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8_19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47" i="3" l="1"/>
  <c r="H69" i="2"/>
  <c r="O129" i="1"/>
  <c r="O126" i="1"/>
  <c r="O125" i="1"/>
  <c r="N129" i="1"/>
  <c r="N126" i="1"/>
  <c r="N127" i="1" s="1"/>
  <c r="N125" i="1"/>
  <c r="P123" i="1"/>
  <c r="O123" i="1"/>
  <c r="O122" i="1"/>
  <c r="O124" i="1" s="1"/>
  <c r="P120" i="1"/>
  <c r="O120" i="1"/>
  <c r="O119" i="1"/>
  <c r="O121" i="1" s="1"/>
  <c r="P117" i="1"/>
  <c r="O117" i="1"/>
  <c r="O116" i="1"/>
  <c r="O118" i="1" s="1"/>
  <c r="P114" i="1"/>
  <c r="O114" i="1"/>
  <c r="O113" i="1"/>
  <c r="O115" i="1" s="1"/>
  <c r="P111" i="1"/>
  <c r="O111" i="1"/>
  <c r="O110" i="1"/>
  <c r="O112" i="1" s="1"/>
  <c r="P108" i="1"/>
  <c r="O108" i="1"/>
  <c r="O107" i="1"/>
  <c r="O109" i="1" s="1"/>
  <c r="P105" i="1"/>
  <c r="O105" i="1"/>
  <c r="O104" i="1"/>
  <c r="O106" i="1" s="1"/>
  <c r="P102" i="1"/>
  <c r="O102" i="1"/>
  <c r="O101" i="1"/>
  <c r="O103" i="1" s="1"/>
  <c r="P99" i="1"/>
  <c r="O99" i="1"/>
  <c r="O98" i="1"/>
  <c r="O100" i="1" s="1"/>
  <c r="P96" i="1"/>
  <c r="O96" i="1"/>
  <c r="O95" i="1"/>
  <c r="O97" i="1" s="1"/>
  <c r="P93" i="1"/>
  <c r="O93" i="1"/>
  <c r="O92" i="1"/>
  <c r="O94" i="1" s="1"/>
  <c r="P90" i="1"/>
  <c r="O90" i="1"/>
  <c r="O89" i="1"/>
  <c r="O91" i="1" s="1"/>
  <c r="P87" i="1"/>
  <c r="O87" i="1"/>
  <c r="O86" i="1"/>
  <c r="O88" i="1" s="1"/>
  <c r="P84" i="1"/>
  <c r="O84" i="1"/>
  <c r="O83" i="1"/>
  <c r="O85" i="1" s="1"/>
  <c r="P81" i="1"/>
  <c r="O81" i="1"/>
  <c r="O80" i="1"/>
  <c r="O82" i="1" s="1"/>
  <c r="P78" i="1"/>
  <c r="O78" i="1"/>
  <c r="O77" i="1"/>
  <c r="O79" i="1" s="1"/>
  <c r="P75" i="1"/>
  <c r="O75" i="1"/>
  <c r="O74" i="1"/>
  <c r="O76" i="1" s="1"/>
  <c r="P72" i="1"/>
  <c r="O72" i="1"/>
  <c r="O71" i="1"/>
  <c r="O73" i="1" s="1"/>
  <c r="P69" i="1"/>
  <c r="O69" i="1"/>
  <c r="O68" i="1"/>
  <c r="O70" i="1" s="1"/>
  <c r="P66" i="1"/>
  <c r="O66" i="1"/>
  <c r="O65" i="1"/>
  <c r="O67" i="1" s="1"/>
  <c r="P63" i="1"/>
  <c r="O63" i="1"/>
  <c r="O62" i="1"/>
  <c r="O64" i="1" s="1"/>
  <c r="P60" i="1"/>
  <c r="O60" i="1"/>
  <c r="O59" i="1"/>
  <c r="O61" i="1" s="1"/>
  <c r="P57" i="1"/>
  <c r="O57" i="1"/>
  <c r="O56" i="1"/>
  <c r="O58" i="1" s="1"/>
  <c r="P54" i="1"/>
  <c r="O54" i="1"/>
  <c r="O53" i="1"/>
  <c r="O55" i="1" s="1"/>
  <c r="P51" i="1"/>
  <c r="O51" i="1"/>
  <c r="O50" i="1"/>
  <c r="O52" i="1" s="1"/>
  <c r="P48" i="1"/>
  <c r="O48" i="1"/>
  <c r="O47" i="1"/>
  <c r="O49" i="1" s="1"/>
  <c r="P45" i="1"/>
  <c r="O45" i="1"/>
  <c r="O44" i="1"/>
  <c r="O46" i="1" s="1"/>
  <c r="P42" i="1"/>
  <c r="O42" i="1"/>
  <c r="O41" i="1"/>
  <c r="O43" i="1" s="1"/>
  <c r="P39" i="1"/>
  <c r="O39" i="1"/>
  <c r="O38" i="1"/>
  <c r="O40" i="1" s="1"/>
  <c r="P36" i="1"/>
  <c r="O36" i="1"/>
  <c r="O35" i="1"/>
  <c r="O37" i="1" s="1"/>
  <c r="P33" i="1"/>
  <c r="O33" i="1"/>
  <c r="O32" i="1"/>
  <c r="O34" i="1" s="1"/>
  <c r="P30" i="1"/>
  <c r="O30" i="1"/>
  <c r="O29" i="1"/>
  <c r="O31" i="1" s="1"/>
  <c r="P27" i="1"/>
  <c r="O27" i="1"/>
  <c r="O26" i="1"/>
  <c r="O28" i="1" s="1"/>
  <c r="P24" i="1"/>
  <c r="O24" i="1"/>
  <c r="O23" i="1"/>
  <c r="O25" i="1" s="1"/>
  <c r="P21" i="1"/>
  <c r="O21" i="1"/>
  <c r="O20" i="1"/>
  <c r="O22" i="1" s="1"/>
  <c r="P18" i="1"/>
  <c r="O18" i="1"/>
  <c r="O17" i="1"/>
  <c r="O19" i="1" s="1"/>
  <c r="P15" i="1"/>
  <c r="O15" i="1"/>
  <c r="O14" i="1"/>
  <c r="O16" i="1" s="1"/>
  <c r="P12" i="1"/>
  <c r="O12" i="1"/>
  <c r="O11" i="1"/>
  <c r="N94" i="1"/>
  <c r="K69" i="2"/>
  <c r="L68" i="2"/>
  <c r="J69" i="2"/>
  <c r="V126" i="1" l="1"/>
  <c r="V125" i="1"/>
  <c r="A125" i="1"/>
  <c r="A126" i="1"/>
  <c r="M126" i="1"/>
  <c r="L126" i="1"/>
  <c r="K126" i="1"/>
  <c r="J126" i="1"/>
  <c r="I126" i="1"/>
  <c r="H126" i="1"/>
  <c r="G126" i="1"/>
  <c r="F126" i="1"/>
  <c r="E126" i="1"/>
  <c r="D126" i="1"/>
  <c r="M125" i="1"/>
  <c r="L125" i="1"/>
  <c r="K125" i="1"/>
  <c r="J125" i="1"/>
  <c r="I125" i="1"/>
  <c r="H125" i="1"/>
  <c r="G125" i="1"/>
  <c r="F125" i="1"/>
  <c r="E125" i="1"/>
  <c r="D125" i="1"/>
  <c r="M76" i="1" l="1"/>
  <c r="M52" i="1"/>
  <c r="M49" i="1"/>
  <c r="M43" i="1"/>
  <c r="M40" i="1"/>
  <c r="M129" i="1" s="1"/>
  <c r="L63" i="2"/>
  <c r="L64" i="2"/>
  <c r="L65" i="2"/>
  <c r="L66" i="2"/>
  <c r="L67" i="2"/>
  <c r="L127" i="1" l="1"/>
  <c r="L103" i="1"/>
  <c r="L100" i="1"/>
  <c r="L94" i="1"/>
  <c r="L67" i="1"/>
  <c r="L31" i="1"/>
  <c r="L129" i="1" s="1"/>
  <c r="L62" i="2"/>
  <c r="L58" i="2"/>
  <c r="L59" i="2"/>
  <c r="L60" i="2"/>
  <c r="L61" i="2"/>
  <c r="J59" i="2"/>
  <c r="J58" i="2"/>
  <c r="M127" i="1" l="1"/>
  <c r="J9" i="4"/>
  <c r="J67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29" i="1" l="1"/>
  <c r="J127" i="1"/>
  <c r="K127" i="1" l="1"/>
  <c r="K106" i="1"/>
  <c r="K100" i="1"/>
  <c r="K34" i="1"/>
  <c r="K31" i="1"/>
  <c r="L47" i="2"/>
  <c r="L46" i="2"/>
  <c r="L45" i="2"/>
  <c r="L44" i="2"/>
  <c r="K129" i="1" l="1"/>
  <c r="I91" i="1"/>
  <c r="I73" i="1"/>
  <c r="I61" i="1"/>
  <c r="I13" i="1"/>
  <c r="L43" i="2"/>
  <c r="L42" i="2"/>
  <c r="L41" i="2"/>
  <c r="L40" i="2"/>
  <c r="H127" i="1" l="1"/>
  <c r="L39" i="2"/>
  <c r="L38" i="2"/>
  <c r="H31" i="1"/>
  <c r="H129" i="1" s="1"/>
  <c r="H76" i="1"/>
  <c r="J80" i="3" l="1"/>
  <c r="H42" i="4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4" i="1" l="1"/>
  <c r="A121" i="1"/>
  <c r="A118" i="1"/>
  <c r="A115" i="1"/>
  <c r="A109" i="1"/>
  <c r="X109" i="1" s="1"/>
  <c r="A106" i="1"/>
  <c r="X106" i="1" s="1"/>
  <c r="A103" i="1"/>
  <c r="A100" i="1"/>
  <c r="A97" i="1"/>
  <c r="A94" i="1"/>
  <c r="X94" i="1" s="1"/>
  <c r="A91" i="1"/>
  <c r="A88" i="1"/>
  <c r="A85" i="1"/>
  <c r="A82" i="1"/>
  <c r="A79" i="1"/>
  <c r="A76" i="1"/>
  <c r="A73" i="1"/>
  <c r="A70" i="1"/>
  <c r="A67" i="1"/>
  <c r="A61" i="1"/>
  <c r="A58" i="1"/>
  <c r="X58" i="1" s="1"/>
  <c r="A55" i="1"/>
  <c r="A52" i="1"/>
  <c r="X52" i="1" s="1"/>
  <c r="A49" i="1"/>
  <c r="A46" i="1"/>
  <c r="A43" i="1"/>
  <c r="A40" i="1"/>
  <c r="A37" i="1"/>
  <c r="A34" i="1"/>
  <c r="X34" i="1" s="1"/>
  <c r="A31" i="1"/>
  <c r="A28" i="1"/>
  <c r="A25" i="1"/>
  <c r="A22" i="1"/>
  <c r="A16" i="1"/>
  <c r="A13" i="1"/>
  <c r="X70" i="1" l="1"/>
  <c r="X82" i="1"/>
  <c r="X55" i="1"/>
  <c r="X103" i="1"/>
  <c r="X76" i="1"/>
  <c r="X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88" i="5"/>
  <c r="I88" i="5"/>
  <c r="K88" i="5" s="1"/>
  <c r="K87" i="5"/>
  <c r="K86" i="5"/>
  <c r="J84" i="5"/>
  <c r="J90" i="5" s="1"/>
  <c r="I84" i="5"/>
  <c r="K84" i="5" s="1"/>
  <c r="K83" i="5"/>
  <c r="K82" i="5"/>
  <c r="K81" i="5"/>
  <c r="J79" i="5"/>
  <c r="I79" i="5"/>
  <c r="K79" i="5" s="1"/>
  <c r="K78" i="5"/>
  <c r="K77" i="5"/>
  <c r="J75" i="5"/>
  <c r="I75" i="5"/>
  <c r="K75" i="5" s="1"/>
  <c r="K74" i="5"/>
  <c r="J72" i="5"/>
  <c r="I72" i="5"/>
  <c r="I90" i="5" s="1"/>
  <c r="K90" i="5" s="1"/>
  <c r="K71" i="5"/>
  <c r="K70" i="5"/>
  <c r="K69" i="5"/>
  <c r="J64" i="5"/>
  <c r="I64" i="5"/>
  <c r="K64" i="5" s="1"/>
  <c r="K63" i="5"/>
  <c r="K62" i="5"/>
  <c r="K59" i="5"/>
  <c r="J59" i="5"/>
  <c r="I59" i="5"/>
  <c r="K58" i="5"/>
  <c r="K57" i="5"/>
  <c r="K56" i="5"/>
  <c r="J53" i="5"/>
  <c r="I53" i="5"/>
  <c r="K53" i="5" s="1"/>
  <c r="K52" i="5"/>
  <c r="K51" i="5"/>
  <c r="J49" i="5"/>
  <c r="I49" i="5"/>
  <c r="K49" i="5" s="1"/>
  <c r="K48" i="5"/>
  <c r="K47" i="5"/>
  <c r="K46" i="5"/>
  <c r="J44" i="5"/>
  <c r="J66" i="5" s="1"/>
  <c r="I44" i="5"/>
  <c r="K44" i="5" s="1"/>
  <c r="K43" i="5"/>
  <c r="K42" i="5"/>
  <c r="K41" i="5"/>
  <c r="K35" i="5"/>
  <c r="J33" i="5"/>
  <c r="I33" i="5"/>
  <c r="K33" i="5" s="1"/>
  <c r="K32" i="5"/>
  <c r="K31" i="5"/>
  <c r="K30" i="5"/>
  <c r="J28" i="5"/>
  <c r="I28" i="5"/>
  <c r="K28" i="5" s="1"/>
  <c r="K27" i="5"/>
  <c r="K26" i="5"/>
  <c r="K25" i="5"/>
  <c r="J23" i="5"/>
  <c r="J37" i="5" s="1"/>
  <c r="I23" i="5"/>
  <c r="K23" i="5" s="1"/>
  <c r="K22" i="5"/>
  <c r="K21" i="5"/>
  <c r="K20" i="5"/>
  <c r="J18" i="5"/>
  <c r="I18" i="5"/>
  <c r="K18" i="5" s="1"/>
  <c r="K17" i="5"/>
  <c r="K16" i="5"/>
  <c r="J14" i="5"/>
  <c r="I14" i="5"/>
  <c r="I37" i="5" s="1"/>
  <c r="K37" i="5" s="1"/>
  <c r="K13" i="5"/>
  <c r="K12" i="5"/>
  <c r="K11" i="5"/>
  <c r="I42" i="4"/>
  <c r="G42" i="4"/>
  <c r="F42" i="4"/>
  <c r="E42" i="4"/>
  <c r="D42" i="4"/>
  <c r="C42" i="4"/>
  <c r="J40" i="4"/>
  <c r="J39" i="4"/>
  <c r="J38" i="4"/>
  <c r="J37" i="4"/>
  <c r="J36" i="4"/>
  <c r="J35" i="4"/>
  <c r="J11" i="4"/>
  <c r="J34" i="4"/>
  <c r="J33" i="4"/>
  <c r="J32" i="4"/>
  <c r="J18" i="4"/>
  <c r="J25" i="4"/>
  <c r="J31" i="4"/>
  <c r="J24" i="4"/>
  <c r="J23" i="4"/>
  <c r="J30" i="4"/>
  <c r="J22" i="4"/>
  <c r="J29" i="4"/>
  <c r="J28" i="4"/>
  <c r="J21" i="4"/>
  <c r="J27" i="4"/>
  <c r="J26" i="4"/>
  <c r="J20" i="4"/>
  <c r="J14" i="4"/>
  <c r="J17" i="4"/>
  <c r="J19" i="4"/>
  <c r="J12" i="4"/>
  <c r="J15" i="4"/>
  <c r="J10" i="4"/>
  <c r="J16" i="4"/>
  <c r="J13" i="4"/>
  <c r="J55" i="3"/>
  <c r="J37" i="3"/>
  <c r="J25" i="3"/>
  <c r="J11" i="3"/>
  <c r="L11" i="2"/>
  <c r="L10" i="2"/>
  <c r="L7" i="2"/>
  <c r="J82" i="3" l="1"/>
  <c r="J42" i="4"/>
  <c r="L69" i="2"/>
  <c r="K39" i="6"/>
  <c r="K75" i="6"/>
  <c r="K44" i="6"/>
  <c r="K14" i="5"/>
  <c r="I66" i="5"/>
  <c r="K66" i="5" s="1"/>
  <c r="K72" i="5"/>
  <c r="T128" i="1"/>
  <c r="V124" i="1"/>
  <c r="V121" i="1"/>
  <c r="V118" i="1"/>
  <c r="X118" i="1"/>
  <c r="V115" i="1"/>
  <c r="V109" i="1"/>
  <c r="V106" i="1"/>
  <c r="V103" i="1"/>
  <c r="V100" i="1"/>
  <c r="V97" i="1"/>
  <c r="V94" i="1"/>
  <c r="V91" i="1"/>
  <c r="V88" i="1"/>
  <c r="V85" i="1"/>
  <c r="V82" i="1"/>
  <c r="V79" i="1"/>
  <c r="V76" i="1"/>
  <c r="V73" i="1"/>
  <c r="V70" i="1"/>
  <c r="V67" i="1"/>
  <c r="V61" i="1"/>
  <c r="V58" i="1"/>
  <c r="V55" i="1"/>
  <c r="V52" i="1"/>
  <c r="V49" i="1"/>
  <c r="V46" i="1"/>
  <c r="V43" i="1"/>
  <c r="V40" i="1"/>
  <c r="V37" i="1"/>
  <c r="V34" i="1"/>
  <c r="V31" i="1"/>
  <c r="E129" i="1"/>
  <c r="V28" i="1"/>
  <c r="V25" i="1"/>
  <c r="X25" i="1"/>
  <c r="V22" i="1"/>
  <c r="V16" i="1"/>
  <c r="V13" i="1"/>
  <c r="O13" i="1"/>
  <c r="X13" i="1" s="1"/>
  <c r="X100" i="1" l="1"/>
  <c r="X67" i="1"/>
  <c r="X49" i="1"/>
  <c r="P126" i="1"/>
  <c r="F127" i="1"/>
  <c r="V127" i="1"/>
  <c r="D129" i="1"/>
  <c r="F129" i="1"/>
  <c r="G129" i="1"/>
  <c r="I129" i="1"/>
  <c r="X61" i="1"/>
  <c r="X73" i="1"/>
  <c r="A127" i="1"/>
  <c r="X31" i="1"/>
  <c r="X43" i="1"/>
  <c r="X91" i="1"/>
  <c r="D127" i="1"/>
  <c r="G127" i="1"/>
  <c r="E127" i="1"/>
  <c r="I127" i="1"/>
  <c r="X97" i="1"/>
  <c r="O127" i="1" l="1"/>
</calcChain>
</file>

<file path=xl/sharedStrings.xml><?xml version="1.0" encoding="utf-8"?>
<sst xmlns="http://schemas.openxmlformats.org/spreadsheetml/2006/main" count="1190" uniqueCount="416">
  <si>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</si>
  <si>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</si>
  <si>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</si>
  <si>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</si>
  <si>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</si>
  <si>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</si>
  <si>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</si>
  <si>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</si>
  <si>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</si>
  <si>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</si>
  <si>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</si>
  <si>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</si>
  <si>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</si>
  <si>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</si>
  <si>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</si>
  <si>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</si>
  <si>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</si>
  <si>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</si>
  <si>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</si>
  <si>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</si>
  <si>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</si>
  <si>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</si>
  <si>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</si>
  <si>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</si>
  <si>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</si>
  <si>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</si>
  <si>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</si>
  <si>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</si>
  <si>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</si>
  <si>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</si>
  <si>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</si>
  <si>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</si>
  <si>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</si>
  <si>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</si>
  <si>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</si>
  <si>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</si>
  <si>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</si>
  <si>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</si>
  <si>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</si>
  <si>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</si>
  <si>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</si>
  <si>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</si>
  <si>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</si>
  <si>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</si>
  <si>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</si>
  <si>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</si>
  <si>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</si>
  <si>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</si>
  <si>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</si>
  <si>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</si>
  <si>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</si>
  <si>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</si>
  <si>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</si>
  <si>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</si>
  <si>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</si>
  <si>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</si>
  <si>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</si>
  <si>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</si>
  <si>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</si>
  <si>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</si>
  <si>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</si>
  <si>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</si>
  <si>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</si>
  <si>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</si>
  <si>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</si>
  <si>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</si>
  <si>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</si>
  <si>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</si>
  <si>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</si>
  <si>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</si>
  <si>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</si>
  <si>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</si>
  <si>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</si>
  <si>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</si>
  <si>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</si>
  <si>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</si>
  <si>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</si>
  <si>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</si>
  <si>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</si>
  <si>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</si>
  <si>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</si>
  <si>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</si>
  <si>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</si>
  <si>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</si>
  <si>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</si>
  <si>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</si>
  <si>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</si>
  <si>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</si>
  <si>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</si>
  <si>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</si>
  <si>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</si>
  <si>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</si>
  <si>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</si>
  <si>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</si>
  <si>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</si>
  <si>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</si>
  <si>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</si>
  <si>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</si>
  <si>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</si>
  <si>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</si>
  <si>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</si>
  <si>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</si>
  <si>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</si>
  <si>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</si>
  <si>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</si>
  <si>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</si>
  <si>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</si>
  <si>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</si>
  <si>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</si>
  <si>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</si>
  <si>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</si>
  <si>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</si>
  <si>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</si>
  <si>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</si>
  <si>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</si>
  <si>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</si>
  <si>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</si>
  <si>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</si>
  <si>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</si>
  <si>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</si>
  <si>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</si>
  <si>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</si>
  <si>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</si>
  <si>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</si>
  <si>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</si>
  <si>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</si>
  <si>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</si>
  <si>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</si>
  <si>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</si>
  <si>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</si>
  <si>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</si>
  <si>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</si>
  <si>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</si>
  <si>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</si>
  <si>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</si>
  <si>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</si>
  <si>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</si>
  <si>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</si>
  <si>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</si>
  <si>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</si>
  <si>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</si>
  <si>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</si>
  <si>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</si>
  <si>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</si>
  <si>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</si>
  <si>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</si>
  <si>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</si>
  <si>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</si>
  <si>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</si>
  <si>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</si>
  <si>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</si>
  <si>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</si>
  <si>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</si>
  <si>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</si>
  <si>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</si>
  <si>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</si>
  <si>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</si>
  <si>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</si>
  <si>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</si>
  <si>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</si>
  <si>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</si>
  <si>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Canteux Andrée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</si>
  <si>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</si>
  <si>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</si>
  <si>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</si>
  <si>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</si>
  <si>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</si>
  <si>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</si>
  <si>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</si>
  <si>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Reggi Florence</t>
  </si>
  <si>
    <t>Villeneuve d' Ascq</t>
  </si>
  <si>
    <t>Gadais Lucie</t>
  </si>
  <si>
    <t>Orléans</t>
  </si>
  <si>
    <t>Delafosse Nicolas</t>
  </si>
  <si>
    <t>Bourel Daniel</t>
  </si>
  <si>
    <t>Leparquier Didier</t>
  </si>
  <si>
    <t>Tomini Pascal</t>
  </si>
  <si>
    <t>Tasset Daniel</t>
  </si>
  <si>
    <t>Argentan</t>
  </si>
  <si>
    <t>St Nazaire</t>
  </si>
  <si>
    <t>Contrexéville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</si>
  <si>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</si>
  <si>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</si>
  <si>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</si>
  <si>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</si>
  <si>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</si>
  <si>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</si>
  <si>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</si>
  <si>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</si>
  <si>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</si>
  <si>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</si>
  <si>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</si>
  <si>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</si>
  <si>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</si>
  <si>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</si>
  <si>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</si>
  <si>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</si>
  <si>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</si>
  <si>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</si>
  <si>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</si>
  <si>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</si>
  <si>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</si>
  <si>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</si>
  <si>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</si>
  <si>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</si>
  <si>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</si>
  <si>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</si>
  <si>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</si>
  <si>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</si>
  <si>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</si>
  <si>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</si>
  <si>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</si>
  <si>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</si>
  <si>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</si>
  <si>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</si>
  <si>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</si>
  <si>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</si>
  <si>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</si>
  <si>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</si>
  <si>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</si>
  <si>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</si>
  <si>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</si>
  <si>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</si>
  <si>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</si>
  <si>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</si>
  <si>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</si>
  <si>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</si>
  <si>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</si>
  <si>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</si>
  <si>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</si>
  <si>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</si>
  <si>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</si>
  <si>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</si>
  <si>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</si>
  <si>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</si>
  <si>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</si>
  <si>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</si>
  <si>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</si>
  <si>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</si>
  <si>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</si>
  <si>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</si>
  <si>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</si>
  <si>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</si>
  <si>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</si>
  <si>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</si>
  <si>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</si>
  <si>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</si>
  <si>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</si>
  <si>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</si>
  <si>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</si>
  <si>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</si>
  <si>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</si>
  <si>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</si>
  <si>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</si>
  <si>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</si>
  <si>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</si>
  <si>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</si>
  <si>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</si>
  <si>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</si>
  <si>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</si>
  <si>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</si>
  <si>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</si>
  <si>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</si>
  <si>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</si>
  <si>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</si>
  <si>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</si>
  <si>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PODIUMS : hors 1 ère place</t>
  </si>
  <si>
    <t xml:space="preserve">  VICTOIRE en Tournoi Départemental</t>
  </si>
  <si>
    <t xml:space="preserve"> VICTOIRES en Tournois Districts </t>
  </si>
  <si>
    <t xml:space="preserve"> VICTOIRE en Tournoi Régional</t>
  </si>
  <si>
    <t xml:space="preserve"> VICTOIRE en Tournoi National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</si>
  <si>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</si>
  <si>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</si>
  <si>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</si>
  <si>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</si>
  <si>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</si>
  <si>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</si>
  <si>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</si>
  <si>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</si>
  <si>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</si>
  <si>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</si>
  <si>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</si>
  <si>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</si>
  <si>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</si>
  <si>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</si>
  <si>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</si>
  <si>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</si>
  <si>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</si>
  <si>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</si>
  <si>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</si>
  <si>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</si>
  <si>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</si>
  <si>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</si>
  <si>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</si>
  <si>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</si>
  <si>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</si>
  <si>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</si>
  <si>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</si>
  <si>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</si>
  <si>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</si>
  <si>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</si>
  <si>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</si>
  <si>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</si>
  <si>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</si>
  <si>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</si>
  <si>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</si>
  <si>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</si>
  <si>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</si>
  <si>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</si>
  <si>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</si>
  <si>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</si>
  <si>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</si>
  <si>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la saison s'annonce bien !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</si>
  <si>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</si>
  <si>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</si>
  <si>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</si>
  <si>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</si>
  <si>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</si>
  <si>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</si>
  <si>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</si>
  <si>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</si>
  <si>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</si>
  <si>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</si>
  <si>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</si>
  <si>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</si>
  <si>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</si>
  <si>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</si>
  <si>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</si>
  <si>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</si>
  <si>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</si>
  <si>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</si>
  <si>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</si>
  <si>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</si>
  <si>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</si>
  <si>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</si>
  <si>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</si>
  <si>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</si>
  <si>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bonne rentrée !</t>
  </si>
  <si>
    <t>où comment se reprendre !</t>
  </si>
  <si>
    <t xml:space="preserve">confirme : listing + 10 et 1 titre de plus ! 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</si>
  <si>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</si>
  <si>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</si>
  <si>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</si>
  <si>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</si>
  <si>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</si>
  <si>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</si>
  <si>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excellente entame de saison !</t>
  </si>
  <si>
    <t>a du faire une indigestion de Mars !</t>
  </si>
  <si>
    <t>Morel Ane Gaelle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</si>
  <si>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</si>
  <si>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</si>
  <si>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</si>
  <si>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</si>
  <si>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</si>
  <si>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</si>
  <si>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</si>
  <si>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</si>
  <si>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</si>
  <si>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</si>
  <si>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>excellente entame de saison ! ( bis )</t>
  </si>
  <si>
    <t>petite rechute !</t>
  </si>
  <si>
    <t>a trouvé son mini !</t>
  </si>
  <si>
    <t>c'est reparti !</t>
  </si>
  <si>
    <t>7 lignes à 195 puis 2 lignes sur 1 patte :</t>
  </si>
  <si>
    <t>perte 10 quilles de moyenne !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</si>
  <si>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</si>
  <si>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</si>
  <si>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</si>
  <si>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</si>
  <si>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</si>
  <si>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</si>
  <si>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</si>
  <si>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</si>
  <si>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</si>
  <si>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</si>
  <si>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</si>
  <si>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</si>
  <si>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</si>
  <si>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</si>
  <si>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</si>
  <si>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</si>
  <si>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</si>
  <si>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</si>
  <si>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</si>
  <si>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</si>
  <si>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</si>
  <si>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p…de 4 quilles ! Revient au niveau !</t>
  </si>
  <si>
    <t>ttmp 360</t>
  </si>
  <si>
    <t>national Cochon</t>
  </si>
  <si>
    <t>2 ttmp</t>
  </si>
  <si>
    <t>14 èmes</t>
  </si>
  <si>
    <t>17 èmes</t>
  </si>
  <si>
    <t>19 èmes</t>
  </si>
  <si>
    <t>cochon</t>
  </si>
  <si>
    <t>plus régulière, tu meurs !</t>
  </si>
  <si>
    <t>rattrappe sa moyenne !</t>
  </si>
  <si>
    <t>petite pause, pas cata !</t>
  </si>
  <si>
    <t>c'est déjà oublié  !</t>
  </si>
  <si>
    <t>la dynamique est très bonne !</t>
  </si>
  <si>
    <t>est constant, mais veux jouer ailleurs !</t>
  </si>
  <si>
    <t>p…de lunettes à la con !</t>
  </si>
  <si>
    <t>une vitesse !</t>
  </si>
  <si>
    <t>augmente l'allure, mais doit passer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</si>
  <si>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</si>
  <si>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</si>
  <si>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</si>
  <si>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</si>
  <si>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</si>
  <si>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</si>
  <si>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</si>
  <si>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</si>
  <si>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</si>
  <si>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</si>
  <si>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</si>
  <si>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le gateau : 2 podiums !</t>
  </si>
  <si>
    <t xml:space="preserve">ça commence à revenir et cerise 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</si>
</sst>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49" fontId="29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9"/>
  <sheetViews>
    <sheetView tabSelected="1" workbookViewId="0">
      <selection activeCell="Q93" sqref="Q9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4" width="9.7109375" customWidth="1"/>
    <col min="15" max="15" width="10.7109375" customWidth="1"/>
    <col min="16" max="16" width="8.5703125" customWidth="1"/>
    <col min="19" max="19" width="13.5703125" customWidth="1"/>
    <col min="20" max="20" width="12.42578125" customWidth="1"/>
    <col min="21" max="21" width="2.28515625" customWidth="1"/>
    <col min="22" max="22" width="9.28515625" customWidth="1"/>
    <col min="23" max="23" width="2.42578125" customWidth="1"/>
    <col min="24" max="24" width="9.85546875" customWidth="1"/>
  </cols>
  <sheetData>
    <row r="1" spans="1:24" ht="15.75" x14ac:dyDescent="0.25">
      <c r="A1" s="65" t="s">
        <v>263</v>
      </c>
    </row>
    <row r="4" spans="1:24" x14ac:dyDescent="0.25">
      <c r="A4" s="1"/>
      <c r="B4" s="159" t="s">
        <v>0</v>
      </c>
      <c r="C4" s="2"/>
      <c r="D4" s="122" t="s">
        <v>1</v>
      </c>
      <c r="E4" s="122" t="s">
        <v>282</v>
      </c>
      <c r="F4" s="122" t="s">
        <v>289</v>
      </c>
      <c r="G4" s="122" t="s">
        <v>3</v>
      </c>
      <c r="H4" s="122" t="s">
        <v>323</v>
      </c>
      <c r="I4" s="122" t="s">
        <v>2</v>
      </c>
      <c r="J4" s="122" t="s">
        <v>1</v>
      </c>
      <c r="K4" s="187" t="s">
        <v>341</v>
      </c>
      <c r="L4" s="187" t="s">
        <v>374</v>
      </c>
      <c r="M4" s="122" t="s">
        <v>1</v>
      </c>
      <c r="N4" s="122" t="s">
        <v>289</v>
      </c>
      <c r="O4" s="133"/>
      <c r="P4" s="134"/>
      <c r="T4" s="4"/>
      <c r="V4" s="5"/>
      <c r="X4" s="6" t="s">
        <v>4</v>
      </c>
    </row>
    <row r="5" spans="1:24" x14ac:dyDescent="0.25">
      <c r="A5" s="154" t="s">
        <v>5</v>
      </c>
      <c r="B5" s="154"/>
      <c r="C5" s="7"/>
      <c r="D5" s="123"/>
      <c r="E5" s="123"/>
      <c r="F5" s="135"/>
      <c r="G5" s="123"/>
      <c r="H5" s="135"/>
      <c r="I5" s="135" t="s">
        <v>322</v>
      </c>
      <c r="J5" s="135"/>
      <c r="K5" s="135"/>
      <c r="L5" s="135"/>
      <c r="M5" s="135"/>
      <c r="N5" s="135"/>
      <c r="O5" s="216" t="s">
        <v>271</v>
      </c>
      <c r="P5" s="217"/>
      <c r="T5" s="8"/>
      <c r="V5" s="9" t="s">
        <v>6</v>
      </c>
      <c r="X5" s="10" t="s">
        <v>7</v>
      </c>
    </row>
    <row r="6" spans="1:24" x14ac:dyDescent="0.25">
      <c r="A6" s="154"/>
      <c r="B6" s="160" t="s">
        <v>8</v>
      </c>
      <c r="C6" s="7"/>
      <c r="D6" s="124">
        <v>43716</v>
      </c>
      <c r="E6" s="124">
        <v>43723</v>
      </c>
      <c r="F6" s="124">
        <v>43730</v>
      </c>
      <c r="G6" s="124">
        <v>43744</v>
      </c>
      <c r="H6" s="124">
        <v>43744</v>
      </c>
      <c r="I6" s="124">
        <v>43751</v>
      </c>
      <c r="J6" s="124">
        <v>43751</v>
      </c>
      <c r="K6" s="124">
        <v>43751</v>
      </c>
      <c r="L6" s="211">
        <v>43758</v>
      </c>
      <c r="M6" s="211">
        <v>43758</v>
      </c>
      <c r="N6" s="211">
        <v>43772</v>
      </c>
      <c r="O6" s="136"/>
      <c r="P6" s="137"/>
      <c r="T6" s="4"/>
      <c r="V6" s="9" t="s">
        <v>5</v>
      </c>
      <c r="X6" s="10" t="s">
        <v>9</v>
      </c>
    </row>
    <row r="7" spans="1:24" x14ac:dyDescent="0.25">
      <c r="A7" s="154" t="s">
        <v>299</v>
      </c>
      <c r="B7" s="160" t="s">
        <v>10</v>
      </c>
      <c r="C7" s="7"/>
      <c r="D7" s="125" t="s">
        <v>11</v>
      </c>
      <c r="E7" s="125" t="s">
        <v>11</v>
      </c>
      <c r="F7" s="138" t="s">
        <v>290</v>
      </c>
      <c r="G7" s="138" t="s">
        <v>292</v>
      </c>
      <c r="H7" s="125" t="s">
        <v>11</v>
      </c>
      <c r="I7" s="138" t="s">
        <v>12</v>
      </c>
      <c r="J7" s="138" t="s">
        <v>12</v>
      </c>
      <c r="K7" s="138" t="s">
        <v>12</v>
      </c>
      <c r="L7" s="138" t="s">
        <v>11</v>
      </c>
      <c r="M7" s="138" t="s">
        <v>11</v>
      </c>
      <c r="N7" s="138" t="s">
        <v>11</v>
      </c>
      <c r="O7" s="130" t="s">
        <v>13</v>
      </c>
      <c r="P7" s="130" t="s">
        <v>14</v>
      </c>
      <c r="T7" s="4"/>
      <c r="V7" s="9" t="s">
        <v>15</v>
      </c>
      <c r="X7" s="10" t="s">
        <v>16</v>
      </c>
    </row>
    <row r="8" spans="1:24" x14ac:dyDescent="0.25">
      <c r="A8" s="154"/>
      <c r="B8" s="160" t="s">
        <v>17</v>
      </c>
      <c r="C8" s="7"/>
      <c r="D8" s="125"/>
      <c r="E8" s="125"/>
      <c r="F8" s="138"/>
      <c r="G8" s="138" t="s">
        <v>293</v>
      </c>
      <c r="H8" s="138" t="s">
        <v>324</v>
      </c>
      <c r="I8" s="138" t="s">
        <v>296</v>
      </c>
      <c r="J8" s="138" t="s">
        <v>18</v>
      </c>
      <c r="K8" s="138" t="s">
        <v>297</v>
      </c>
      <c r="L8" s="138">
        <v>43500</v>
      </c>
      <c r="M8" s="138" t="s">
        <v>387</v>
      </c>
      <c r="N8" s="138" t="s">
        <v>12</v>
      </c>
      <c r="O8" s="130" t="s">
        <v>19</v>
      </c>
      <c r="P8" s="130" t="s">
        <v>20</v>
      </c>
      <c r="R8" s="13"/>
      <c r="T8" s="4"/>
      <c r="V8" s="9"/>
      <c r="X8" s="10" t="s">
        <v>21</v>
      </c>
    </row>
    <row r="9" spans="1:24" x14ac:dyDescent="0.25">
      <c r="A9" s="154">
        <v>2019</v>
      </c>
      <c r="B9" s="154"/>
      <c r="C9" s="7"/>
      <c r="D9" s="125"/>
      <c r="E9" s="125"/>
      <c r="F9" s="138"/>
      <c r="G9" s="138" t="s">
        <v>22</v>
      </c>
      <c r="H9" s="138"/>
      <c r="I9" s="138" t="s">
        <v>295</v>
      </c>
      <c r="J9" s="138" t="s">
        <v>22</v>
      </c>
      <c r="K9" s="138" t="s">
        <v>298</v>
      </c>
      <c r="L9" s="138"/>
      <c r="M9" s="138" t="s">
        <v>393</v>
      </c>
      <c r="N9" s="138" t="s">
        <v>409</v>
      </c>
      <c r="O9" s="130" t="s">
        <v>23</v>
      </c>
      <c r="P9" s="130" t="s">
        <v>24</v>
      </c>
      <c r="Q9" s="218"/>
      <c r="R9" s="219"/>
      <c r="S9" s="219"/>
      <c r="T9" s="8"/>
      <c r="V9" s="12" t="s">
        <v>299</v>
      </c>
      <c r="X9" s="10"/>
    </row>
    <row r="10" spans="1:24" x14ac:dyDescent="0.25">
      <c r="A10" s="14"/>
      <c r="B10" s="161" t="s">
        <v>25</v>
      </c>
      <c r="C10" s="15"/>
      <c r="D10" s="126" t="s">
        <v>26</v>
      </c>
      <c r="E10" s="126" t="s">
        <v>283</v>
      </c>
      <c r="F10" s="139" t="s">
        <v>291</v>
      </c>
      <c r="G10" s="139" t="s">
        <v>294</v>
      </c>
      <c r="H10" s="139" t="s">
        <v>283</v>
      </c>
      <c r="I10" s="139" t="s">
        <v>27</v>
      </c>
      <c r="J10" s="139" t="s">
        <v>27</v>
      </c>
      <c r="K10" s="139" t="s">
        <v>27</v>
      </c>
      <c r="L10" s="139" t="s">
        <v>375</v>
      </c>
      <c r="M10" s="139" t="s">
        <v>27</v>
      </c>
      <c r="N10" s="139" t="s">
        <v>283</v>
      </c>
      <c r="O10" s="131" t="s">
        <v>22</v>
      </c>
      <c r="P10" s="132"/>
      <c r="T10" s="16"/>
      <c r="V10" s="17">
        <v>2019</v>
      </c>
      <c r="X10" s="18">
        <v>43709</v>
      </c>
    </row>
    <row r="11" spans="1:24" x14ac:dyDescent="0.25">
      <c r="A11" s="128">
        <v>6866</v>
      </c>
      <c r="B11" s="140" t="s">
        <v>28</v>
      </c>
      <c r="C11" s="19" t="s">
        <v>29</v>
      </c>
      <c r="D11" s="164"/>
      <c r="E11" s="165"/>
      <c r="F11" s="165"/>
      <c r="G11" s="165"/>
      <c r="H11" s="165"/>
      <c r="I11" s="165">
        <v>1214</v>
      </c>
      <c r="J11" s="165"/>
      <c r="K11" s="165"/>
      <c r="L11" s="165"/>
      <c r="M11" s="165"/>
      <c r="N11" s="165"/>
      <c r="O11" s="162">
        <f>IF(SUM(D11:N11)=0,"",SUM(D11:N11))</f>
        <v>1214</v>
      </c>
      <c r="P11" s="21"/>
      <c r="Q11" s="22"/>
      <c r="R11" s="23"/>
      <c r="S11" s="23"/>
      <c r="T11" s="24" t="s">
        <v>28</v>
      </c>
      <c r="V11" s="128">
        <v>6866</v>
      </c>
      <c r="X11" s="20"/>
    </row>
    <row r="12" spans="1:24" x14ac:dyDescent="0.25">
      <c r="A12" s="130">
        <v>52</v>
      </c>
      <c r="B12" s="141" t="s">
        <v>30</v>
      </c>
      <c r="C12" s="25" t="s">
        <v>31</v>
      </c>
      <c r="D12" s="164"/>
      <c r="E12" s="164"/>
      <c r="F12" s="164"/>
      <c r="G12" s="165"/>
      <c r="H12" s="165"/>
      <c r="I12" s="165">
        <v>9</v>
      </c>
      <c r="J12" s="165"/>
      <c r="K12" s="165"/>
      <c r="L12" s="165"/>
      <c r="M12" s="165"/>
      <c r="N12" s="165"/>
      <c r="O12" s="162">
        <f>IF(SUM(D12:N12)=0,"",SUM(D12:N12))</f>
        <v>9</v>
      </c>
      <c r="P12" s="130">
        <f>IF(COUNTA(D12:N12)=0,"",COUNTA(D12:N12))</f>
        <v>1</v>
      </c>
      <c r="Q12" s="188" t="s">
        <v>337</v>
      </c>
      <c r="R12" s="27"/>
      <c r="S12" s="27"/>
      <c r="T12" s="28" t="s">
        <v>30</v>
      </c>
      <c r="V12" s="130">
        <v>52</v>
      </c>
      <c r="X12" s="20"/>
    </row>
    <row r="13" spans="1:24" x14ac:dyDescent="0.25">
      <c r="A13" s="155">
        <f>IF(A11="","",A11/A12)</f>
        <v>132.03846153846155</v>
      </c>
      <c r="B13" s="142" t="s">
        <v>32</v>
      </c>
      <c r="C13" s="25" t="s">
        <v>33</v>
      </c>
      <c r="D13" s="166"/>
      <c r="E13" s="158"/>
      <c r="F13" s="158"/>
      <c r="G13" s="158"/>
      <c r="H13" s="158"/>
      <c r="I13" s="155">
        <f>IF(I11="","",I11/I12)</f>
        <v>134.88888888888889</v>
      </c>
      <c r="J13" s="158"/>
      <c r="K13" s="158"/>
      <c r="L13" s="158"/>
      <c r="M13" s="158"/>
      <c r="N13" s="158"/>
      <c r="O13" s="155">
        <f>IF(O11="","",O11/O12)</f>
        <v>134.88888888888889</v>
      </c>
      <c r="P13" s="29"/>
      <c r="Q13" s="26"/>
      <c r="R13" s="26"/>
      <c r="S13" s="26"/>
      <c r="T13" s="150" t="s">
        <v>32</v>
      </c>
      <c r="V13" s="155">
        <f>IF(V11="","",V11/V12)</f>
        <v>132.03846153846155</v>
      </c>
      <c r="X13" s="158">
        <f>O13-A13</f>
        <v>2.8504273504273385</v>
      </c>
    </row>
    <row r="14" spans="1:24" x14ac:dyDescent="0.25">
      <c r="A14" s="156">
        <v>4395</v>
      </c>
      <c r="B14" s="143" t="s">
        <v>34</v>
      </c>
      <c r="C14" s="19" t="s">
        <v>29</v>
      </c>
      <c r="D14" s="164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2" t="str">
        <f t="shared" ref="O14:O15" si="0">IF(SUM(D14:N14)=0,"",SUM(D14:N14))</f>
        <v/>
      </c>
      <c r="P14" s="21"/>
      <c r="Q14" s="26"/>
      <c r="R14" s="26"/>
      <c r="S14" s="26"/>
      <c r="T14" s="30" t="s">
        <v>34</v>
      </c>
      <c r="V14" s="156">
        <v>4395</v>
      </c>
      <c r="X14" s="162"/>
    </row>
    <row r="15" spans="1:24" x14ac:dyDescent="0.25">
      <c r="A15" s="156">
        <v>25</v>
      </c>
      <c r="B15" s="144" t="s">
        <v>35</v>
      </c>
      <c r="C15" s="25" t="s">
        <v>31</v>
      </c>
      <c r="D15" s="164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2" t="str">
        <f t="shared" si="0"/>
        <v/>
      </c>
      <c r="P15" s="130" t="str">
        <f t="shared" ref="P15:P46" si="1">IF(COUNTA(D15:N15)=0,"",COUNTA(D15:N15))</f>
        <v/>
      </c>
      <c r="Q15" s="26"/>
      <c r="R15" s="26"/>
      <c r="S15" s="26"/>
      <c r="T15" s="31" t="s">
        <v>35</v>
      </c>
      <c r="V15" s="156">
        <v>25</v>
      </c>
      <c r="X15" s="162"/>
    </row>
    <row r="16" spans="1:24" x14ac:dyDescent="0.25">
      <c r="A16" s="155">
        <f>IF(A14="","",A14/A15)</f>
        <v>175.8</v>
      </c>
      <c r="B16" s="145" t="s">
        <v>36</v>
      </c>
      <c r="C16" s="25" t="s">
        <v>33</v>
      </c>
      <c r="D16" s="16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5" t="str">
        <f t="shared" ref="O16" si="2">IF(O14="","",O14/O15)</f>
        <v/>
      </c>
      <c r="P16" s="29"/>
      <c r="Q16" s="26"/>
      <c r="R16" s="26"/>
      <c r="S16" s="26"/>
      <c r="T16" s="152" t="s">
        <v>36</v>
      </c>
      <c r="V16" s="155">
        <f>IF(V14="","",V14/V15)</f>
        <v>175.8</v>
      </c>
      <c r="X16" s="158"/>
    </row>
    <row r="17" spans="1:24" x14ac:dyDescent="0.25">
      <c r="A17" s="156"/>
      <c r="B17" s="146" t="s">
        <v>37</v>
      </c>
      <c r="C17" s="19" t="s">
        <v>29</v>
      </c>
      <c r="D17" s="164"/>
      <c r="E17" s="167"/>
      <c r="F17" s="167"/>
      <c r="G17" s="162"/>
      <c r="H17" s="162"/>
      <c r="I17" s="162"/>
      <c r="J17" s="162"/>
      <c r="K17" s="162"/>
      <c r="L17" s="162"/>
      <c r="M17" s="162"/>
      <c r="N17" s="162"/>
      <c r="O17" s="162" t="str">
        <f t="shared" ref="O17:O18" si="3">IF(SUM(D17:N17)=0,"",SUM(D17:N17))</f>
        <v/>
      </c>
      <c r="P17" s="21"/>
      <c r="Q17" s="32"/>
      <c r="R17" s="33"/>
      <c r="T17" s="34" t="s">
        <v>37</v>
      </c>
      <c r="V17" s="156"/>
      <c r="X17" s="162" t="s">
        <v>262</v>
      </c>
    </row>
    <row r="18" spans="1:24" x14ac:dyDescent="0.25">
      <c r="A18" s="156"/>
      <c r="B18" s="147" t="s">
        <v>38</v>
      </c>
      <c r="C18" s="25" t="s">
        <v>31</v>
      </c>
      <c r="D18" s="164"/>
      <c r="E18" s="167"/>
      <c r="F18" s="167"/>
      <c r="G18" s="162"/>
      <c r="H18" s="162"/>
      <c r="I18" s="162"/>
      <c r="J18" s="162"/>
      <c r="K18" s="162"/>
      <c r="L18" s="162"/>
      <c r="M18" s="162"/>
      <c r="N18" s="162"/>
      <c r="O18" s="162" t="str">
        <f t="shared" si="3"/>
        <v/>
      </c>
      <c r="P18" s="130" t="str">
        <f t="shared" ref="P18:P49" si="4">IF(COUNTA(D18:N18)=0,"",COUNTA(D18:N18))</f>
        <v/>
      </c>
      <c r="Q18" s="26"/>
      <c r="R18" s="27"/>
      <c r="S18" s="27"/>
      <c r="T18" s="31" t="s">
        <v>38</v>
      </c>
      <c r="V18" s="156"/>
      <c r="X18" s="162"/>
    </row>
    <row r="19" spans="1:24" x14ac:dyDescent="0.25">
      <c r="A19" s="155"/>
      <c r="B19" s="148" t="s">
        <v>39</v>
      </c>
      <c r="C19" s="25" t="s">
        <v>33</v>
      </c>
      <c r="D19" s="166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5" t="str">
        <f t="shared" ref="O19" si="5">IF(O17="","",O17/O18)</f>
        <v/>
      </c>
      <c r="P19" s="29"/>
      <c r="Q19" s="32"/>
      <c r="T19" s="191" t="s">
        <v>39</v>
      </c>
      <c r="V19" s="155"/>
      <c r="X19" s="158"/>
    </row>
    <row r="20" spans="1:24" x14ac:dyDescent="0.25">
      <c r="A20" s="128">
        <v>3658</v>
      </c>
      <c r="B20" s="24" t="s">
        <v>40</v>
      </c>
      <c r="C20" s="19" t="s">
        <v>29</v>
      </c>
      <c r="D20" s="169"/>
      <c r="E20" s="170"/>
      <c r="F20" s="170"/>
      <c r="G20" s="169"/>
      <c r="H20" s="169"/>
      <c r="I20" s="169"/>
      <c r="J20" s="169"/>
      <c r="K20" s="169"/>
      <c r="L20" s="169"/>
      <c r="M20" s="169"/>
      <c r="N20" s="169"/>
      <c r="O20" s="162" t="str">
        <f t="shared" ref="O20:O21" si="6">IF(SUM(D20:N20)=0,"",SUM(D20:N20))</f>
        <v/>
      </c>
      <c r="P20" s="21"/>
      <c r="Q20" s="35"/>
      <c r="S20" s="36"/>
      <c r="T20" s="24" t="s">
        <v>40</v>
      </c>
      <c r="V20" s="128">
        <v>3658</v>
      </c>
      <c r="X20" s="162"/>
    </row>
    <row r="21" spans="1:24" x14ac:dyDescent="0.25">
      <c r="A21" s="128">
        <v>25</v>
      </c>
      <c r="B21" s="149" t="s">
        <v>41</v>
      </c>
      <c r="C21" s="25" t="s">
        <v>31</v>
      </c>
      <c r="D21" s="130"/>
      <c r="E21" s="130"/>
      <c r="F21" s="130"/>
      <c r="G21" s="169"/>
      <c r="H21" s="169"/>
      <c r="I21" s="169"/>
      <c r="J21" s="169"/>
      <c r="K21" s="169"/>
      <c r="L21" s="169"/>
      <c r="M21" s="169"/>
      <c r="N21" s="169"/>
      <c r="O21" s="162" t="str">
        <f t="shared" si="6"/>
        <v/>
      </c>
      <c r="P21" s="130" t="str">
        <f t="shared" ref="P21:P52" si="7">IF(COUNTA(D21:N21)=0,"",COUNTA(D21:N21))</f>
        <v/>
      </c>
      <c r="Q21" s="26"/>
      <c r="R21" s="26"/>
      <c r="S21" s="26"/>
      <c r="T21" s="37" t="s">
        <v>41</v>
      </c>
      <c r="U21" s="38"/>
      <c r="V21" s="128">
        <v>25</v>
      </c>
      <c r="X21" s="162"/>
    </row>
    <row r="22" spans="1:24" x14ac:dyDescent="0.25">
      <c r="A22" s="155">
        <f>IF(A20="","",A20/A21)</f>
        <v>146.32</v>
      </c>
      <c r="B22" s="150" t="s">
        <v>42</v>
      </c>
      <c r="C22" s="25" t="s">
        <v>33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5" t="str">
        <f t="shared" ref="O22" si="8">IF(O20="","",O20/O21)</f>
        <v/>
      </c>
      <c r="P22" s="29"/>
      <c r="Q22" s="26"/>
      <c r="R22" s="27"/>
      <c r="S22" s="27"/>
      <c r="T22" s="150" t="s">
        <v>42</v>
      </c>
      <c r="U22" s="38"/>
      <c r="V22" s="155">
        <f>IF(V20="","",V20/V21)</f>
        <v>146.32</v>
      </c>
      <c r="W22" s="35"/>
      <c r="X22" s="158"/>
    </row>
    <row r="23" spans="1:24" x14ac:dyDescent="0.25">
      <c r="A23" s="128">
        <v>3881</v>
      </c>
      <c r="B23" s="39" t="s">
        <v>40</v>
      </c>
      <c r="C23" s="25" t="s">
        <v>29</v>
      </c>
      <c r="D23" s="129"/>
      <c r="E23" s="129"/>
      <c r="F23" s="129"/>
      <c r="G23" s="169"/>
      <c r="H23" s="169"/>
      <c r="I23" s="169"/>
      <c r="J23" s="169"/>
      <c r="K23" s="169"/>
      <c r="L23" s="169"/>
      <c r="M23" s="169"/>
      <c r="N23" s="169"/>
      <c r="O23" s="162" t="str">
        <f t="shared" ref="O23:O24" si="9">IF(SUM(D23:N23)=0,"",SUM(D23:N23))</f>
        <v/>
      </c>
      <c r="P23" s="21"/>
      <c r="Q23" s="26"/>
      <c r="R23" s="27"/>
      <c r="S23" s="27"/>
      <c r="T23" s="39" t="s">
        <v>40</v>
      </c>
      <c r="U23" s="38"/>
      <c r="V23" s="128">
        <v>3881</v>
      </c>
      <c r="W23" s="40"/>
      <c r="X23" s="162"/>
    </row>
    <row r="24" spans="1:24" x14ac:dyDescent="0.25">
      <c r="A24" s="128">
        <v>24</v>
      </c>
      <c r="B24" s="151" t="s">
        <v>43</v>
      </c>
      <c r="C24" s="25" t="s">
        <v>31</v>
      </c>
      <c r="D24" s="130"/>
      <c r="E24" s="130"/>
      <c r="F24" s="130"/>
      <c r="G24" s="169"/>
      <c r="H24" s="169"/>
      <c r="I24" s="169"/>
      <c r="J24" s="169"/>
      <c r="K24" s="169"/>
      <c r="L24" s="169"/>
      <c r="M24" s="169"/>
      <c r="N24" s="169"/>
      <c r="O24" s="162" t="str">
        <f t="shared" si="9"/>
        <v/>
      </c>
      <c r="P24" s="130" t="str">
        <f t="shared" ref="P24:P55" si="10">IF(COUNTA(D24:N24)=0,"",COUNTA(D24:N24))</f>
        <v/>
      </c>
      <c r="Q24" s="26"/>
      <c r="R24" s="27"/>
      <c r="S24" s="27"/>
      <c r="T24" s="31" t="s">
        <v>43</v>
      </c>
      <c r="U24" s="38"/>
      <c r="V24" s="128">
        <v>24</v>
      </c>
      <c r="W24" s="40"/>
      <c r="X24" s="162"/>
    </row>
    <row r="25" spans="1:24" x14ac:dyDescent="0.25">
      <c r="A25" s="155">
        <f>IF(A23="","",A23/A24)</f>
        <v>161.70833333333334</v>
      </c>
      <c r="B25" s="152" t="s">
        <v>44</v>
      </c>
      <c r="C25" s="25" t="s">
        <v>33</v>
      </c>
      <c r="D25" s="16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5" t="str">
        <f t="shared" ref="O25" si="11">IF(O23="","",O23/O24)</f>
        <v/>
      </c>
      <c r="P25" s="29"/>
      <c r="Q25" s="26"/>
      <c r="R25" s="27"/>
      <c r="S25" s="27"/>
      <c r="T25" s="152" t="s">
        <v>44</v>
      </c>
      <c r="U25" s="38"/>
      <c r="V25" s="155">
        <f>IF(V23="","",V23/V24)</f>
        <v>161.70833333333334</v>
      </c>
      <c r="W25" s="35"/>
      <c r="X25" s="178" t="e">
        <f>O25-A25</f>
        <v>#VALUE!</v>
      </c>
    </row>
    <row r="26" spans="1:24" x14ac:dyDescent="0.25">
      <c r="A26" s="128">
        <v>4726</v>
      </c>
      <c r="B26" s="43" t="s">
        <v>45</v>
      </c>
      <c r="C26" s="25" t="s">
        <v>29</v>
      </c>
      <c r="D26" s="169"/>
      <c r="E26" s="130"/>
      <c r="F26" s="130"/>
      <c r="G26" s="169"/>
      <c r="H26" s="169"/>
      <c r="I26" s="169"/>
      <c r="J26" s="169"/>
      <c r="K26" s="169"/>
      <c r="L26" s="169"/>
      <c r="M26" s="169"/>
      <c r="N26" s="169"/>
      <c r="O26" s="162" t="str">
        <f t="shared" ref="O26:O27" si="12">IF(SUM(D26:N26)=0,"",SUM(D26:N26))</f>
        <v/>
      </c>
      <c r="P26" s="21"/>
      <c r="Q26" s="26"/>
      <c r="R26" s="26"/>
      <c r="S26" s="26"/>
      <c r="T26" s="41" t="s">
        <v>45</v>
      </c>
      <c r="U26" s="38"/>
      <c r="V26" s="128">
        <v>4726</v>
      </c>
      <c r="W26" s="35"/>
      <c r="X26" s="162"/>
    </row>
    <row r="27" spans="1:24" x14ac:dyDescent="0.25">
      <c r="A27" s="128">
        <v>29</v>
      </c>
      <c r="B27" s="151" t="s">
        <v>46</v>
      </c>
      <c r="C27" s="25" t="s">
        <v>31</v>
      </c>
      <c r="D27" s="170"/>
      <c r="E27" s="130"/>
      <c r="F27" s="130"/>
      <c r="G27" s="169"/>
      <c r="H27" s="169"/>
      <c r="I27" s="169"/>
      <c r="J27" s="169"/>
      <c r="K27" s="169"/>
      <c r="L27" s="169"/>
      <c r="M27" s="169"/>
      <c r="N27" s="169"/>
      <c r="O27" s="162" t="str">
        <f t="shared" si="12"/>
        <v/>
      </c>
      <c r="P27" s="130" t="str">
        <f t="shared" ref="P27:P58" si="13">IF(COUNTA(D27:N27)=0,"",COUNTA(D27:N27))</f>
        <v/>
      </c>
      <c r="Q27" s="26"/>
      <c r="R27" s="26"/>
      <c r="S27" s="26"/>
      <c r="T27" s="31" t="s">
        <v>46</v>
      </c>
      <c r="U27" s="35"/>
      <c r="V27" s="128">
        <v>29</v>
      </c>
      <c r="W27" s="35"/>
      <c r="X27" s="162"/>
    </row>
    <row r="28" spans="1:24" x14ac:dyDescent="0.25">
      <c r="A28" s="155">
        <f>IF(A26="","",A26/A27)</f>
        <v>162.9655172413793</v>
      </c>
      <c r="B28" s="152" t="s">
        <v>47</v>
      </c>
      <c r="C28" s="25" t="s">
        <v>33</v>
      </c>
      <c r="D28" s="155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55" t="str">
        <f t="shared" ref="O28" si="14">IF(O26="","",O26/O27)</f>
        <v/>
      </c>
      <c r="P28" s="29"/>
      <c r="Q28" s="26"/>
      <c r="R28" s="26"/>
      <c r="S28" s="26"/>
      <c r="T28" s="152" t="s">
        <v>47</v>
      </c>
      <c r="U28" s="35"/>
      <c r="V28" s="155">
        <f>IF(V26="","",V26/V27)</f>
        <v>162.9655172413793</v>
      </c>
      <c r="W28" s="35"/>
      <c r="X28" s="158"/>
    </row>
    <row r="29" spans="1:24" x14ac:dyDescent="0.25">
      <c r="A29" s="128">
        <v>51658</v>
      </c>
      <c r="B29" s="42" t="s">
        <v>48</v>
      </c>
      <c r="C29" s="25" t="s">
        <v>29</v>
      </c>
      <c r="D29" s="169">
        <v>2608</v>
      </c>
      <c r="E29" s="169">
        <v>2462</v>
      </c>
      <c r="F29" s="169">
        <v>1471</v>
      </c>
      <c r="G29" s="169"/>
      <c r="H29" s="169">
        <v>2863</v>
      </c>
      <c r="I29" s="169"/>
      <c r="J29" s="169"/>
      <c r="K29" s="169">
        <v>2503</v>
      </c>
      <c r="L29" s="169">
        <v>3261</v>
      </c>
      <c r="M29" s="169"/>
      <c r="N29" s="169"/>
      <c r="O29" s="162">
        <f t="shared" ref="O29:O30" si="15">IF(SUM(D29:N29)=0,"",SUM(D29:N29))</f>
        <v>15168</v>
      </c>
      <c r="P29" s="21"/>
      <c r="Q29" s="22"/>
      <c r="R29" s="22"/>
      <c r="S29" s="22"/>
      <c r="T29" s="42" t="s">
        <v>48</v>
      </c>
      <c r="U29" s="35"/>
      <c r="V29" s="128">
        <v>51658</v>
      </c>
      <c r="W29" s="35"/>
      <c r="X29" s="162"/>
    </row>
    <row r="30" spans="1:24" x14ac:dyDescent="0.25">
      <c r="A30" s="128">
        <v>288</v>
      </c>
      <c r="B30" s="149" t="s">
        <v>49</v>
      </c>
      <c r="C30" s="25" t="s">
        <v>31</v>
      </c>
      <c r="D30" s="170">
        <v>15</v>
      </c>
      <c r="E30" s="169">
        <v>14</v>
      </c>
      <c r="F30" s="169">
        <v>8</v>
      </c>
      <c r="G30" s="169"/>
      <c r="H30" s="169">
        <v>16</v>
      </c>
      <c r="I30" s="169"/>
      <c r="J30" s="169"/>
      <c r="K30" s="169">
        <v>14</v>
      </c>
      <c r="L30" s="169">
        <v>18</v>
      </c>
      <c r="M30" s="169"/>
      <c r="N30" s="169"/>
      <c r="O30" s="162">
        <f t="shared" si="15"/>
        <v>85</v>
      </c>
      <c r="P30" s="130">
        <f t="shared" ref="P30:P61" si="16">IF(COUNTA(D30:N30)=0,"",COUNTA(D30:N30))</f>
        <v>6</v>
      </c>
      <c r="Q30" s="188" t="s">
        <v>402</v>
      </c>
      <c r="R30" s="188"/>
      <c r="S30" s="188"/>
      <c r="T30" s="37" t="s">
        <v>49</v>
      </c>
      <c r="U30" s="35"/>
      <c r="V30" s="128">
        <v>288</v>
      </c>
      <c r="W30" s="35"/>
      <c r="X30" s="162"/>
    </row>
    <row r="31" spans="1:24" x14ac:dyDescent="0.25">
      <c r="A31" s="155">
        <f>IF(A29="","",A29/A30)</f>
        <v>179.36805555555554</v>
      </c>
      <c r="B31" s="150" t="s">
        <v>50</v>
      </c>
      <c r="C31" s="25" t="s">
        <v>33</v>
      </c>
      <c r="D31" s="155">
        <f>IF(D29="","",D29/D30)</f>
        <v>173.86666666666667</v>
      </c>
      <c r="E31" s="155">
        <f>IF(E29="","",E29/E30)</f>
        <v>175.85714285714286</v>
      </c>
      <c r="F31" s="155">
        <f>IF(F29="","",F29/F30)</f>
        <v>183.875</v>
      </c>
      <c r="G31" s="158"/>
      <c r="H31" s="155">
        <f>IF(H29="","",H29/H30)</f>
        <v>178.9375</v>
      </c>
      <c r="I31" s="158"/>
      <c r="J31" s="158"/>
      <c r="K31" s="155">
        <f>IF(K29="","",K29/K30)</f>
        <v>178.78571428571428</v>
      </c>
      <c r="L31" s="155">
        <f>IF(L29="","",L29/L30)</f>
        <v>181.16666666666666</v>
      </c>
      <c r="M31" s="155"/>
      <c r="N31" s="155"/>
      <c r="O31" s="155">
        <f t="shared" ref="O31" si="17">IF(O29="","",O29/O30)</f>
        <v>178.4470588235294</v>
      </c>
      <c r="P31" s="29"/>
      <c r="Q31" s="188" t="s">
        <v>401</v>
      </c>
      <c r="R31" s="188"/>
      <c r="S31" s="188"/>
      <c r="T31" s="150" t="s">
        <v>50</v>
      </c>
      <c r="U31" s="35"/>
      <c r="V31" s="155">
        <f>IF(V29="","",V29/V30)</f>
        <v>179.36805555555554</v>
      </c>
      <c r="W31" s="35"/>
      <c r="X31" s="158">
        <f>O31-A31</f>
        <v>-0.92099673202613985</v>
      </c>
    </row>
    <row r="32" spans="1:24" x14ac:dyDescent="0.25">
      <c r="A32" s="128">
        <v>26308</v>
      </c>
      <c r="B32" s="43" t="s">
        <v>51</v>
      </c>
      <c r="C32" s="25" t="s">
        <v>29</v>
      </c>
      <c r="D32" s="130">
        <v>2802</v>
      </c>
      <c r="E32" s="169"/>
      <c r="F32" s="169">
        <v>1462</v>
      </c>
      <c r="G32" s="169"/>
      <c r="H32" s="169"/>
      <c r="I32" s="169"/>
      <c r="J32" s="169"/>
      <c r="K32" s="169">
        <v>1387</v>
      </c>
      <c r="L32" s="169"/>
      <c r="M32" s="169"/>
      <c r="N32" s="169"/>
      <c r="O32" s="162">
        <f t="shared" ref="O32:O33" si="18">IF(SUM(D32:N32)=0,"",SUM(D32:N32))</f>
        <v>5651</v>
      </c>
      <c r="P32" s="21"/>
      <c r="Q32" s="35"/>
      <c r="R32" s="35"/>
      <c r="S32" s="35"/>
      <c r="T32" s="43" t="s">
        <v>51</v>
      </c>
      <c r="U32" s="35"/>
      <c r="V32" s="128">
        <v>26308</v>
      </c>
      <c r="W32" s="35"/>
      <c r="X32" s="162"/>
    </row>
    <row r="33" spans="1:24" x14ac:dyDescent="0.25">
      <c r="A33" s="128">
        <v>138</v>
      </c>
      <c r="B33" s="151" t="s">
        <v>52</v>
      </c>
      <c r="C33" s="25" t="s">
        <v>31</v>
      </c>
      <c r="D33" s="170">
        <v>15</v>
      </c>
      <c r="E33" s="130"/>
      <c r="F33" s="130">
        <v>8</v>
      </c>
      <c r="G33" s="169"/>
      <c r="H33" s="169"/>
      <c r="I33" s="169"/>
      <c r="J33" s="169"/>
      <c r="K33" s="169">
        <v>8</v>
      </c>
      <c r="L33" s="169"/>
      <c r="M33" s="169"/>
      <c r="N33" s="169"/>
      <c r="O33" s="162">
        <f t="shared" si="18"/>
        <v>31</v>
      </c>
      <c r="P33" s="130">
        <f t="shared" ref="P33:P64" si="19">IF(COUNTA(D33:N33)=0,"",COUNTA(D33:N33))</f>
        <v>3</v>
      </c>
      <c r="Q33" s="188" t="s">
        <v>347</v>
      </c>
      <c r="R33" s="188"/>
      <c r="S33" s="188"/>
      <c r="T33" s="31" t="s">
        <v>52</v>
      </c>
      <c r="U33" s="35"/>
      <c r="V33" s="128">
        <v>138</v>
      </c>
      <c r="W33" s="35"/>
      <c r="X33" s="162"/>
    </row>
    <row r="34" spans="1:24" x14ac:dyDescent="0.25">
      <c r="A34" s="155">
        <f>IF(A32="","",A32/A33)</f>
        <v>190.63768115942028</v>
      </c>
      <c r="B34" s="152" t="s">
        <v>53</v>
      </c>
      <c r="C34" s="25" t="s">
        <v>33</v>
      </c>
      <c r="D34" s="155">
        <f>IF(D32="","",D32/D33)</f>
        <v>186.8</v>
      </c>
      <c r="E34" s="172"/>
      <c r="F34" s="155">
        <f>IF(F32="","",F32/F33)</f>
        <v>182.75</v>
      </c>
      <c r="G34" s="155"/>
      <c r="H34" s="155"/>
      <c r="I34" s="168"/>
      <c r="J34" s="168"/>
      <c r="K34" s="155">
        <f>IF(K32="","",K32/K33)</f>
        <v>173.375</v>
      </c>
      <c r="L34" s="155"/>
      <c r="M34" s="155"/>
      <c r="N34" s="155"/>
      <c r="O34" s="155">
        <f t="shared" ref="O34" si="20">IF(O32="","",O32/O33)</f>
        <v>182.29032258064515</v>
      </c>
      <c r="P34" s="29"/>
      <c r="Q34" s="26"/>
      <c r="R34" s="26"/>
      <c r="S34" s="26"/>
      <c r="T34" s="152" t="s">
        <v>53</v>
      </c>
      <c r="U34" s="35"/>
      <c r="V34" s="155">
        <f>IF(V32="","",V32/V33)</f>
        <v>190.63768115942028</v>
      </c>
      <c r="W34" s="35"/>
      <c r="X34" s="158">
        <f>O34-A34</f>
        <v>-8.347358578775129</v>
      </c>
    </row>
    <row r="35" spans="1:24" x14ac:dyDescent="0.25">
      <c r="A35" s="128">
        <v>5138</v>
      </c>
      <c r="B35" s="43" t="s">
        <v>51</v>
      </c>
      <c r="C35" s="19" t="s">
        <v>29</v>
      </c>
      <c r="D35" s="130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2" t="str">
        <f t="shared" ref="O35:O36" si="21">IF(SUM(D35:N35)=0,"",SUM(D35:N35))</f>
        <v/>
      </c>
      <c r="P35" s="21"/>
      <c r="Q35" s="32"/>
      <c r="T35" s="43" t="s">
        <v>51</v>
      </c>
      <c r="V35" s="128">
        <v>5138</v>
      </c>
      <c r="X35" s="162"/>
    </row>
    <row r="36" spans="1:24" x14ac:dyDescent="0.25">
      <c r="A36" s="128">
        <v>26</v>
      </c>
      <c r="B36" s="151" t="s">
        <v>54</v>
      </c>
      <c r="C36" s="25" t="s">
        <v>31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62" t="str">
        <f t="shared" si="21"/>
        <v/>
      </c>
      <c r="P36" s="130" t="str">
        <f t="shared" ref="P36:P67" si="22">IF(COUNTA(D36:N36)=0,"",COUNTA(D36:N36))</f>
        <v/>
      </c>
      <c r="Q36" s="26"/>
      <c r="R36" s="27"/>
      <c r="S36" s="27"/>
      <c r="T36" s="31" t="s">
        <v>54</v>
      </c>
      <c r="V36" s="128">
        <v>26</v>
      </c>
      <c r="X36" s="162"/>
    </row>
    <row r="37" spans="1:24" x14ac:dyDescent="0.25">
      <c r="A37" s="155">
        <f>IF(A35="","",A35/A36)</f>
        <v>197.61538461538461</v>
      </c>
      <c r="B37" s="152" t="s">
        <v>55</v>
      </c>
      <c r="C37" s="25" t="s">
        <v>33</v>
      </c>
      <c r="D37" s="155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5" t="str">
        <f t="shared" ref="O37" si="23">IF(O35="","",O35/O36)</f>
        <v/>
      </c>
      <c r="P37" s="29"/>
      <c r="Q37" s="26"/>
      <c r="R37" s="26"/>
      <c r="S37" s="26"/>
      <c r="T37" s="152" t="s">
        <v>55</v>
      </c>
      <c r="U37" s="35"/>
      <c r="V37" s="155">
        <f>IF(V35="","",V35/V36)</f>
        <v>197.61538461538461</v>
      </c>
      <c r="W37" s="35"/>
      <c r="X37" s="158"/>
    </row>
    <row r="38" spans="1:24" x14ac:dyDescent="0.25">
      <c r="A38" s="128">
        <v>21730</v>
      </c>
      <c r="B38" s="43" t="s">
        <v>56</v>
      </c>
      <c r="C38" s="25" t="s">
        <v>29</v>
      </c>
      <c r="D38" s="171"/>
      <c r="E38" s="171">
        <v>2263</v>
      </c>
      <c r="F38" s="171">
        <v>1421</v>
      </c>
      <c r="G38" s="169"/>
      <c r="H38" s="169"/>
      <c r="I38" s="169"/>
      <c r="J38" s="169">
        <v>1703</v>
      </c>
      <c r="K38" s="169"/>
      <c r="L38" s="169"/>
      <c r="M38" s="169">
        <v>2783</v>
      </c>
      <c r="N38" s="169"/>
      <c r="O38" s="162">
        <f t="shared" ref="O38:O39" si="24">IF(SUM(D38:N38)=0,"",SUM(D38:N38))</f>
        <v>8170</v>
      </c>
      <c r="P38" s="21"/>
      <c r="Q38" s="188"/>
      <c r="R38" s="192"/>
      <c r="S38" s="192"/>
      <c r="T38" s="43" t="s">
        <v>56</v>
      </c>
      <c r="V38" s="128">
        <v>21730</v>
      </c>
      <c r="X38" s="162"/>
    </row>
    <row r="39" spans="1:24" x14ac:dyDescent="0.25">
      <c r="A39" s="128">
        <v>122</v>
      </c>
      <c r="B39" s="151" t="s">
        <v>57</v>
      </c>
      <c r="C39" s="25" t="s">
        <v>31</v>
      </c>
      <c r="D39" s="170"/>
      <c r="E39" s="169">
        <v>14</v>
      </c>
      <c r="F39" s="169">
        <v>8</v>
      </c>
      <c r="G39" s="169"/>
      <c r="H39" s="169"/>
      <c r="I39" s="169"/>
      <c r="J39" s="169">
        <v>9</v>
      </c>
      <c r="K39" s="169"/>
      <c r="L39" s="169"/>
      <c r="M39" s="169">
        <v>15</v>
      </c>
      <c r="N39" s="169"/>
      <c r="O39" s="162">
        <f t="shared" si="24"/>
        <v>46</v>
      </c>
      <c r="P39" s="130">
        <f t="shared" ref="P39:P70" si="25">IF(COUNTA(D39:N39)=0,"",COUNTA(D39:N39))</f>
        <v>4</v>
      </c>
      <c r="Q39" s="188" t="s">
        <v>395</v>
      </c>
      <c r="R39" s="188"/>
      <c r="S39" s="188"/>
      <c r="T39" s="31" t="s">
        <v>57</v>
      </c>
      <c r="V39" s="128">
        <v>122</v>
      </c>
      <c r="X39" s="162"/>
    </row>
    <row r="40" spans="1:24" x14ac:dyDescent="0.25">
      <c r="A40" s="155">
        <f>IF(A38="","",A38/A39)</f>
        <v>178.11475409836066</v>
      </c>
      <c r="B40" s="152" t="s">
        <v>58</v>
      </c>
      <c r="C40" s="25" t="s">
        <v>33</v>
      </c>
      <c r="D40" s="155"/>
      <c r="E40" s="155">
        <f>IF(E38="","",E38/E39)</f>
        <v>161.64285714285714</v>
      </c>
      <c r="F40" s="155">
        <f>IF(F38="","",F38/F39)</f>
        <v>177.625</v>
      </c>
      <c r="G40" s="168"/>
      <c r="H40" s="168"/>
      <c r="I40" s="155"/>
      <c r="J40" s="155">
        <f>IF(J38="","",J38/J39)</f>
        <v>189.22222222222223</v>
      </c>
      <c r="K40" s="155"/>
      <c r="L40" s="155"/>
      <c r="M40" s="155">
        <f>IF(M38="","",M38/M39)</f>
        <v>185.53333333333333</v>
      </c>
      <c r="N40" s="155"/>
      <c r="O40" s="155">
        <f t="shared" ref="O40" si="26">IF(O38="","",O38/O39)</f>
        <v>177.60869565217391</v>
      </c>
      <c r="P40" s="29"/>
      <c r="Q40" s="26"/>
      <c r="R40" s="27"/>
      <c r="S40" s="27"/>
      <c r="T40" s="152" t="s">
        <v>58</v>
      </c>
      <c r="U40" s="35"/>
      <c r="V40" s="155">
        <f>IF(V38="","",V38/V39)</f>
        <v>178.11475409836066</v>
      </c>
      <c r="W40" s="35"/>
      <c r="X40" s="158">
        <f>O40-A40</f>
        <v>-0.50605844618675633</v>
      </c>
    </row>
    <row r="41" spans="1:24" x14ac:dyDescent="0.25">
      <c r="A41" s="128">
        <v>22135</v>
      </c>
      <c r="B41" s="42" t="s">
        <v>56</v>
      </c>
      <c r="C41" s="25" t="s">
        <v>29</v>
      </c>
      <c r="D41" s="169"/>
      <c r="E41" s="169">
        <v>2415</v>
      </c>
      <c r="F41" s="169">
        <v>1337</v>
      </c>
      <c r="G41" s="169"/>
      <c r="H41" s="169"/>
      <c r="I41" s="169"/>
      <c r="J41" s="169">
        <v>1589</v>
      </c>
      <c r="K41" s="169"/>
      <c r="L41" s="169"/>
      <c r="M41" s="169">
        <v>2612</v>
      </c>
      <c r="N41" s="169"/>
      <c r="O41" s="162">
        <f t="shared" ref="O41:O42" si="27">IF(SUM(D41:N41)=0,"",SUM(D41:N41))</f>
        <v>7953</v>
      </c>
      <c r="P41" s="21"/>
      <c r="Q41" s="188"/>
      <c r="R41" s="188"/>
      <c r="S41" s="188"/>
      <c r="T41" s="42" t="s">
        <v>56</v>
      </c>
      <c r="U41" s="35"/>
      <c r="V41" s="128">
        <v>22135</v>
      </c>
      <c r="W41" s="35"/>
      <c r="X41" s="162"/>
    </row>
    <row r="42" spans="1:24" x14ac:dyDescent="0.25">
      <c r="A42" s="128">
        <v>131</v>
      </c>
      <c r="B42" s="153" t="s">
        <v>59</v>
      </c>
      <c r="C42" s="25" t="s">
        <v>31</v>
      </c>
      <c r="D42" s="130"/>
      <c r="E42" s="169">
        <v>14</v>
      </c>
      <c r="F42" s="169">
        <v>8</v>
      </c>
      <c r="G42" s="169"/>
      <c r="H42" s="169"/>
      <c r="I42" s="169"/>
      <c r="J42" s="169">
        <v>9</v>
      </c>
      <c r="K42" s="169"/>
      <c r="L42" s="169"/>
      <c r="M42" s="169">
        <v>15</v>
      </c>
      <c r="N42" s="169"/>
      <c r="O42" s="162">
        <f t="shared" si="27"/>
        <v>46</v>
      </c>
      <c r="P42" s="130">
        <f t="shared" ref="P42:P73" si="28">IF(COUNTA(D42:N42)=0,"",COUNTA(D42:N42))</f>
        <v>4</v>
      </c>
      <c r="Q42" s="188" t="s">
        <v>394</v>
      </c>
      <c r="R42" s="188"/>
      <c r="S42" s="188"/>
      <c r="T42" s="44" t="s">
        <v>59</v>
      </c>
      <c r="U42" s="35"/>
      <c r="V42" s="128">
        <v>131</v>
      </c>
      <c r="W42" s="35"/>
      <c r="X42" s="162"/>
    </row>
    <row r="43" spans="1:24" x14ac:dyDescent="0.25">
      <c r="A43" s="155">
        <f>IF(A41="","",A41/A42)</f>
        <v>168.96946564885496</v>
      </c>
      <c r="B43" s="150" t="s">
        <v>60</v>
      </c>
      <c r="C43" s="25" t="s">
        <v>33</v>
      </c>
      <c r="D43" s="155"/>
      <c r="E43" s="155">
        <f>IF(E41="","",E41/E42)</f>
        <v>172.5</v>
      </c>
      <c r="F43" s="155">
        <f>IF(F41="","",F41/F42)</f>
        <v>167.125</v>
      </c>
      <c r="G43" s="158"/>
      <c r="H43" s="158"/>
      <c r="I43" s="158"/>
      <c r="J43" s="155">
        <f>IF(J41="","",J41/J42)</f>
        <v>176.55555555555554</v>
      </c>
      <c r="K43" s="158"/>
      <c r="L43" s="158"/>
      <c r="M43" s="155">
        <f>IF(M41="","",M41/M42)</f>
        <v>174.13333333333333</v>
      </c>
      <c r="N43" s="155"/>
      <c r="O43" s="155">
        <f t="shared" ref="O43" si="29">IF(O41="","",O41/O42)</f>
        <v>172.89130434782609</v>
      </c>
      <c r="P43" s="29"/>
      <c r="Q43" s="26"/>
      <c r="R43" s="26"/>
      <c r="S43" s="26"/>
      <c r="T43" s="150" t="s">
        <v>60</v>
      </c>
      <c r="U43" s="35"/>
      <c r="V43" s="155">
        <f>IF(V41="","",V41/V42)</f>
        <v>168.96946564885496</v>
      </c>
      <c r="W43" s="35"/>
      <c r="X43" s="158">
        <f>O43-A43</f>
        <v>3.9218386989711291</v>
      </c>
    </row>
    <row r="44" spans="1:24" x14ac:dyDescent="0.25">
      <c r="A44" s="128">
        <v>6211</v>
      </c>
      <c r="B44" s="42" t="s">
        <v>56</v>
      </c>
      <c r="C44" s="25" t="s">
        <v>29</v>
      </c>
      <c r="D44" s="130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2" t="str">
        <f t="shared" ref="O44:O45" si="30">IF(SUM(D44:N44)=0,"",SUM(D44:N44))</f>
        <v/>
      </c>
      <c r="P44" s="21"/>
      <c r="Q44" s="26"/>
      <c r="R44" s="26"/>
      <c r="S44" s="26"/>
      <c r="T44" s="42" t="s">
        <v>56</v>
      </c>
      <c r="U44" s="35"/>
      <c r="V44" s="128">
        <v>6211</v>
      </c>
      <c r="W44" s="35"/>
      <c r="X44" s="162"/>
    </row>
    <row r="45" spans="1:24" x14ac:dyDescent="0.25">
      <c r="A45" s="128">
        <v>40</v>
      </c>
      <c r="B45" s="149" t="s">
        <v>61</v>
      </c>
      <c r="C45" s="25" t="s">
        <v>31</v>
      </c>
      <c r="D45" s="130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2" t="str">
        <f t="shared" si="30"/>
        <v/>
      </c>
      <c r="P45" s="130" t="str">
        <f t="shared" ref="P45:P76" si="31">IF(COUNTA(D45:N45)=0,"",COUNTA(D45:N45))</f>
        <v/>
      </c>
      <c r="Q45" s="26"/>
      <c r="R45" s="26"/>
      <c r="S45" s="26"/>
      <c r="T45" s="37" t="s">
        <v>61</v>
      </c>
      <c r="U45" s="35"/>
      <c r="V45" s="128">
        <v>40</v>
      </c>
      <c r="W45" s="35"/>
      <c r="X45" s="162"/>
    </row>
    <row r="46" spans="1:24" x14ac:dyDescent="0.25">
      <c r="A46" s="155">
        <f>IF(A44="","",A44/A45)</f>
        <v>155.27500000000001</v>
      </c>
      <c r="B46" s="150" t="s">
        <v>62</v>
      </c>
      <c r="C46" s="25" t="s">
        <v>33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55" t="str">
        <f t="shared" ref="O46" si="32">IF(O44="","",O44/O45)</f>
        <v/>
      </c>
      <c r="P46" s="29"/>
      <c r="Q46" s="26"/>
      <c r="R46" s="26"/>
      <c r="S46" s="26"/>
      <c r="T46" s="150" t="s">
        <v>62</v>
      </c>
      <c r="U46" s="35"/>
      <c r="V46" s="155">
        <f>IF(V44="","",V44/V45)</f>
        <v>155.27500000000001</v>
      </c>
      <c r="W46" s="35"/>
      <c r="X46" s="158"/>
    </row>
    <row r="47" spans="1:24" x14ac:dyDescent="0.25">
      <c r="A47" s="128">
        <v>29292</v>
      </c>
      <c r="B47" s="43" t="s">
        <v>63</v>
      </c>
      <c r="C47" s="19" t="s">
        <v>29</v>
      </c>
      <c r="D47" s="162">
        <v>2671</v>
      </c>
      <c r="E47" s="162">
        <v>2202</v>
      </c>
      <c r="F47" s="162">
        <v>1420</v>
      </c>
      <c r="G47" s="162"/>
      <c r="H47" s="162"/>
      <c r="I47" s="162"/>
      <c r="J47" s="162">
        <v>1642</v>
      </c>
      <c r="K47" s="162"/>
      <c r="L47" s="162"/>
      <c r="M47" s="162">
        <v>2828</v>
      </c>
      <c r="N47" s="162"/>
      <c r="O47" s="162">
        <f t="shared" ref="O47:O48" si="33">IF(SUM(D47:N47)=0,"",SUM(D47:N47))</f>
        <v>10763</v>
      </c>
      <c r="P47" s="21"/>
      <c r="Q47" s="188"/>
      <c r="R47" s="188"/>
      <c r="S47" s="188"/>
      <c r="T47" s="43" t="s">
        <v>63</v>
      </c>
      <c r="U47" s="45"/>
      <c r="V47" s="128">
        <v>29292</v>
      </c>
      <c r="W47" s="45"/>
      <c r="X47" s="162"/>
    </row>
    <row r="48" spans="1:24" x14ac:dyDescent="0.25">
      <c r="A48" s="128">
        <v>161</v>
      </c>
      <c r="B48" s="151" t="s">
        <v>64</v>
      </c>
      <c r="C48" s="25" t="s">
        <v>31</v>
      </c>
      <c r="D48" s="162">
        <v>15</v>
      </c>
      <c r="E48" s="162">
        <v>14</v>
      </c>
      <c r="F48" s="162">
        <v>8</v>
      </c>
      <c r="G48" s="162"/>
      <c r="H48" s="162"/>
      <c r="I48" s="162"/>
      <c r="J48" s="162">
        <v>9</v>
      </c>
      <c r="K48" s="162"/>
      <c r="L48" s="162"/>
      <c r="M48" s="162">
        <v>15</v>
      </c>
      <c r="N48" s="162"/>
      <c r="O48" s="162">
        <f t="shared" si="33"/>
        <v>61</v>
      </c>
      <c r="P48" s="130">
        <f t="shared" ref="P48:P79" si="34">IF(COUNTA(D48:N48)=0,"",COUNTA(D48:N48))</f>
        <v>5</v>
      </c>
      <c r="Q48" s="188" t="s">
        <v>398</v>
      </c>
      <c r="R48" s="188"/>
      <c r="S48" s="188"/>
      <c r="T48" s="31" t="s">
        <v>64</v>
      </c>
      <c r="U48" s="45"/>
      <c r="V48" s="128">
        <v>161</v>
      </c>
      <c r="W48" s="45"/>
      <c r="X48" s="162"/>
    </row>
    <row r="49" spans="1:24" x14ac:dyDescent="0.25">
      <c r="A49" s="155">
        <f>IF(A47="","",A47/A48)</f>
        <v>181.93788819875778</v>
      </c>
      <c r="B49" s="152" t="s">
        <v>65</v>
      </c>
      <c r="C49" s="25" t="s">
        <v>33</v>
      </c>
      <c r="D49" s="155">
        <f>IF(D47="","",D47/D48)</f>
        <v>178.06666666666666</v>
      </c>
      <c r="E49" s="155">
        <f>IF(E47="","",E47/E48)</f>
        <v>157.28571428571428</v>
      </c>
      <c r="F49" s="155">
        <f>IF(F47="","",F47/F48)</f>
        <v>177.5</v>
      </c>
      <c r="G49" s="158"/>
      <c r="H49" s="158"/>
      <c r="I49" s="155"/>
      <c r="J49" s="155">
        <f>IF(J47="","",J47/J48)</f>
        <v>182.44444444444446</v>
      </c>
      <c r="K49" s="155"/>
      <c r="L49" s="155"/>
      <c r="M49" s="155">
        <f>IF(M47="","",M47/M48)</f>
        <v>188.53333333333333</v>
      </c>
      <c r="N49" s="155"/>
      <c r="O49" s="155">
        <f t="shared" ref="O49" si="35">IF(O47="","",O47/O48)</f>
        <v>176.44262295081967</v>
      </c>
      <c r="P49" s="29"/>
      <c r="Q49" s="26"/>
      <c r="R49" s="26"/>
      <c r="S49" s="26"/>
      <c r="T49" s="152" t="s">
        <v>65</v>
      </c>
      <c r="U49" s="45"/>
      <c r="V49" s="155">
        <f>IF(V47="","",V47/V48)</f>
        <v>181.93788819875778</v>
      </c>
      <c r="W49" s="45"/>
      <c r="X49" s="158">
        <f>O49-A49</f>
        <v>-5.4952652479381072</v>
      </c>
    </row>
    <row r="50" spans="1:24" x14ac:dyDescent="0.25">
      <c r="A50" s="127">
        <v>16969</v>
      </c>
      <c r="B50" s="43" t="s">
        <v>66</v>
      </c>
      <c r="C50" s="19" t="s">
        <v>29</v>
      </c>
      <c r="D50" s="162"/>
      <c r="E50" s="162"/>
      <c r="F50" s="162"/>
      <c r="G50" s="162">
        <v>1172</v>
      </c>
      <c r="H50" s="162"/>
      <c r="I50" s="162"/>
      <c r="J50" s="162">
        <v>1577</v>
      </c>
      <c r="K50" s="162"/>
      <c r="L50" s="162"/>
      <c r="M50" s="162">
        <v>2644</v>
      </c>
      <c r="N50" s="162"/>
      <c r="O50" s="162">
        <f t="shared" ref="O50:O51" si="36">IF(SUM(D50:N50)=0,"",SUM(D50:N50))</f>
        <v>5393</v>
      </c>
      <c r="P50" s="21"/>
      <c r="Q50" s="26"/>
      <c r="R50" s="26"/>
      <c r="S50" s="26"/>
      <c r="T50" s="43" t="s">
        <v>66</v>
      </c>
      <c r="U50" s="45"/>
      <c r="V50" s="127">
        <v>16969</v>
      </c>
      <c r="W50" s="45"/>
      <c r="X50" s="162"/>
    </row>
    <row r="51" spans="1:24" x14ac:dyDescent="0.25">
      <c r="A51" s="130">
        <v>97</v>
      </c>
      <c r="B51" s="151" t="s">
        <v>67</v>
      </c>
      <c r="C51" s="25" t="s">
        <v>31</v>
      </c>
      <c r="D51" s="162"/>
      <c r="E51" s="162"/>
      <c r="F51" s="162"/>
      <c r="G51" s="162">
        <v>6</v>
      </c>
      <c r="H51" s="162"/>
      <c r="I51" s="162"/>
      <c r="J51" s="162">
        <v>9</v>
      </c>
      <c r="K51" s="162"/>
      <c r="L51" s="162"/>
      <c r="M51" s="162">
        <v>15</v>
      </c>
      <c r="N51" s="162"/>
      <c r="O51" s="162">
        <f t="shared" si="36"/>
        <v>30</v>
      </c>
      <c r="P51" s="130">
        <f t="shared" ref="P51:P82" si="37">IF(COUNTA(D51:N51)=0,"",COUNTA(D51:N51))</f>
        <v>3</v>
      </c>
      <c r="Q51" s="188" t="s">
        <v>399</v>
      </c>
      <c r="R51" s="188"/>
      <c r="S51" s="188"/>
      <c r="T51" s="31" t="s">
        <v>67</v>
      </c>
      <c r="U51" s="45"/>
      <c r="V51" s="130">
        <v>97</v>
      </c>
      <c r="W51" s="45"/>
      <c r="X51" s="162"/>
    </row>
    <row r="52" spans="1:24" x14ac:dyDescent="0.25">
      <c r="A52" s="155">
        <f>IF(A50="","",A50/A51)</f>
        <v>174.93814432989691</v>
      </c>
      <c r="B52" s="152" t="s">
        <v>68</v>
      </c>
      <c r="C52" s="25" t="s">
        <v>33</v>
      </c>
      <c r="D52" s="155"/>
      <c r="E52" s="158"/>
      <c r="F52" s="158"/>
      <c r="G52" s="212">
        <f>IF(G50="","",G50/G51)</f>
        <v>195.33333333333334</v>
      </c>
      <c r="H52" s="155"/>
      <c r="I52" s="158"/>
      <c r="J52" s="155">
        <f>IF(J50="","",J50/J51)</f>
        <v>175.22222222222223</v>
      </c>
      <c r="K52" s="158"/>
      <c r="L52" s="158"/>
      <c r="M52" s="155">
        <f>IF(M50="","",M50/M51)</f>
        <v>176.26666666666668</v>
      </c>
      <c r="N52" s="155"/>
      <c r="O52" s="155">
        <f t="shared" ref="O52" si="38">IF(O50="","",O50/O51)</f>
        <v>179.76666666666668</v>
      </c>
      <c r="P52" s="29"/>
      <c r="Q52" s="22"/>
      <c r="R52" s="22"/>
      <c r="S52" s="22"/>
      <c r="T52" s="152" t="s">
        <v>68</v>
      </c>
      <c r="U52" s="45"/>
      <c r="V52" s="155">
        <f>IF(V50="","",V50/V51)</f>
        <v>174.93814432989691</v>
      </c>
      <c r="W52" s="45"/>
      <c r="X52" s="158">
        <f>O52-A52</f>
        <v>4.8285223367697654</v>
      </c>
    </row>
    <row r="53" spans="1:24" x14ac:dyDescent="0.25">
      <c r="A53" s="130">
        <v>7124</v>
      </c>
      <c r="B53" s="43" t="s">
        <v>69</v>
      </c>
      <c r="C53" s="19" t="s">
        <v>29</v>
      </c>
      <c r="D53" s="167"/>
      <c r="E53" s="162"/>
      <c r="F53" s="162">
        <v>1128</v>
      </c>
      <c r="G53" s="162"/>
      <c r="H53" s="162"/>
      <c r="I53" s="162"/>
      <c r="J53" s="162"/>
      <c r="K53" s="162"/>
      <c r="L53" s="162"/>
      <c r="M53" s="162"/>
      <c r="N53" s="162"/>
      <c r="O53" s="162">
        <f t="shared" ref="O53:O54" si="39">IF(SUM(D53:N53)=0,"",SUM(D53:N53))</f>
        <v>1128</v>
      </c>
      <c r="P53" s="21"/>
      <c r="Q53" s="26"/>
      <c r="R53" s="26"/>
      <c r="S53" s="26"/>
      <c r="T53" s="43" t="s">
        <v>69</v>
      </c>
      <c r="U53" s="45"/>
      <c r="V53" s="130">
        <v>7124</v>
      </c>
      <c r="W53" s="45"/>
      <c r="X53" s="162"/>
    </row>
    <row r="54" spans="1:24" x14ac:dyDescent="0.25">
      <c r="A54" s="130">
        <v>48</v>
      </c>
      <c r="B54" s="151" t="s">
        <v>70</v>
      </c>
      <c r="C54" s="25" t="s">
        <v>31</v>
      </c>
      <c r="D54" s="167"/>
      <c r="E54" s="162"/>
      <c r="F54" s="162">
        <v>8</v>
      </c>
      <c r="G54" s="162"/>
      <c r="H54" s="162"/>
      <c r="I54" s="162"/>
      <c r="J54" s="162"/>
      <c r="K54" s="162"/>
      <c r="L54" s="162"/>
      <c r="M54" s="162"/>
      <c r="N54" s="162"/>
      <c r="O54" s="162">
        <f t="shared" si="39"/>
        <v>8</v>
      </c>
      <c r="P54" s="130">
        <f t="shared" ref="P54:P85" si="40">IF(COUNTA(D54:N54)=0,"",COUNTA(D54:N54))</f>
        <v>1</v>
      </c>
      <c r="Q54" s="188" t="s">
        <v>306</v>
      </c>
      <c r="R54" s="27"/>
      <c r="S54" s="27"/>
      <c r="T54" s="31" t="s">
        <v>70</v>
      </c>
      <c r="U54" s="45"/>
      <c r="V54" s="130">
        <v>48</v>
      </c>
      <c r="W54" s="45"/>
      <c r="X54" s="162"/>
    </row>
    <row r="55" spans="1:24" x14ac:dyDescent="0.25">
      <c r="A55" s="155">
        <f>IF(A53="","",A53/A54)</f>
        <v>148.41666666666666</v>
      </c>
      <c r="B55" s="152" t="s">
        <v>71</v>
      </c>
      <c r="C55" s="25" t="s">
        <v>33</v>
      </c>
      <c r="D55" s="158"/>
      <c r="E55" s="158"/>
      <c r="F55" s="155">
        <f>IF(F53="","",F53/F54)</f>
        <v>141</v>
      </c>
      <c r="G55" s="158"/>
      <c r="H55" s="158"/>
      <c r="I55" s="158"/>
      <c r="J55" s="158"/>
      <c r="K55" s="158"/>
      <c r="L55" s="158"/>
      <c r="M55" s="158"/>
      <c r="N55" s="158"/>
      <c r="O55" s="155">
        <f t="shared" ref="O55" si="41">IF(O53="","",O53/O54)</f>
        <v>141</v>
      </c>
      <c r="P55" s="29"/>
      <c r="Q55" s="26"/>
      <c r="R55" s="26"/>
      <c r="S55" s="26"/>
      <c r="T55" s="152" t="s">
        <v>71</v>
      </c>
      <c r="U55" s="45"/>
      <c r="V55" s="155">
        <f>IF(V53="","",V53/V54)</f>
        <v>148.41666666666666</v>
      </c>
      <c r="W55" s="45"/>
      <c r="X55" s="158">
        <f>O55-A55</f>
        <v>-7.4166666666666572</v>
      </c>
    </row>
    <row r="56" spans="1:24" x14ac:dyDescent="0.25">
      <c r="A56" s="128">
        <v>8880</v>
      </c>
      <c r="B56" s="43" t="s">
        <v>72</v>
      </c>
      <c r="C56" s="19" t="s">
        <v>29</v>
      </c>
      <c r="D56" s="167"/>
      <c r="E56" s="162"/>
      <c r="F56" s="162"/>
      <c r="G56" s="162"/>
      <c r="H56" s="162"/>
      <c r="I56" s="162"/>
      <c r="J56" s="162">
        <v>1664</v>
      </c>
      <c r="K56" s="162"/>
      <c r="L56" s="162"/>
      <c r="M56" s="162"/>
      <c r="N56" s="162"/>
      <c r="O56" s="162">
        <f t="shared" ref="O56:O57" si="42">IF(SUM(D56:N56)=0,"",SUM(D56:N56))</f>
        <v>1664</v>
      </c>
      <c r="P56" s="21"/>
      <c r="Q56" s="26"/>
      <c r="R56" s="26"/>
      <c r="S56" s="26"/>
      <c r="T56" s="43" t="s">
        <v>72</v>
      </c>
      <c r="U56" s="45"/>
      <c r="V56" s="128">
        <v>8880</v>
      </c>
      <c r="W56" s="45"/>
      <c r="X56" s="162"/>
    </row>
    <row r="57" spans="1:24" x14ac:dyDescent="0.25">
      <c r="A57" s="128">
        <v>50</v>
      </c>
      <c r="B57" s="151" t="s">
        <v>43</v>
      </c>
      <c r="C57" s="25" t="s">
        <v>31</v>
      </c>
      <c r="D57" s="167"/>
      <c r="E57" s="162"/>
      <c r="F57" s="162"/>
      <c r="G57" s="162"/>
      <c r="H57" s="162"/>
      <c r="I57" s="162"/>
      <c r="J57" s="162">
        <v>9</v>
      </c>
      <c r="K57" s="162"/>
      <c r="L57" s="162"/>
      <c r="M57" s="162"/>
      <c r="N57" s="162"/>
      <c r="O57" s="162">
        <f t="shared" si="42"/>
        <v>9</v>
      </c>
      <c r="P57" s="130">
        <f t="shared" ref="P57:P88" si="43">IF(COUNTA(D57:N57)=0,"",COUNTA(D57:N57))</f>
        <v>1</v>
      </c>
      <c r="Q57" s="188" t="s">
        <v>363</v>
      </c>
      <c r="R57" s="188"/>
      <c r="S57" s="188"/>
      <c r="T57" s="31" t="s">
        <v>43</v>
      </c>
      <c r="U57" s="45"/>
      <c r="V57" s="128">
        <v>50</v>
      </c>
      <c r="W57" s="45"/>
      <c r="X57" s="162"/>
    </row>
    <row r="58" spans="1:24" x14ac:dyDescent="0.25">
      <c r="A58" s="155">
        <f>IF(A56="","",A56/A57)</f>
        <v>177.6</v>
      </c>
      <c r="B58" s="152" t="s">
        <v>73</v>
      </c>
      <c r="C58" s="25" t="s">
        <v>33</v>
      </c>
      <c r="D58" s="158"/>
      <c r="E58" s="155"/>
      <c r="F58" s="155"/>
      <c r="G58" s="158"/>
      <c r="H58" s="158"/>
      <c r="I58" s="158"/>
      <c r="J58" s="155">
        <f>IF(J56="","",J56/J57)</f>
        <v>184.88888888888889</v>
      </c>
      <c r="K58" s="158"/>
      <c r="L58" s="158"/>
      <c r="M58" s="158"/>
      <c r="N58" s="158"/>
      <c r="O58" s="155">
        <f t="shared" ref="O58" si="44">IF(O56="","",O56/O57)</f>
        <v>184.88888888888889</v>
      </c>
      <c r="P58" s="29"/>
      <c r="Q58" s="188" t="s">
        <v>364</v>
      </c>
      <c r="R58" s="188"/>
      <c r="S58" s="188"/>
      <c r="T58" s="152" t="s">
        <v>73</v>
      </c>
      <c r="U58" s="45"/>
      <c r="V58" s="155">
        <f>IF(V56="","",V56/V57)</f>
        <v>177.6</v>
      </c>
      <c r="W58" s="45"/>
      <c r="X58" s="158">
        <f>O58-A58</f>
        <v>7.2888888888888914</v>
      </c>
    </row>
    <row r="59" spans="1:24" x14ac:dyDescent="0.25">
      <c r="A59" s="128">
        <v>12767</v>
      </c>
      <c r="B59" s="46" t="s">
        <v>74</v>
      </c>
      <c r="C59" s="19" t="s">
        <v>29</v>
      </c>
      <c r="D59" s="167"/>
      <c r="E59" s="162"/>
      <c r="F59" s="162">
        <v>1074</v>
      </c>
      <c r="G59" s="162"/>
      <c r="H59" s="162"/>
      <c r="I59" s="162">
        <v>1397</v>
      </c>
      <c r="J59" s="162"/>
      <c r="K59" s="162"/>
      <c r="L59" s="162"/>
      <c r="M59" s="162"/>
      <c r="N59" s="162"/>
      <c r="O59" s="162">
        <f t="shared" ref="O59:O60" si="45">IF(SUM(D59:N59)=0,"",SUM(D59:N59))</f>
        <v>2471</v>
      </c>
      <c r="P59" s="21"/>
      <c r="Q59" s="26"/>
      <c r="R59" s="26"/>
      <c r="S59" s="26"/>
      <c r="T59" s="46" t="s">
        <v>74</v>
      </c>
      <c r="U59" s="45"/>
      <c r="V59" s="128">
        <v>12767</v>
      </c>
      <c r="W59" s="45"/>
      <c r="X59" s="162"/>
    </row>
    <row r="60" spans="1:24" x14ac:dyDescent="0.25">
      <c r="A60" s="128">
        <v>89</v>
      </c>
      <c r="B60" s="149" t="s">
        <v>75</v>
      </c>
      <c r="C60" s="25" t="s">
        <v>31</v>
      </c>
      <c r="D60" s="167"/>
      <c r="E60" s="162"/>
      <c r="F60" s="162">
        <v>8</v>
      </c>
      <c r="G60" s="162"/>
      <c r="H60" s="162"/>
      <c r="I60" s="162">
        <v>9</v>
      </c>
      <c r="J60" s="162"/>
      <c r="K60" s="162"/>
      <c r="L60" s="162"/>
      <c r="M60" s="162"/>
      <c r="N60" s="162"/>
      <c r="O60" s="162">
        <f t="shared" si="45"/>
        <v>17</v>
      </c>
      <c r="P60" s="130">
        <f t="shared" ref="P60:P91" si="46">IF(COUNTA(D60:N60)=0,"",COUNTA(D60:N60))</f>
        <v>2</v>
      </c>
      <c r="Q60" s="188" t="s">
        <v>338</v>
      </c>
      <c r="R60" s="188"/>
      <c r="S60" s="26"/>
      <c r="T60" s="37" t="s">
        <v>75</v>
      </c>
      <c r="U60" s="45"/>
      <c r="V60" s="128">
        <v>89</v>
      </c>
      <c r="W60" s="45"/>
      <c r="X60" s="162"/>
    </row>
    <row r="61" spans="1:24" x14ac:dyDescent="0.25">
      <c r="A61" s="155">
        <f>IF(A59="","",A59/A60)</f>
        <v>143.44943820224719</v>
      </c>
      <c r="B61" s="150" t="s">
        <v>76</v>
      </c>
      <c r="C61" s="25" t="s">
        <v>33</v>
      </c>
      <c r="D61" s="158"/>
      <c r="E61" s="158"/>
      <c r="F61" s="155">
        <f>IF(F59="","",F59/F60)</f>
        <v>134.25</v>
      </c>
      <c r="G61" s="158"/>
      <c r="H61" s="158"/>
      <c r="I61" s="155">
        <f>IF(I59="","",I59/I60)</f>
        <v>155.22222222222223</v>
      </c>
      <c r="J61" s="158"/>
      <c r="K61" s="158"/>
      <c r="L61" s="158"/>
      <c r="M61" s="158"/>
      <c r="N61" s="158"/>
      <c r="O61" s="155">
        <f t="shared" ref="O61" si="47">IF(O59="","",O59/O60)</f>
        <v>145.35294117647058</v>
      </c>
      <c r="P61" s="29"/>
      <c r="Q61" s="26"/>
      <c r="R61" s="26"/>
      <c r="S61" s="26"/>
      <c r="T61" s="150" t="s">
        <v>76</v>
      </c>
      <c r="U61" s="45"/>
      <c r="V61" s="155">
        <f>IF(V59="","",V59/V60)</f>
        <v>143.44943820224719</v>
      </c>
      <c r="W61" s="45"/>
      <c r="X61" s="158">
        <f>O61-A61</f>
        <v>1.903502974223386</v>
      </c>
    </row>
    <row r="62" spans="1:24" x14ac:dyDescent="0.25">
      <c r="A62" s="205"/>
      <c r="B62" s="43" t="s">
        <v>365</v>
      </c>
      <c r="C62" s="19" t="s">
        <v>29</v>
      </c>
      <c r="D62" s="167"/>
      <c r="E62" s="167"/>
      <c r="F62" s="205"/>
      <c r="G62" s="167"/>
      <c r="H62" s="167"/>
      <c r="I62" s="205"/>
      <c r="J62" s="167"/>
      <c r="K62" s="167"/>
      <c r="L62" s="167"/>
      <c r="M62" s="167"/>
      <c r="N62" s="167"/>
      <c r="O62" s="162" t="str">
        <f t="shared" ref="O62:O63" si="48">IF(SUM(D62:N62)=0,"",SUM(D62:N62))</f>
        <v/>
      </c>
      <c r="P62" s="21"/>
      <c r="Q62" s="26"/>
      <c r="R62" s="26"/>
      <c r="S62" s="26"/>
      <c r="T62" s="43" t="s">
        <v>365</v>
      </c>
      <c r="U62" s="45"/>
      <c r="V62" s="205"/>
      <c r="W62" s="45"/>
      <c r="X62" s="167"/>
    </row>
    <row r="63" spans="1:24" x14ac:dyDescent="0.25">
      <c r="A63" s="205"/>
      <c r="B63" s="151" t="s">
        <v>46</v>
      </c>
      <c r="C63" s="25" t="s">
        <v>31</v>
      </c>
      <c r="D63" s="167"/>
      <c r="E63" s="167"/>
      <c r="F63" s="205"/>
      <c r="G63" s="167"/>
      <c r="H63" s="167"/>
      <c r="I63" s="205"/>
      <c r="J63" s="167"/>
      <c r="K63" s="167"/>
      <c r="L63" s="167"/>
      <c r="M63" s="167"/>
      <c r="N63" s="167"/>
      <c r="O63" s="162" t="str">
        <f t="shared" si="48"/>
        <v/>
      </c>
      <c r="P63" s="130" t="str">
        <f t="shared" ref="P63:P94" si="49">IF(COUNTA(D63:N63)=0,"",COUNTA(D63:N63))</f>
        <v/>
      </c>
      <c r="Q63" s="26"/>
      <c r="R63" s="26"/>
      <c r="S63" s="26"/>
      <c r="T63" s="151" t="s">
        <v>46</v>
      </c>
      <c r="U63" s="45"/>
      <c r="V63" s="205"/>
      <c r="W63" s="45"/>
      <c r="X63" s="167"/>
    </row>
    <row r="64" spans="1:24" x14ac:dyDescent="0.25">
      <c r="A64" s="155"/>
      <c r="B64" s="152" t="s">
        <v>366</v>
      </c>
      <c r="C64" s="25" t="s">
        <v>33</v>
      </c>
      <c r="D64" s="158"/>
      <c r="E64" s="158"/>
      <c r="F64" s="155"/>
      <c r="G64" s="158"/>
      <c r="H64" s="158"/>
      <c r="I64" s="155"/>
      <c r="J64" s="158"/>
      <c r="K64" s="158"/>
      <c r="L64" s="158"/>
      <c r="M64" s="158"/>
      <c r="N64" s="158"/>
      <c r="O64" s="155" t="str">
        <f t="shared" ref="O64" si="50">IF(O62="","",O62/O63)</f>
        <v/>
      </c>
      <c r="P64" s="29"/>
      <c r="Q64" s="26"/>
      <c r="R64" s="26"/>
      <c r="S64" s="26"/>
      <c r="T64" s="152" t="s">
        <v>366</v>
      </c>
      <c r="U64" s="45"/>
      <c r="V64" s="155"/>
      <c r="W64" s="45"/>
      <c r="X64" s="158"/>
    </row>
    <row r="65" spans="1:24" x14ac:dyDescent="0.25">
      <c r="A65" s="128">
        <v>38854</v>
      </c>
      <c r="B65" s="43" t="s">
        <v>77</v>
      </c>
      <c r="C65" s="19" t="s">
        <v>29</v>
      </c>
      <c r="D65" s="162">
        <v>2770</v>
      </c>
      <c r="E65" s="162"/>
      <c r="F65" s="162">
        <v>1578</v>
      </c>
      <c r="G65" s="162">
        <v>888</v>
      </c>
      <c r="H65" s="162"/>
      <c r="I65" s="162"/>
      <c r="J65" s="162">
        <v>1564</v>
      </c>
      <c r="K65" s="162"/>
      <c r="L65" s="162">
        <v>3087</v>
      </c>
      <c r="M65" s="162"/>
      <c r="N65" s="162"/>
      <c r="O65" s="162">
        <f t="shared" ref="O65:O66" si="51">IF(SUM(D65:N65)=0,"",SUM(D65:N65))</f>
        <v>9887</v>
      </c>
      <c r="P65" s="21"/>
      <c r="Q65" s="26"/>
      <c r="R65" s="26"/>
      <c r="S65" s="26"/>
      <c r="T65" s="41" t="s">
        <v>77</v>
      </c>
      <c r="U65" s="45"/>
      <c r="V65" s="128">
        <v>38854</v>
      </c>
      <c r="W65" s="45"/>
      <c r="X65" s="162"/>
    </row>
    <row r="66" spans="1:24" x14ac:dyDescent="0.25">
      <c r="A66" s="128">
        <v>209</v>
      </c>
      <c r="B66" s="151" t="s">
        <v>78</v>
      </c>
      <c r="C66" s="25" t="s">
        <v>31</v>
      </c>
      <c r="D66" s="162">
        <v>15</v>
      </c>
      <c r="E66" s="162"/>
      <c r="F66" s="162">
        <v>8</v>
      </c>
      <c r="G66" s="162">
        <v>6</v>
      </c>
      <c r="H66" s="162"/>
      <c r="I66" s="162"/>
      <c r="J66" s="162">
        <v>9</v>
      </c>
      <c r="K66" s="162"/>
      <c r="L66" s="162">
        <v>18</v>
      </c>
      <c r="M66" s="162"/>
      <c r="N66" s="162"/>
      <c r="O66" s="162">
        <f t="shared" si="51"/>
        <v>56</v>
      </c>
      <c r="P66" s="130">
        <f t="shared" ref="P66:P97" si="52">IF(COUNTA(D66:N66)=0,"",COUNTA(D66:N66))</f>
        <v>5</v>
      </c>
      <c r="Q66" s="188" t="s">
        <v>400</v>
      </c>
      <c r="R66" s="188"/>
      <c r="S66" s="188"/>
      <c r="T66" s="31" t="s">
        <v>78</v>
      </c>
      <c r="U66" s="45"/>
      <c r="V66" s="128">
        <v>209</v>
      </c>
      <c r="W66" s="45"/>
      <c r="X66" s="162"/>
    </row>
    <row r="67" spans="1:24" x14ac:dyDescent="0.25">
      <c r="A67" s="155">
        <f>IF(A65="","",A65/A66)</f>
        <v>185.90430622009569</v>
      </c>
      <c r="B67" s="152" t="s">
        <v>79</v>
      </c>
      <c r="C67" s="25" t="s">
        <v>33</v>
      </c>
      <c r="D67" s="155">
        <f>IF(D65="","",D65/D66)</f>
        <v>184.66666666666666</v>
      </c>
      <c r="E67" s="158"/>
      <c r="F67" s="212">
        <f>IF(F65="","",F65/F66)</f>
        <v>197.25</v>
      </c>
      <c r="G67" s="155">
        <f>IF(G65="","",G65/G66)</f>
        <v>148</v>
      </c>
      <c r="H67" s="155"/>
      <c r="I67" s="155"/>
      <c r="J67" s="155">
        <f>IF(J65="","",J65/J66)</f>
        <v>173.77777777777777</v>
      </c>
      <c r="K67" s="155"/>
      <c r="L67" s="155">
        <f>IF(L65="","",L65/L66)</f>
        <v>171.5</v>
      </c>
      <c r="M67" s="155"/>
      <c r="N67" s="155"/>
      <c r="O67" s="155">
        <f t="shared" ref="O67" si="53">IF(O65="","",O65/O66)</f>
        <v>176.55357142857142</v>
      </c>
      <c r="P67" s="29"/>
      <c r="Q67" s="26"/>
      <c r="R67" s="22"/>
      <c r="S67" s="22"/>
      <c r="T67" s="152" t="s">
        <v>79</v>
      </c>
      <c r="U67" s="45"/>
      <c r="V67" s="155">
        <f>IF(V65="","",V65/V66)</f>
        <v>185.90430622009569</v>
      </c>
      <c r="W67" s="45"/>
      <c r="X67" s="158">
        <f>O67-A67</f>
        <v>-9.3507347915242747</v>
      </c>
    </row>
    <row r="68" spans="1:24" x14ac:dyDescent="0.25">
      <c r="A68" s="128">
        <v>22551</v>
      </c>
      <c r="B68" s="43" t="s">
        <v>80</v>
      </c>
      <c r="C68" s="19" t="s">
        <v>29</v>
      </c>
      <c r="D68" s="162"/>
      <c r="E68" s="162"/>
      <c r="F68" s="162">
        <v>1435</v>
      </c>
      <c r="G68" s="162"/>
      <c r="H68" s="162"/>
      <c r="I68" s="162"/>
      <c r="J68" s="162">
        <v>1772</v>
      </c>
      <c r="K68" s="162"/>
      <c r="L68" s="162"/>
      <c r="M68" s="162"/>
      <c r="N68" s="162"/>
      <c r="O68" s="162">
        <f t="shared" ref="O68:O69" si="54">IF(SUM(D68:N68)=0,"",SUM(D68:N68))</f>
        <v>3207</v>
      </c>
      <c r="P68" s="21"/>
      <c r="Q68" s="26"/>
      <c r="R68" s="26"/>
      <c r="S68" s="26"/>
      <c r="T68" s="43" t="s">
        <v>80</v>
      </c>
      <c r="U68" s="45"/>
      <c r="V68" s="128">
        <v>22551</v>
      </c>
      <c r="W68" s="45"/>
      <c r="X68" s="162"/>
    </row>
    <row r="69" spans="1:24" x14ac:dyDescent="0.25">
      <c r="A69" s="128">
        <v>123</v>
      </c>
      <c r="B69" s="151" t="s">
        <v>81</v>
      </c>
      <c r="C69" s="25" t="s">
        <v>31</v>
      </c>
      <c r="D69" s="162"/>
      <c r="E69" s="162"/>
      <c r="F69" s="162">
        <v>8</v>
      </c>
      <c r="G69" s="162"/>
      <c r="H69" s="162"/>
      <c r="I69" s="162"/>
      <c r="J69" s="162">
        <v>9</v>
      </c>
      <c r="K69" s="162"/>
      <c r="L69" s="162"/>
      <c r="M69" s="162"/>
      <c r="N69" s="162"/>
      <c r="O69" s="162">
        <f t="shared" si="54"/>
        <v>17</v>
      </c>
      <c r="P69" s="130">
        <f t="shared" ref="P69:P100" si="55">IF(COUNTA(D69:N69)=0,"",COUNTA(D69:N69))</f>
        <v>2</v>
      </c>
      <c r="Q69" s="188" t="s">
        <v>362</v>
      </c>
      <c r="R69" s="26"/>
      <c r="S69" s="26"/>
      <c r="T69" s="31" t="s">
        <v>81</v>
      </c>
      <c r="U69" s="45"/>
      <c r="V69" s="128">
        <v>123</v>
      </c>
      <c r="W69" s="45"/>
      <c r="X69" s="162"/>
    </row>
    <row r="70" spans="1:24" x14ac:dyDescent="0.25">
      <c r="A70" s="155">
        <f>IF(A68="","",A68/A69)</f>
        <v>183.34146341463415</v>
      </c>
      <c r="B70" s="152" t="s">
        <v>82</v>
      </c>
      <c r="C70" s="25" t="s">
        <v>33</v>
      </c>
      <c r="D70" s="155"/>
      <c r="E70" s="155"/>
      <c r="F70" s="155">
        <f>IF(F68="","",F68/F69)</f>
        <v>179.375</v>
      </c>
      <c r="G70" s="155"/>
      <c r="H70" s="155"/>
      <c r="I70" s="158"/>
      <c r="J70" s="212">
        <f>IF(J68="","",J68/J69)</f>
        <v>196.88888888888889</v>
      </c>
      <c r="K70" s="158"/>
      <c r="L70" s="158"/>
      <c r="M70" s="158"/>
      <c r="N70" s="158"/>
      <c r="O70" s="155">
        <f t="shared" ref="O70" si="56">IF(O68="","",O68/O69)</f>
        <v>188.64705882352942</v>
      </c>
      <c r="P70" s="29"/>
      <c r="Q70" s="26"/>
      <c r="R70" s="26"/>
      <c r="S70" s="26"/>
      <c r="T70" s="152" t="s">
        <v>82</v>
      </c>
      <c r="U70" s="45"/>
      <c r="V70" s="155">
        <f>IF(V68="","",V68/V69)</f>
        <v>183.34146341463415</v>
      </c>
      <c r="W70" s="45"/>
      <c r="X70" s="158">
        <f>O70-A70</f>
        <v>5.3055954088952717</v>
      </c>
    </row>
    <row r="71" spans="1:24" x14ac:dyDescent="0.25">
      <c r="A71" s="156">
        <v>22090</v>
      </c>
      <c r="B71" s="46" t="s">
        <v>80</v>
      </c>
      <c r="C71" s="19" t="s">
        <v>29</v>
      </c>
      <c r="D71" s="167"/>
      <c r="E71" s="162">
        <v>2762</v>
      </c>
      <c r="F71" s="162">
        <v>1331</v>
      </c>
      <c r="G71" s="162"/>
      <c r="H71" s="162"/>
      <c r="I71" s="162">
        <v>1462</v>
      </c>
      <c r="J71" s="162"/>
      <c r="K71" s="162"/>
      <c r="L71" s="162"/>
      <c r="M71" s="162"/>
      <c r="N71" s="162"/>
      <c r="O71" s="162">
        <f t="shared" ref="O71:O72" si="57">IF(SUM(D71:N71)=0,"",SUM(D71:N71))</f>
        <v>5555</v>
      </c>
      <c r="P71" s="21"/>
      <c r="Q71" s="22"/>
      <c r="R71" s="22"/>
      <c r="S71" s="22"/>
      <c r="T71" s="46" t="s">
        <v>80</v>
      </c>
      <c r="U71" s="45"/>
      <c r="V71" s="156">
        <v>22090</v>
      </c>
      <c r="W71" s="45"/>
      <c r="X71" s="162"/>
    </row>
    <row r="72" spans="1:24" x14ac:dyDescent="0.25">
      <c r="A72" s="156">
        <v>146</v>
      </c>
      <c r="B72" s="149" t="s">
        <v>83</v>
      </c>
      <c r="C72" s="25" t="s">
        <v>31</v>
      </c>
      <c r="D72" s="167"/>
      <c r="E72" s="162">
        <v>14</v>
      </c>
      <c r="F72" s="162">
        <v>8</v>
      </c>
      <c r="G72" s="162"/>
      <c r="H72" s="162"/>
      <c r="I72" s="162">
        <v>9</v>
      </c>
      <c r="J72" s="162"/>
      <c r="K72" s="162"/>
      <c r="L72" s="162"/>
      <c r="M72" s="162"/>
      <c r="N72" s="162"/>
      <c r="O72" s="162">
        <f t="shared" si="57"/>
        <v>31</v>
      </c>
      <c r="P72" s="130">
        <f t="shared" ref="P72:P103" si="58">IF(COUNTA(D72:N72)=0,"",COUNTA(D72:N72))</f>
        <v>3</v>
      </c>
      <c r="Q72" s="188" t="s">
        <v>361</v>
      </c>
      <c r="R72" s="188"/>
      <c r="S72" s="188"/>
      <c r="T72" s="37" t="s">
        <v>83</v>
      </c>
      <c r="U72" s="45"/>
      <c r="V72" s="156">
        <v>146</v>
      </c>
      <c r="W72" s="45"/>
      <c r="X72" s="162"/>
    </row>
    <row r="73" spans="1:24" x14ac:dyDescent="0.25">
      <c r="A73" s="155">
        <f>IF(A71="","",A71/A72)</f>
        <v>151.30136986301369</v>
      </c>
      <c r="B73" s="150" t="s">
        <v>84</v>
      </c>
      <c r="C73" s="25" t="s">
        <v>33</v>
      </c>
      <c r="D73" s="158"/>
      <c r="E73" s="198">
        <f>IF(E71="","",E71/E72)</f>
        <v>197.28571428571428</v>
      </c>
      <c r="F73" s="155">
        <f>IF(F71="","",F71/F72)</f>
        <v>166.375</v>
      </c>
      <c r="G73" s="158"/>
      <c r="H73" s="158"/>
      <c r="I73" s="155">
        <f>IF(I71="","",I71/I72)</f>
        <v>162.44444444444446</v>
      </c>
      <c r="J73" s="158"/>
      <c r="K73" s="158"/>
      <c r="L73" s="158"/>
      <c r="M73" s="158"/>
      <c r="N73" s="158"/>
      <c r="O73" s="155">
        <f t="shared" ref="O73" si="59">IF(O71="","",O71/O72)</f>
        <v>179.19354838709677</v>
      </c>
      <c r="P73" s="29"/>
      <c r="Q73" s="26"/>
      <c r="R73" s="22"/>
      <c r="S73" s="22"/>
      <c r="T73" s="150" t="s">
        <v>84</v>
      </c>
      <c r="U73" s="45"/>
      <c r="V73" s="155">
        <f>IF(V71="","",V71/V72)</f>
        <v>151.30136986301369</v>
      </c>
      <c r="W73" s="45"/>
      <c r="X73" s="185">
        <f>O73-A73</f>
        <v>27.892178524083079</v>
      </c>
    </row>
    <row r="74" spans="1:24" x14ac:dyDescent="0.25">
      <c r="A74" s="128">
        <v>9211</v>
      </c>
      <c r="B74" s="46" t="s">
        <v>85</v>
      </c>
      <c r="C74" s="19" t="s">
        <v>29</v>
      </c>
      <c r="D74" s="162">
        <v>2349</v>
      </c>
      <c r="E74" s="162"/>
      <c r="F74" s="162"/>
      <c r="G74" s="162"/>
      <c r="H74" s="162">
        <v>2272</v>
      </c>
      <c r="I74" s="162"/>
      <c r="J74" s="162"/>
      <c r="K74" s="162"/>
      <c r="L74" s="162"/>
      <c r="M74" s="162">
        <v>2304</v>
      </c>
      <c r="N74" s="162"/>
      <c r="O74" s="162">
        <f t="shared" ref="O74:O75" si="60">IF(SUM(D74:N74)=0,"",SUM(D74:N74))</f>
        <v>6925</v>
      </c>
      <c r="P74" s="21"/>
      <c r="Q74" s="45"/>
      <c r="R74" s="45"/>
      <c r="S74" s="45"/>
      <c r="T74" s="46" t="s">
        <v>85</v>
      </c>
      <c r="U74" s="45"/>
      <c r="V74" s="128">
        <v>9211</v>
      </c>
      <c r="W74" s="45"/>
      <c r="X74" s="162"/>
    </row>
    <row r="75" spans="1:24" x14ac:dyDescent="0.25">
      <c r="A75" s="128">
        <v>61</v>
      </c>
      <c r="B75" s="149" t="s">
        <v>86</v>
      </c>
      <c r="C75" s="25" t="s">
        <v>31</v>
      </c>
      <c r="D75" s="162">
        <v>15</v>
      </c>
      <c r="E75" s="162"/>
      <c r="F75" s="162"/>
      <c r="G75" s="162"/>
      <c r="H75" s="162">
        <v>16</v>
      </c>
      <c r="I75" s="162"/>
      <c r="J75" s="162"/>
      <c r="K75" s="162"/>
      <c r="L75" s="162"/>
      <c r="M75" s="162">
        <v>15</v>
      </c>
      <c r="N75" s="162"/>
      <c r="O75" s="162">
        <f t="shared" si="60"/>
        <v>46</v>
      </c>
      <c r="P75" s="130">
        <f t="shared" ref="P75:P106" si="61">IF(COUNTA(D75:N75)=0,"",COUNTA(D75:N75))</f>
        <v>3</v>
      </c>
      <c r="Q75" s="188" t="s">
        <v>397</v>
      </c>
      <c r="R75" s="195"/>
      <c r="S75" s="195"/>
      <c r="T75" s="37" t="s">
        <v>86</v>
      </c>
      <c r="U75" s="45"/>
      <c r="V75" s="128">
        <v>61</v>
      </c>
      <c r="W75" s="45"/>
      <c r="X75" s="162"/>
    </row>
    <row r="76" spans="1:24" x14ac:dyDescent="0.25">
      <c r="A76" s="155">
        <f>IF(A74="","",A74/A75)</f>
        <v>151</v>
      </c>
      <c r="B76" s="150" t="s">
        <v>87</v>
      </c>
      <c r="C76" s="25" t="s">
        <v>33</v>
      </c>
      <c r="D76" s="155">
        <f>IF(D74="","",D74/D75)</f>
        <v>156.6</v>
      </c>
      <c r="E76" s="155"/>
      <c r="F76" s="155"/>
      <c r="G76" s="158"/>
      <c r="H76" s="155">
        <f>IF(H74="","",H74/H75)</f>
        <v>142</v>
      </c>
      <c r="I76" s="158"/>
      <c r="J76" s="158"/>
      <c r="K76" s="158"/>
      <c r="L76" s="158"/>
      <c r="M76" s="155">
        <f>IF(M74="","",M74/M75)</f>
        <v>153.6</v>
      </c>
      <c r="N76" s="155"/>
      <c r="O76" s="155">
        <f t="shared" ref="O76" si="62">IF(O74="","",O74/O75)</f>
        <v>150.54347826086956</v>
      </c>
      <c r="P76" s="29"/>
      <c r="Q76" s="22"/>
      <c r="R76" s="22"/>
      <c r="S76" s="22"/>
      <c r="T76" s="150" t="s">
        <v>87</v>
      </c>
      <c r="U76" s="45"/>
      <c r="V76" s="155">
        <f>IF(V74="","",V74/V75)</f>
        <v>151</v>
      </c>
      <c r="W76" s="45"/>
      <c r="X76" s="158">
        <f>O76-A76</f>
        <v>-0.45652173913043725</v>
      </c>
    </row>
    <row r="77" spans="1:24" x14ac:dyDescent="0.25">
      <c r="A77" s="156">
        <v>971</v>
      </c>
      <c r="B77" s="43" t="s">
        <v>88</v>
      </c>
      <c r="C77" s="19" t="s">
        <v>29</v>
      </c>
      <c r="D77" s="167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 t="str">
        <f t="shared" ref="O77:O78" si="63">IF(SUM(D77:N77)=0,"",SUM(D77:N77))</f>
        <v/>
      </c>
      <c r="P77" s="21"/>
      <c r="Q77" s="32"/>
      <c r="R77" s="45"/>
      <c r="S77" s="45"/>
      <c r="T77" s="43" t="s">
        <v>88</v>
      </c>
      <c r="U77" s="45"/>
      <c r="V77" s="156">
        <v>971</v>
      </c>
      <c r="W77" s="45"/>
      <c r="X77" s="162"/>
    </row>
    <row r="78" spans="1:24" x14ac:dyDescent="0.25">
      <c r="A78" s="156">
        <v>6</v>
      </c>
      <c r="B78" s="151" t="s">
        <v>89</v>
      </c>
      <c r="C78" s="25" t="s">
        <v>31</v>
      </c>
      <c r="D78" s="167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 t="str">
        <f t="shared" si="63"/>
        <v/>
      </c>
      <c r="P78" s="130" t="str">
        <f t="shared" ref="P78:P124" si="64">IF(COUNTA(D78:N78)=0,"",COUNTA(D78:N78))</f>
        <v/>
      </c>
      <c r="Q78" s="26"/>
      <c r="R78" s="26"/>
      <c r="S78" s="26"/>
      <c r="T78" s="31" t="s">
        <v>89</v>
      </c>
      <c r="U78" s="45"/>
      <c r="V78" s="156">
        <v>6</v>
      </c>
      <c r="W78" s="45"/>
      <c r="X78" s="162"/>
    </row>
    <row r="79" spans="1:24" x14ac:dyDescent="0.25">
      <c r="A79" s="155">
        <f>IF(A77="","",A77/A78)</f>
        <v>161.83333333333334</v>
      </c>
      <c r="B79" s="152" t="s">
        <v>90</v>
      </c>
      <c r="C79" s="25" t="s">
        <v>33</v>
      </c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5" t="str">
        <f t="shared" ref="O79" si="65">IF(O77="","",O77/O78)</f>
        <v/>
      </c>
      <c r="P79" s="29"/>
      <c r="Q79" s="26"/>
      <c r="R79" s="26"/>
      <c r="S79" s="26"/>
      <c r="T79" s="152" t="s">
        <v>90</v>
      </c>
      <c r="U79" s="45"/>
      <c r="V79" s="155">
        <f>IF(V77="","",V77/V78)</f>
        <v>161.83333333333334</v>
      </c>
      <c r="W79" s="45"/>
      <c r="X79" s="158"/>
    </row>
    <row r="80" spans="1:24" x14ac:dyDescent="0.25">
      <c r="A80" s="156">
        <v>5625</v>
      </c>
      <c r="B80" s="43" t="s">
        <v>91</v>
      </c>
      <c r="C80" s="19" t="s">
        <v>29</v>
      </c>
      <c r="D80" s="167"/>
      <c r="E80" s="162"/>
      <c r="F80" s="162">
        <v>1516</v>
      </c>
      <c r="G80" s="162"/>
      <c r="H80" s="162"/>
      <c r="I80" s="162"/>
      <c r="J80" s="162"/>
      <c r="K80" s="162"/>
      <c r="L80" s="162"/>
      <c r="M80" s="162"/>
      <c r="N80" s="162"/>
      <c r="O80" s="162">
        <f t="shared" ref="O80:O81" si="66">IF(SUM(D80:N80)=0,"",SUM(D80:N80))</f>
        <v>1516</v>
      </c>
      <c r="P80" s="21"/>
      <c r="Q80" s="22"/>
      <c r="R80" s="22"/>
      <c r="S80" s="22"/>
      <c r="T80" s="43" t="s">
        <v>91</v>
      </c>
      <c r="U80" s="45"/>
      <c r="V80" s="156">
        <v>5625</v>
      </c>
      <c r="W80" s="45"/>
      <c r="X80" s="162"/>
    </row>
    <row r="81" spans="1:24" x14ac:dyDescent="0.25">
      <c r="A81" s="156">
        <v>31</v>
      </c>
      <c r="B81" s="151" t="s">
        <v>92</v>
      </c>
      <c r="C81" s="25" t="s">
        <v>31</v>
      </c>
      <c r="D81" s="167"/>
      <c r="E81" s="162"/>
      <c r="F81" s="162">
        <v>8</v>
      </c>
      <c r="G81" s="162"/>
      <c r="H81" s="162"/>
      <c r="I81" s="162"/>
      <c r="J81" s="162"/>
      <c r="K81" s="162"/>
      <c r="L81" s="162"/>
      <c r="M81" s="162"/>
      <c r="N81" s="162"/>
      <c r="O81" s="162">
        <f t="shared" si="66"/>
        <v>8</v>
      </c>
      <c r="P81" s="130">
        <f t="shared" ref="P81:P124" si="67">IF(COUNTA(D81:N81)=0,"",COUNTA(D81:N81))</f>
        <v>1</v>
      </c>
      <c r="Q81" s="188" t="s">
        <v>312</v>
      </c>
      <c r="R81" s="188"/>
      <c r="S81" s="188"/>
      <c r="T81" s="31" t="s">
        <v>92</v>
      </c>
      <c r="U81" s="45"/>
      <c r="V81" s="156">
        <v>31</v>
      </c>
      <c r="W81" s="45"/>
      <c r="X81" s="162"/>
    </row>
    <row r="82" spans="1:24" x14ac:dyDescent="0.25">
      <c r="A82" s="155">
        <f>IF(A80="","",A80/A81)</f>
        <v>181.45161290322579</v>
      </c>
      <c r="B82" s="152" t="s">
        <v>93</v>
      </c>
      <c r="C82" s="25" t="s">
        <v>33</v>
      </c>
      <c r="D82" s="158"/>
      <c r="E82" s="158"/>
      <c r="F82" s="155">
        <f>IF(F80="","",F80/F81)</f>
        <v>189.5</v>
      </c>
      <c r="G82" s="158"/>
      <c r="H82" s="158"/>
      <c r="I82" s="158"/>
      <c r="J82" s="158"/>
      <c r="K82" s="158"/>
      <c r="L82" s="158"/>
      <c r="M82" s="158"/>
      <c r="N82" s="158"/>
      <c r="O82" s="155">
        <f t="shared" ref="O82" si="68">IF(O80="","",O80/O81)</f>
        <v>189.5</v>
      </c>
      <c r="P82" s="29"/>
      <c r="Q82" s="26"/>
      <c r="R82" s="26"/>
      <c r="S82" s="26"/>
      <c r="T82" s="152" t="s">
        <v>93</v>
      </c>
      <c r="U82" s="45"/>
      <c r="V82" s="155">
        <f>IF(V80="","",V80/V81)</f>
        <v>181.45161290322579</v>
      </c>
      <c r="W82" s="45"/>
      <c r="X82" s="158">
        <f>O82-A82</f>
        <v>8.0483870967742064</v>
      </c>
    </row>
    <row r="83" spans="1:24" x14ac:dyDescent="0.25">
      <c r="A83" s="128">
        <v>5017</v>
      </c>
      <c r="B83" s="46" t="s">
        <v>94</v>
      </c>
      <c r="C83" s="19" t="s">
        <v>29</v>
      </c>
      <c r="D83" s="167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 t="str">
        <f t="shared" ref="O83:O84" si="69">IF(SUM(D83:N83)=0,"",SUM(D83:N83))</f>
        <v/>
      </c>
      <c r="P83" s="21"/>
      <c r="Q83" s="45"/>
      <c r="R83" s="45"/>
      <c r="S83" s="45"/>
      <c r="T83" s="46" t="s">
        <v>94</v>
      </c>
      <c r="U83" s="45"/>
      <c r="V83" s="128">
        <v>5017</v>
      </c>
      <c r="W83" s="45"/>
      <c r="X83" s="162"/>
    </row>
    <row r="84" spans="1:24" x14ac:dyDescent="0.25">
      <c r="A84" s="128">
        <v>30</v>
      </c>
      <c r="B84" s="149" t="s">
        <v>95</v>
      </c>
      <c r="C84" s="25" t="s">
        <v>31</v>
      </c>
      <c r="D84" s="167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 t="str">
        <f t="shared" si="69"/>
        <v/>
      </c>
      <c r="P84" s="130" t="str">
        <f t="shared" ref="P84:P124" si="70">IF(COUNTA(D84:N84)=0,"",COUNTA(D84:N84))</f>
        <v/>
      </c>
      <c r="Q84" s="26"/>
      <c r="R84" s="26"/>
      <c r="S84" s="26"/>
      <c r="T84" s="37" t="s">
        <v>95</v>
      </c>
      <c r="U84" s="45"/>
      <c r="V84" s="128">
        <v>30</v>
      </c>
      <c r="W84" s="45"/>
      <c r="X84" s="162"/>
    </row>
    <row r="85" spans="1:24" x14ac:dyDescent="0.25">
      <c r="A85" s="155">
        <f>IF(A83="","",A83/A84)</f>
        <v>167.23333333333332</v>
      </c>
      <c r="B85" s="150" t="s">
        <v>96</v>
      </c>
      <c r="C85" s="25" t="s">
        <v>33</v>
      </c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5" t="str">
        <f t="shared" ref="O85" si="71">IF(O83="","",O83/O84)</f>
        <v/>
      </c>
      <c r="P85" s="29"/>
      <c r="Q85" s="26"/>
      <c r="R85" s="26"/>
      <c r="S85" s="26"/>
      <c r="T85" s="150" t="s">
        <v>96</v>
      </c>
      <c r="U85" s="45"/>
      <c r="V85" s="155">
        <f>IF(V83="","",V83/V84)</f>
        <v>167.23333333333332</v>
      </c>
      <c r="W85" s="45"/>
      <c r="X85" s="158"/>
    </row>
    <row r="86" spans="1:24" x14ac:dyDescent="0.25">
      <c r="A86" s="128">
        <v>6782</v>
      </c>
      <c r="B86" s="43" t="s">
        <v>97</v>
      </c>
      <c r="C86" s="19" t="s">
        <v>29</v>
      </c>
      <c r="D86" s="167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 t="str">
        <f t="shared" ref="O86:O87" si="72">IF(SUM(D86:N86)=0,"",SUM(D86:N86))</f>
        <v/>
      </c>
      <c r="P86" s="21"/>
      <c r="Q86" s="26"/>
      <c r="R86" s="26"/>
      <c r="S86" s="26"/>
      <c r="T86" s="43" t="s">
        <v>97</v>
      </c>
      <c r="U86" s="45"/>
      <c r="V86" s="128">
        <v>6782</v>
      </c>
      <c r="W86" s="45"/>
      <c r="X86" s="167"/>
    </row>
    <row r="87" spans="1:24" x14ac:dyDescent="0.25">
      <c r="A87" s="130">
        <v>41</v>
      </c>
      <c r="B87" s="151" t="s">
        <v>98</v>
      </c>
      <c r="C87" s="25" t="s">
        <v>31</v>
      </c>
      <c r="D87" s="167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 t="str">
        <f t="shared" si="72"/>
        <v/>
      </c>
      <c r="P87" s="130" t="str">
        <f t="shared" ref="P87:P124" si="73">IF(COUNTA(D87:N87)=0,"",COUNTA(D87:N87))</f>
        <v/>
      </c>
      <c r="Q87" s="26"/>
      <c r="R87" s="26"/>
      <c r="S87" s="26"/>
      <c r="T87" s="31" t="s">
        <v>98</v>
      </c>
      <c r="U87" s="45"/>
      <c r="V87" s="130">
        <v>41</v>
      </c>
      <c r="W87" s="45"/>
      <c r="X87" s="162"/>
    </row>
    <row r="88" spans="1:24" x14ac:dyDescent="0.25">
      <c r="A88" s="155">
        <f>IF(A86="","",A86/A87)</f>
        <v>165.41463414634146</v>
      </c>
      <c r="B88" s="152" t="s">
        <v>99</v>
      </c>
      <c r="C88" s="25" t="s">
        <v>33</v>
      </c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5" t="str">
        <f t="shared" ref="O88" si="74">IF(O86="","",O86/O87)</f>
        <v/>
      </c>
      <c r="P88" s="29"/>
      <c r="Q88" s="26"/>
      <c r="R88" s="26"/>
      <c r="S88" s="26"/>
      <c r="T88" s="152" t="s">
        <v>99</v>
      </c>
      <c r="U88" s="45"/>
      <c r="V88" s="155">
        <f>IF(V86="","",V86/V87)</f>
        <v>165.41463414634146</v>
      </c>
      <c r="W88" s="45"/>
      <c r="X88" s="158"/>
    </row>
    <row r="89" spans="1:24" x14ac:dyDescent="0.25">
      <c r="A89" s="156">
        <v>9650</v>
      </c>
      <c r="B89" s="46" t="s">
        <v>100</v>
      </c>
      <c r="C89" s="19" t="s">
        <v>29</v>
      </c>
      <c r="D89" s="167"/>
      <c r="E89" s="162"/>
      <c r="F89" s="162">
        <v>1240</v>
      </c>
      <c r="G89" s="162"/>
      <c r="H89" s="162"/>
      <c r="I89" s="162">
        <v>1326</v>
      </c>
      <c r="J89" s="162"/>
      <c r="K89" s="162"/>
      <c r="L89" s="162"/>
      <c r="M89" s="162"/>
      <c r="N89" s="162"/>
      <c r="O89" s="162">
        <f t="shared" ref="O89:O90" si="75">IF(SUM(D89:N89)=0,"",SUM(D89:N89))</f>
        <v>2566</v>
      </c>
      <c r="P89" s="21"/>
      <c r="Q89" s="26"/>
      <c r="R89" s="26"/>
      <c r="S89" s="26"/>
      <c r="T89" s="46" t="s">
        <v>100</v>
      </c>
      <c r="U89" s="45"/>
      <c r="V89" s="156">
        <v>9650</v>
      </c>
      <c r="W89" s="45"/>
      <c r="X89" s="162"/>
    </row>
    <row r="90" spans="1:24" x14ac:dyDescent="0.25">
      <c r="A90" s="156">
        <v>70</v>
      </c>
      <c r="B90" s="149" t="s">
        <v>101</v>
      </c>
      <c r="C90" s="25" t="s">
        <v>31</v>
      </c>
      <c r="D90" s="167"/>
      <c r="E90" s="162"/>
      <c r="F90" s="162">
        <v>8</v>
      </c>
      <c r="G90" s="162"/>
      <c r="H90" s="162"/>
      <c r="I90" s="162">
        <v>9</v>
      </c>
      <c r="J90" s="162"/>
      <c r="K90" s="162"/>
      <c r="L90" s="162"/>
      <c r="M90" s="162"/>
      <c r="N90" s="162"/>
      <c r="O90" s="162">
        <f t="shared" si="75"/>
        <v>17</v>
      </c>
      <c r="P90" s="130">
        <f t="shared" ref="P90:P124" si="76">IF(COUNTA(D90:N90)=0,"",COUNTA(D90:N90))</f>
        <v>2</v>
      </c>
      <c r="Q90" s="188" t="s">
        <v>339</v>
      </c>
      <c r="R90" s="188"/>
      <c r="S90" s="188"/>
      <c r="T90" s="37" t="s">
        <v>101</v>
      </c>
      <c r="U90" s="45"/>
      <c r="V90" s="156">
        <v>70</v>
      </c>
      <c r="W90" s="45"/>
      <c r="X90" s="162"/>
    </row>
    <row r="91" spans="1:24" x14ac:dyDescent="0.25">
      <c r="A91" s="155">
        <f>IF(A89="","",A89/A90)</f>
        <v>137.85714285714286</v>
      </c>
      <c r="B91" s="150" t="s">
        <v>102</v>
      </c>
      <c r="C91" s="25" t="s">
        <v>33</v>
      </c>
      <c r="D91" s="158"/>
      <c r="E91" s="158"/>
      <c r="F91" s="155">
        <f>IF(F89="","",F89/F90)</f>
        <v>155</v>
      </c>
      <c r="G91" s="158"/>
      <c r="H91" s="158"/>
      <c r="I91" s="155">
        <f>IF(I89="","",I89/I90)</f>
        <v>147.33333333333334</v>
      </c>
      <c r="J91" s="158"/>
      <c r="K91" s="158"/>
      <c r="L91" s="158"/>
      <c r="M91" s="158"/>
      <c r="N91" s="158"/>
      <c r="O91" s="155">
        <f t="shared" ref="O91" si="77">IF(O89="","",O89/O90)</f>
        <v>150.94117647058823</v>
      </c>
      <c r="P91" s="29"/>
      <c r="Q91" s="188"/>
      <c r="R91" s="188"/>
      <c r="S91" s="188"/>
      <c r="T91" s="150" t="s">
        <v>102</v>
      </c>
      <c r="U91" s="45"/>
      <c r="V91" s="155">
        <f>IF(V89="","",V89/V90)</f>
        <v>137.85714285714286</v>
      </c>
      <c r="W91" s="45"/>
      <c r="X91" s="158">
        <f>O91-A91</f>
        <v>13.084033613445371</v>
      </c>
    </row>
    <row r="92" spans="1:24" x14ac:dyDescent="0.25">
      <c r="A92" s="130">
        <v>13697</v>
      </c>
      <c r="B92" s="46" t="s">
        <v>103</v>
      </c>
      <c r="C92" s="19" t="s">
        <v>29</v>
      </c>
      <c r="D92" s="156"/>
      <c r="E92" s="162"/>
      <c r="F92" s="162"/>
      <c r="G92" s="162"/>
      <c r="H92" s="162"/>
      <c r="I92" s="162"/>
      <c r="J92" s="162"/>
      <c r="K92" s="162"/>
      <c r="L92" s="162">
        <v>2803</v>
      </c>
      <c r="M92" s="162"/>
      <c r="N92" s="162">
        <v>1897</v>
      </c>
      <c r="O92" s="162">
        <f t="shared" ref="O92:O93" si="78">IF(SUM(D92:N92)=0,"",SUM(D92:N92))</f>
        <v>4700</v>
      </c>
      <c r="P92" s="21"/>
      <c r="Q92" s="184" t="s">
        <v>415</v>
      </c>
      <c r="R92" s="195"/>
      <c r="S92" s="195"/>
      <c r="T92" s="46" t="s">
        <v>103</v>
      </c>
      <c r="U92" s="45"/>
      <c r="V92" s="130">
        <v>13697</v>
      </c>
      <c r="W92" s="45"/>
      <c r="X92" s="162"/>
    </row>
    <row r="93" spans="1:24" x14ac:dyDescent="0.25">
      <c r="A93" s="130">
        <v>89</v>
      </c>
      <c r="B93" s="149" t="s">
        <v>104</v>
      </c>
      <c r="C93" s="25" t="s">
        <v>31</v>
      </c>
      <c r="D93" s="162"/>
      <c r="E93" s="162"/>
      <c r="F93" s="162"/>
      <c r="G93" s="162"/>
      <c r="H93" s="162"/>
      <c r="I93" s="162"/>
      <c r="J93" s="162"/>
      <c r="K93" s="162"/>
      <c r="L93" s="162">
        <v>18</v>
      </c>
      <c r="M93" s="162"/>
      <c r="N93" s="162">
        <v>11</v>
      </c>
      <c r="O93" s="162">
        <f t="shared" si="78"/>
        <v>29</v>
      </c>
      <c r="P93" s="130">
        <f t="shared" ref="P93:P124" si="79">IF(COUNTA(D93:N93)=0,"",COUNTA(D93:N93))</f>
        <v>2</v>
      </c>
      <c r="Q93" s="184" t="s">
        <v>414</v>
      </c>
      <c r="R93" s="195"/>
      <c r="S93" s="195"/>
      <c r="T93" s="37" t="s">
        <v>104</v>
      </c>
      <c r="U93" s="45"/>
      <c r="V93" s="130">
        <v>89</v>
      </c>
      <c r="W93" s="45"/>
      <c r="X93" s="162"/>
    </row>
    <row r="94" spans="1:24" x14ac:dyDescent="0.25">
      <c r="A94" s="155">
        <f>IF(A92="","",A92/A93)</f>
        <v>153.89887640449439</v>
      </c>
      <c r="B94" s="150" t="s">
        <v>105</v>
      </c>
      <c r="C94" s="25" t="s">
        <v>33</v>
      </c>
      <c r="D94" s="158"/>
      <c r="E94" s="158"/>
      <c r="F94" s="158"/>
      <c r="G94" s="158"/>
      <c r="H94" s="158"/>
      <c r="I94" s="158"/>
      <c r="J94" s="158"/>
      <c r="K94" s="158"/>
      <c r="L94" s="155">
        <f>IF(L92="","",L92/L93)</f>
        <v>155.72222222222223</v>
      </c>
      <c r="M94" s="158"/>
      <c r="N94" s="155">
        <f>IF(N92="","",N92/N93)</f>
        <v>172.45454545454547</v>
      </c>
      <c r="O94" s="155">
        <f t="shared" ref="O94" si="80">IF(O92="","",O92/O93)</f>
        <v>162.06896551724137</v>
      </c>
      <c r="P94" s="29"/>
      <c r="Q94" s="26"/>
      <c r="R94" s="26"/>
      <c r="S94" s="26"/>
      <c r="T94" s="150" t="s">
        <v>105</v>
      </c>
      <c r="U94" s="45"/>
      <c r="V94" s="155">
        <f>IF(V92="","",V92/V93)</f>
        <v>153.89887640449439</v>
      </c>
      <c r="W94" s="45"/>
      <c r="X94" s="158">
        <f>O94-A94</f>
        <v>8.1700891127469788</v>
      </c>
    </row>
    <row r="95" spans="1:24" x14ac:dyDescent="0.25">
      <c r="A95" s="128">
        <v>12268</v>
      </c>
      <c r="B95" s="46" t="s">
        <v>106</v>
      </c>
      <c r="C95" s="19" t="s">
        <v>29</v>
      </c>
      <c r="D95" s="162">
        <v>2227</v>
      </c>
      <c r="E95" s="162"/>
      <c r="F95" s="162">
        <v>1352</v>
      </c>
      <c r="G95" s="162"/>
      <c r="H95" s="162"/>
      <c r="I95" s="162"/>
      <c r="J95" s="162">
        <v>1476</v>
      </c>
      <c r="K95" s="162"/>
      <c r="L95" s="162"/>
      <c r="M95" s="162"/>
      <c r="N95" s="162"/>
      <c r="O95" s="162">
        <f t="shared" ref="O95:O96" si="81">IF(SUM(D95:N95)=0,"",SUM(D95:N95))</f>
        <v>5055</v>
      </c>
      <c r="P95" s="21"/>
      <c r="Q95" s="26"/>
      <c r="R95" s="26"/>
      <c r="S95" s="26"/>
      <c r="T95" s="46" t="s">
        <v>106</v>
      </c>
      <c r="U95" s="45"/>
      <c r="V95" s="128">
        <v>12268</v>
      </c>
      <c r="W95" s="45"/>
      <c r="X95" s="162"/>
    </row>
    <row r="96" spans="1:24" x14ac:dyDescent="0.25">
      <c r="A96" s="128">
        <v>73</v>
      </c>
      <c r="B96" s="149" t="s">
        <v>107</v>
      </c>
      <c r="C96" s="25" t="s">
        <v>31</v>
      </c>
      <c r="D96" s="162">
        <v>15</v>
      </c>
      <c r="E96" s="162"/>
      <c r="F96" s="162">
        <v>8</v>
      </c>
      <c r="G96" s="162"/>
      <c r="H96" s="162"/>
      <c r="I96" s="162"/>
      <c r="J96" s="162">
        <v>9</v>
      </c>
      <c r="K96" s="162"/>
      <c r="L96" s="162"/>
      <c r="M96" s="162"/>
      <c r="N96" s="162"/>
      <c r="O96" s="162">
        <f t="shared" si="81"/>
        <v>32</v>
      </c>
      <c r="P96" s="130">
        <f t="shared" ref="P96:P124" si="82">IF(COUNTA(D96:N96)=0,"",COUNTA(D96:N96))</f>
        <v>3</v>
      </c>
      <c r="Q96" s="188" t="s">
        <v>360</v>
      </c>
      <c r="R96" s="188"/>
      <c r="S96" s="188"/>
      <c r="T96" s="37" t="s">
        <v>107</v>
      </c>
      <c r="U96" s="45"/>
      <c r="V96" s="128">
        <v>73</v>
      </c>
      <c r="W96" s="45"/>
      <c r="X96" s="162"/>
    </row>
    <row r="97" spans="1:24" x14ac:dyDescent="0.25">
      <c r="A97" s="155">
        <f>IF(A95="","",A95/A96)</f>
        <v>168.05479452054794</v>
      </c>
      <c r="B97" s="150" t="s">
        <v>108</v>
      </c>
      <c r="C97" s="25" t="s">
        <v>33</v>
      </c>
      <c r="D97" s="155">
        <f>IF(D95="","",D95/D96)</f>
        <v>148.46666666666667</v>
      </c>
      <c r="E97" s="158"/>
      <c r="F97" s="155">
        <f>IF(F95="","",F95/F96)</f>
        <v>169</v>
      </c>
      <c r="G97" s="158"/>
      <c r="H97" s="158"/>
      <c r="I97" s="158"/>
      <c r="J97" s="155">
        <f>IF(J95="","",J95/J96)</f>
        <v>164</v>
      </c>
      <c r="K97" s="158"/>
      <c r="L97" s="158"/>
      <c r="M97" s="158"/>
      <c r="N97" s="158"/>
      <c r="O97" s="155">
        <f t="shared" ref="O97" si="83">IF(O95="","",O95/O96)</f>
        <v>157.96875</v>
      </c>
      <c r="P97" s="29"/>
      <c r="Q97" s="26"/>
      <c r="R97" s="26"/>
      <c r="S97" s="26"/>
      <c r="T97" s="150" t="s">
        <v>108</v>
      </c>
      <c r="U97" s="45"/>
      <c r="V97" s="155">
        <f>IF(V95="","",V95/V96)</f>
        <v>168.05479452054794</v>
      </c>
      <c r="W97" s="45"/>
      <c r="X97" s="158">
        <f>O97-A97</f>
        <v>-10.086044520547944</v>
      </c>
    </row>
    <row r="98" spans="1:24" x14ac:dyDescent="0.25">
      <c r="A98" s="156">
        <v>31460</v>
      </c>
      <c r="B98" s="43" t="s">
        <v>106</v>
      </c>
      <c r="C98" s="19" t="s">
        <v>29</v>
      </c>
      <c r="D98" s="162">
        <v>2796</v>
      </c>
      <c r="E98" s="162">
        <v>2739</v>
      </c>
      <c r="F98" s="162">
        <v>1513</v>
      </c>
      <c r="G98" s="162"/>
      <c r="H98" s="162"/>
      <c r="I98" s="162"/>
      <c r="J98" s="162"/>
      <c r="K98" s="162">
        <v>1437</v>
      </c>
      <c r="L98" s="162">
        <v>3596</v>
      </c>
      <c r="M98" s="162"/>
      <c r="N98" s="162"/>
      <c r="O98" s="162">
        <f t="shared" ref="O98:O99" si="84">IF(SUM(D98:N98)=0,"",SUM(D98:N98))</f>
        <v>12081</v>
      </c>
      <c r="P98" s="21"/>
      <c r="Q98" s="22"/>
      <c r="R98" s="23"/>
      <c r="S98" s="23"/>
      <c r="T98" s="43" t="s">
        <v>106</v>
      </c>
      <c r="U98" s="45"/>
      <c r="V98" s="156">
        <v>31460</v>
      </c>
      <c r="W98" s="45"/>
      <c r="X98" s="162"/>
    </row>
    <row r="99" spans="1:24" x14ac:dyDescent="0.25">
      <c r="A99" s="156">
        <v>164</v>
      </c>
      <c r="B99" s="151" t="s">
        <v>109</v>
      </c>
      <c r="C99" s="25" t="s">
        <v>31</v>
      </c>
      <c r="D99" s="162">
        <v>15</v>
      </c>
      <c r="E99" s="162">
        <v>14</v>
      </c>
      <c r="F99" s="162">
        <v>8</v>
      </c>
      <c r="G99" s="162"/>
      <c r="H99" s="162"/>
      <c r="I99" s="162"/>
      <c r="J99" s="162"/>
      <c r="K99" s="162">
        <v>8</v>
      </c>
      <c r="L99" s="162">
        <v>18</v>
      </c>
      <c r="M99" s="162"/>
      <c r="N99" s="162"/>
      <c r="O99" s="162">
        <f t="shared" si="84"/>
        <v>63</v>
      </c>
      <c r="P99" s="130">
        <f t="shared" ref="P99:P124" si="85">IF(COUNTA(D99:N99)=0,"",COUNTA(D99:N99))</f>
        <v>5</v>
      </c>
      <c r="Q99" s="188" t="s">
        <v>386</v>
      </c>
      <c r="R99" s="188"/>
      <c r="S99" s="188"/>
      <c r="T99" s="31" t="s">
        <v>109</v>
      </c>
      <c r="U99" s="45"/>
      <c r="V99" s="156">
        <v>164</v>
      </c>
      <c r="W99" s="45"/>
      <c r="X99" s="162"/>
    </row>
    <row r="100" spans="1:24" x14ac:dyDescent="0.25">
      <c r="A100" s="155">
        <f>IF(A98="","",A98/A99)</f>
        <v>191.82926829268294</v>
      </c>
      <c r="B100" s="152" t="s">
        <v>110</v>
      </c>
      <c r="C100" s="25" t="s">
        <v>33</v>
      </c>
      <c r="D100" s="155">
        <f>IF(D98="","",D98/D99)</f>
        <v>186.4</v>
      </c>
      <c r="E100" s="212">
        <f>IF(E98="","",E98/E99)</f>
        <v>195.64285714285714</v>
      </c>
      <c r="F100" s="155">
        <f>IF(F98="","",F98/F99)</f>
        <v>189.125</v>
      </c>
      <c r="G100" s="158"/>
      <c r="H100" s="158"/>
      <c r="I100" s="155"/>
      <c r="J100" s="155"/>
      <c r="K100" s="155">
        <f>IF(K98="","",K98/K99)</f>
        <v>179.625</v>
      </c>
      <c r="L100" s="212">
        <f>IF(L98="","",L98/L99)</f>
        <v>199.77777777777777</v>
      </c>
      <c r="M100" s="155"/>
      <c r="N100" s="155"/>
      <c r="O100" s="155">
        <f t="shared" ref="O100" si="86">IF(O98="","",O98/O99)</f>
        <v>191.76190476190476</v>
      </c>
      <c r="P100" s="29"/>
      <c r="Q100" s="47"/>
      <c r="R100" s="48"/>
      <c r="S100" s="49"/>
      <c r="T100" s="152" t="s">
        <v>110</v>
      </c>
      <c r="U100" s="45"/>
      <c r="V100" s="155">
        <f>IF(V98="","",V98/V99)</f>
        <v>191.82926829268294</v>
      </c>
      <c r="W100" s="45"/>
      <c r="X100" s="158">
        <f>O100-A100</f>
        <v>-6.7363530778180802E-2</v>
      </c>
    </row>
    <row r="101" spans="1:24" x14ac:dyDescent="0.25">
      <c r="A101" s="128">
        <v>32333</v>
      </c>
      <c r="B101" s="46" t="s">
        <v>106</v>
      </c>
      <c r="C101" s="19" t="s">
        <v>29</v>
      </c>
      <c r="D101" s="162"/>
      <c r="E101" s="162">
        <v>2439</v>
      </c>
      <c r="F101" s="162">
        <v>1498</v>
      </c>
      <c r="G101" s="162"/>
      <c r="H101" s="162"/>
      <c r="I101" s="162"/>
      <c r="J101" s="162">
        <v>1686</v>
      </c>
      <c r="K101" s="162"/>
      <c r="L101" s="162">
        <v>3156</v>
      </c>
      <c r="M101" s="162"/>
      <c r="N101" s="162"/>
      <c r="O101" s="162">
        <f t="shared" ref="O101:O102" si="87">IF(SUM(D101:N101)=0,"",SUM(D101:N101))</f>
        <v>8779</v>
      </c>
      <c r="P101" s="21"/>
      <c r="Q101" s="45"/>
      <c r="R101" s="45"/>
      <c r="S101" s="45"/>
      <c r="T101" s="46" t="s">
        <v>106</v>
      </c>
      <c r="U101" s="45"/>
      <c r="V101" s="128">
        <v>32333</v>
      </c>
      <c r="W101" s="45"/>
      <c r="X101" s="162"/>
    </row>
    <row r="102" spans="1:24" x14ac:dyDescent="0.25">
      <c r="A102" s="128">
        <v>185</v>
      </c>
      <c r="B102" s="149" t="s">
        <v>111</v>
      </c>
      <c r="C102" s="25" t="s">
        <v>31</v>
      </c>
      <c r="D102" s="162"/>
      <c r="E102" s="162">
        <v>14</v>
      </c>
      <c r="F102" s="162">
        <v>8</v>
      </c>
      <c r="G102" s="162"/>
      <c r="H102" s="162"/>
      <c r="I102" s="162"/>
      <c r="J102" s="162">
        <v>9</v>
      </c>
      <c r="K102" s="162"/>
      <c r="L102" s="162">
        <v>18</v>
      </c>
      <c r="M102" s="162"/>
      <c r="N102" s="162"/>
      <c r="O102" s="162">
        <f t="shared" si="87"/>
        <v>49</v>
      </c>
      <c r="P102" s="130">
        <f t="shared" ref="P102:P124" si="88">IF(COUNTA(D102:N102)=0,"",COUNTA(D102:N102))</f>
        <v>4</v>
      </c>
      <c r="Q102" s="188" t="s">
        <v>396</v>
      </c>
      <c r="R102" s="188"/>
      <c r="S102" s="188"/>
      <c r="T102" s="37" t="s">
        <v>111</v>
      </c>
      <c r="U102" s="45"/>
      <c r="V102" s="128">
        <v>185</v>
      </c>
      <c r="W102" s="45"/>
      <c r="X102" s="162"/>
    </row>
    <row r="103" spans="1:24" x14ac:dyDescent="0.25">
      <c r="A103" s="155">
        <f>IF(A101="","",A101/A102)</f>
        <v>174.77297297297298</v>
      </c>
      <c r="B103" s="150" t="s">
        <v>112</v>
      </c>
      <c r="C103" s="25" t="s">
        <v>33</v>
      </c>
      <c r="D103" s="155"/>
      <c r="E103" s="155">
        <f>IF(E101="","",E101/E102)</f>
        <v>174.21428571428572</v>
      </c>
      <c r="F103" s="155">
        <f>IF(F101="","",F101/F102)</f>
        <v>187.25</v>
      </c>
      <c r="G103" s="158"/>
      <c r="H103" s="158"/>
      <c r="I103" s="158"/>
      <c r="J103" s="155">
        <f>IF(J101="","",J101/J102)</f>
        <v>187.33333333333334</v>
      </c>
      <c r="K103" s="158"/>
      <c r="L103" s="155">
        <f>IF(L101="","",L101/L102)</f>
        <v>175.33333333333334</v>
      </c>
      <c r="M103" s="158"/>
      <c r="N103" s="158"/>
      <c r="O103" s="155">
        <f t="shared" ref="O103" si="89">IF(O101="","",O101/O102)</f>
        <v>179.16326530612244</v>
      </c>
      <c r="P103" s="29"/>
      <c r="Q103" s="188"/>
      <c r="R103" s="188"/>
      <c r="S103" s="188"/>
      <c r="T103" s="150" t="s">
        <v>112</v>
      </c>
      <c r="U103" s="45"/>
      <c r="V103" s="155">
        <f>IF(V101="","",V101/V102)</f>
        <v>174.77297297297298</v>
      </c>
      <c r="W103" s="45"/>
      <c r="X103" s="158">
        <f>O103-A103</f>
        <v>4.3902923331494605</v>
      </c>
    </row>
    <row r="104" spans="1:24" x14ac:dyDescent="0.25">
      <c r="A104" s="128">
        <v>8794</v>
      </c>
      <c r="B104" s="46" t="s">
        <v>113</v>
      </c>
      <c r="C104" s="19" t="s">
        <v>29</v>
      </c>
      <c r="D104" s="167"/>
      <c r="E104" s="162"/>
      <c r="F104" s="162"/>
      <c r="G104" s="162"/>
      <c r="H104" s="162"/>
      <c r="I104" s="162"/>
      <c r="J104" s="162"/>
      <c r="K104" s="162">
        <v>2456</v>
      </c>
      <c r="L104" s="162"/>
      <c r="M104" s="162"/>
      <c r="N104" s="162"/>
      <c r="O104" s="162">
        <f t="shared" ref="O104:O105" si="90">IF(SUM(D104:N104)=0,"",SUM(D104:N104))</f>
        <v>2456</v>
      </c>
      <c r="P104" s="21"/>
      <c r="Q104" s="26"/>
      <c r="R104" s="26"/>
      <c r="S104" s="26"/>
      <c r="T104" s="46" t="s">
        <v>113</v>
      </c>
      <c r="U104" s="45"/>
      <c r="V104" s="128">
        <v>8794</v>
      </c>
      <c r="W104" s="45"/>
      <c r="X104" s="162"/>
    </row>
    <row r="105" spans="1:24" x14ac:dyDescent="0.25">
      <c r="A105" s="128">
        <v>51</v>
      </c>
      <c r="B105" s="149" t="s">
        <v>114</v>
      </c>
      <c r="C105" s="25" t="s">
        <v>31</v>
      </c>
      <c r="D105" s="167"/>
      <c r="E105" s="162"/>
      <c r="F105" s="162"/>
      <c r="G105" s="162"/>
      <c r="H105" s="162"/>
      <c r="I105" s="162"/>
      <c r="J105" s="162"/>
      <c r="K105" s="162">
        <v>14</v>
      </c>
      <c r="L105" s="162"/>
      <c r="M105" s="162"/>
      <c r="N105" s="162"/>
      <c r="O105" s="162">
        <f t="shared" si="90"/>
        <v>14</v>
      </c>
      <c r="P105" s="130">
        <f t="shared" ref="P105:P124" si="91">IF(COUNTA(D105:N105)=0,"",COUNTA(D105:N105))</f>
        <v>1</v>
      </c>
      <c r="Q105" s="188" t="s">
        <v>346</v>
      </c>
      <c r="R105" s="188"/>
      <c r="S105" s="188"/>
      <c r="T105" s="37" t="s">
        <v>114</v>
      </c>
      <c r="U105" s="45"/>
      <c r="V105" s="128">
        <v>51</v>
      </c>
      <c r="W105" s="45"/>
      <c r="X105" s="162"/>
    </row>
    <row r="106" spans="1:24" x14ac:dyDescent="0.25">
      <c r="A106" s="155">
        <f>IF(A104="","",A104/A105)</f>
        <v>172.43137254901961</v>
      </c>
      <c r="B106" s="150" t="s">
        <v>115</v>
      </c>
      <c r="C106" s="25" t="s">
        <v>33</v>
      </c>
      <c r="D106" s="158"/>
      <c r="E106" s="155"/>
      <c r="F106" s="155"/>
      <c r="G106" s="158"/>
      <c r="H106" s="158"/>
      <c r="I106" s="158"/>
      <c r="J106" s="158"/>
      <c r="K106" s="155">
        <f>IF(K104="","",K104/K105)</f>
        <v>175.42857142857142</v>
      </c>
      <c r="L106" s="155"/>
      <c r="M106" s="155"/>
      <c r="N106" s="155"/>
      <c r="O106" s="155">
        <f t="shared" ref="O106" si="92">IF(O104="","",O104/O105)</f>
        <v>175.42857142857142</v>
      </c>
      <c r="P106" s="29"/>
      <c r="Q106" s="26"/>
      <c r="R106" s="26"/>
      <c r="S106" s="26"/>
      <c r="T106" s="150" t="s">
        <v>115</v>
      </c>
      <c r="U106" s="45"/>
      <c r="V106" s="155">
        <f>IF(V104="","",V104/V105)</f>
        <v>172.43137254901961</v>
      </c>
      <c r="W106" s="45"/>
      <c r="X106" s="158">
        <f>O106-A106</f>
        <v>2.997198879551803</v>
      </c>
    </row>
    <row r="107" spans="1:24" x14ac:dyDescent="0.25">
      <c r="A107" s="128">
        <v>15266</v>
      </c>
      <c r="B107" s="46" t="s">
        <v>116</v>
      </c>
      <c r="C107" s="19" t="s">
        <v>29</v>
      </c>
      <c r="D107" s="167"/>
      <c r="E107" s="162"/>
      <c r="F107" s="162"/>
      <c r="G107" s="162"/>
      <c r="H107" s="162"/>
      <c r="I107" s="162"/>
      <c r="J107" s="162">
        <v>1559</v>
      </c>
      <c r="K107" s="162"/>
      <c r="L107" s="162"/>
      <c r="M107" s="162"/>
      <c r="N107" s="162"/>
      <c r="O107" s="162">
        <f t="shared" ref="O107:O108" si="93">IF(SUM(D107:N107)=0,"",SUM(D107:N107))</f>
        <v>1559</v>
      </c>
      <c r="P107" s="21"/>
      <c r="Q107" s="26"/>
      <c r="R107" s="26"/>
      <c r="S107" s="26"/>
      <c r="T107" s="46" t="s">
        <v>116</v>
      </c>
      <c r="U107" s="45"/>
      <c r="V107" s="128">
        <v>15266</v>
      </c>
      <c r="W107" s="45"/>
      <c r="X107" s="162"/>
    </row>
    <row r="108" spans="1:24" x14ac:dyDescent="0.25">
      <c r="A108" s="128">
        <v>94</v>
      </c>
      <c r="B108" s="149" t="s">
        <v>117</v>
      </c>
      <c r="C108" s="25" t="s">
        <v>31</v>
      </c>
      <c r="D108" s="167"/>
      <c r="E108" s="162"/>
      <c r="F108" s="162"/>
      <c r="G108" s="162"/>
      <c r="H108" s="162"/>
      <c r="I108" s="162"/>
      <c r="J108" s="162">
        <v>9</v>
      </c>
      <c r="K108" s="162"/>
      <c r="L108" s="162"/>
      <c r="M108" s="162"/>
      <c r="N108" s="162"/>
      <c r="O108" s="162">
        <f t="shared" si="93"/>
        <v>9</v>
      </c>
      <c r="P108" s="130">
        <f t="shared" ref="P108:P124" si="94">IF(COUNTA(D108:N108)=0,"",COUNTA(D108:N108))</f>
        <v>1</v>
      </c>
      <c r="Q108" s="188" t="s">
        <v>359</v>
      </c>
      <c r="R108" s="26"/>
      <c r="S108" s="26"/>
      <c r="T108" s="37" t="s">
        <v>117</v>
      </c>
      <c r="U108" s="45"/>
      <c r="V108" s="128">
        <v>94</v>
      </c>
      <c r="W108" s="45"/>
      <c r="X108" s="162"/>
    </row>
    <row r="109" spans="1:24" x14ac:dyDescent="0.25">
      <c r="A109" s="155">
        <f>IF(A107="","",A107/A108)</f>
        <v>162.40425531914894</v>
      </c>
      <c r="B109" s="150" t="s">
        <v>118</v>
      </c>
      <c r="C109" s="25" t="s">
        <v>33</v>
      </c>
      <c r="D109" s="158"/>
      <c r="E109" s="158"/>
      <c r="F109" s="155"/>
      <c r="G109" s="158"/>
      <c r="H109" s="158"/>
      <c r="I109" s="158"/>
      <c r="J109" s="155">
        <f>IF(J107="","",J107/J108)</f>
        <v>173.22222222222223</v>
      </c>
      <c r="K109" s="158"/>
      <c r="L109" s="158"/>
      <c r="M109" s="158"/>
      <c r="N109" s="158"/>
      <c r="O109" s="155">
        <f t="shared" ref="O109" si="95">IF(O107="","",O107/O108)</f>
        <v>173.22222222222223</v>
      </c>
      <c r="P109" s="29"/>
      <c r="Q109" s="26"/>
      <c r="R109" s="26"/>
      <c r="S109" s="26"/>
      <c r="T109" s="150" t="s">
        <v>118</v>
      </c>
      <c r="U109" s="45"/>
      <c r="V109" s="155">
        <f>IF(V107="","",V107/V108)</f>
        <v>162.40425531914894</v>
      </c>
      <c r="W109" s="45"/>
      <c r="X109" s="158">
        <f>O109-A109</f>
        <v>10.817966903073284</v>
      </c>
    </row>
    <row r="110" spans="1:24" x14ac:dyDescent="0.25">
      <c r="A110" s="205"/>
      <c r="B110" s="43" t="s">
        <v>404</v>
      </c>
      <c r="C110" s="19" t="s">
        <v>29</v>
      </c>
      <c r="D110" s="167"/>
      <c r="E110" s="167"/>
      <c r="F110" s="205"/>
      <c r="G110" s="167"/>
      <c r="H110" s="167"/>
      <c r="I110" s="167"/>
      <c r="J110" s="205"/>
      <c r="K110" s="167"/>
      <c r="L110" s="167"/>
      <c r="M110" s="167"/>
      <c r="N110" s="167"/>
      <c r="O110" s="162" t="str">
        <f t="shared" ref="O110:O111" si="96">IF(SUM(D110:N110)=0,"",SUM(D110:N110))</f>
        <v/>
      </c>
      <c r="P110" s="21"/>
      <c r="Q110" s="26"/>
      <c r="R110" s="26"/>
      <c r="S110" s="26"/>
      <c r="T110" s="43" t="s">
        <v>404</v>
      </c>
      <c r="U110" s="45"/>
      <c r="V110" s="205"/>
      <c r="W110" s="45"/>
      <c r="X110" s="167"/>
    </row>
    <row r="111" spans="1:24" x14ac:dyDescent="0.25">
      <c r="A111" s="205"/>
      <c r="B111" s="43" t="s">
        <v>405</v>
      </c>
      <c r="C111" s="25" t="s">
        <v>31</v>
      </c>
      <c r="D111" s="167"/>
      <c r="E111" s="167"/>
      <c r="F111" s="205"/>
      <c r="G111" s="167"/>
      <c r="H111" s="167"/>
      <c r="I111" s="167"/>
      <c r="J111" s="205"/>
      <c r="K111" s="167"/>
      <c r="L111" s="167"/>
      <c r="M111" s="167"/>
      <c r="N111" s="167"/>
      <c r="O111" s="162" t="str">
        <f t="shared" si="96"/>
        <v/>
      </c>
      <c r="P111" s="130" t="str">
        <f t="shared" ref="P111:P124" si="97">IF(COUNTA(D111:N111)=0,"",COUNTA(D111:N111))</f>
        <v/>
      </c>
      <c r="Q111" s="26"/>
      <c r="R111" s="26"/>
      <c r="S111" s="26"/>
      <c r="T111" s="43" t="s">
        <v>405</v>
      </c>
      <c r="U111" s="45"/>
      <c r="V111" s="205"/>
      <c r="W111" s="45"/>
      <c r="X111" s="167"/>
    </row>
    <row r="112" spans="1:24" x14ac:dyDescent="0.25">
      <c r="A112" s="155"/>
      <c r="B112" s="152" t="s">
        <v>406</v>
      </c>
      <c r="C112" s="25" t="s">
        <v>33</v>
      </c>
      <c r="D112" s="158"/>
      <c r="E112" s="158"/>
      <c r="F112" s="155"/>
      <c r="G112" s="158"/>
      <c r="H112" s="158"/>
      <c r="I112" s="158"/>
      <c r="J112" s="155"/>
      <c r="K112" s="158"/>
      <c r="L112" s="158"/>
      <c r="M112" s="158"/>
      <c r="N112" s="158"/>
      <c r="O112" s="155" t="str">
        <f t="shared" ref="O112" si="98">IF(O110="","",O110/O111)</f>
        <v/>
      </c>
      <c r="P112" s="29"/>
      <c r="Q112" s="26"/>
      <c r="R112" s="26"/>
      <c r="S112" s="26"/>
      <c r="T112" s="152" t="s">
        <v>406</v>
      </c>
      <c r="U112" s="45"/>
      <c r="V112" s="155"/>
      <c r="W112" s="45"/>
      <c r="X112" s="158"/>
    </row>
    <row r="113" spans="1:24" x14ac:dyDescent="0.25">
      <c r="A113" s="156">
        <v>4642</v>
      </c>
      <c r="B113" s="43" t="s">
        <v>119</v>
      </c>
      <c r="C113" s="19" t="s">
        <v>29</v>
      </c>
      <c r="D113" s="167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 t="str">
        <f t="shared" ref="O113:O114" si="99">IF(SUM(D113:N113)=0,"",SUM(D113:N113))</f>
        <v/>
      </c>
      <c r="P113" s="21"/>
      <c r="Q113" s="26"/>
      <c r="R113" s="26"/>
      <c r="S113" s="26"/>
      <c r="T113" s="43" t="s">
        <v>119</v>
      </c>
      <c r="U113" s="45"/>
      <c r="V113" s="156">
        <v>4642</v>
      </c>
      <c r="W113" s="45"/>
      <c r="X113" s="167" t="s">
        <v>120</v>
      </c>
    </row>
    <row r="114" spans="1:24" x14ac:dyDescent="0.25">
      <c r="A114" s="156">
        <v>30</v>
      </c>
      <c r="B114" s="151" t="s">
        <v>121</v>
      </c>
      <c r="C114" s="25" t="s">
        <v>31</v>
      </c>
      <c r="D114" s="167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 t="str">
        <f t="shared" si="99"/>
        <v/>
      </c>
      <c r="P114" s="130" t="str">
        <f t="shared" ref="P114:P124" si="100">IF(COUNTA(D114:N114)=0,"",COUNTA(D114:N114))</f>
        <v/>
      </c>
      <c r="Q114" s="26"/>
      <c r="R114" s="27"/>
      <c r="S114" s="27"/>
      <c r="T114" s="31" t="s">
        <v>121</v>
      </c>
      <c r="U114" s="45"/>
      <c r="V114" s="156">
        <v>30</v>
      </c>
      <c r="W114" s="45"/>
      <c r="X114" s="167"/>
    </row>
    <row r="115" spans="1:24" x14ac:dyDescent="0.25">
      <c r="A115" s="155">
        <f>IF(A113="","",A113/A114)</f>
        <v>154.73333333333332</v>
      </c>
      <c r="B115" s="152" t="s">
        <v>122</v>
      </c>
      <c r="C115" s="25" t="s">
        <v>33</v>
      </c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5" t="str">
        <f t="shared" ref="O115" si="101">IF(O113="","",O113/O114)</f>
        <v/>
      </c>
      <c r="P115" s="29"/>
      <c r="Q115" s="47"/>
      <c r="R115" s="48"/>
      <c r="S115" s="48"/>
      <c r="T115" s="152" t="s">
        <v>122</v>
      </c>
      <c r="U115" s="45"/>
      <c r="V115" s="155">
        <f>IF(V113="","",V113/V114)</f>
        <v>154.73333333333332</v>
      </c>
      <c r="W115" s="45"/>
      <c r="X115" s="158"/>
    </row>
    <row r="116" spans="1:24" x14ac:dyDescent="0.25">
      <c r="A116" s="156">
        <v>8566</v>
      </c>
      <c r="B116" s="43" t="s">
        <v>123</v>
      </c>
      <c r="C116" s="19" t="s">
        <v>29</v>
      </c>
      <c r="D116" s="167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 t="str">
        <f t="shared" ref="O116:O117" si="102">IF(SUM(D116:N116)=0,"",SUM(D116:N116))</f>
        <v/>
      </c>
      <c r="P116" s="21"/>
      <c r="Q116" s="32"/>
      <c r="R116" s="45"/>
      <c r="S116" s="45"/>
      <c r="T116" s="43" t="s">
        <v>123</v>
      </c>
      <c r="U116" s="45"/>
      <c r="V116" s="156">
        <v>8566</v>
      </c>
      <c r="W116" s="45"/>
      <c r="X116" s="162"/>
    </row>
    <row r="117" spans="1:24" x14ac:dyDescent="0.25">
      <c r="A117" s="156">
        <v>48</v>
      </c>
      <c r="B117" s="151" t="s">
        <v>35</v>
      </c>
      <c r="C117" s="25" t="s">
        <v>31</v>
      </c>
      <c r="D117" s="167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 t="str">
        <f t="shared" si="102"/>
        <v/>
      </c>
      <c r="P117" s="130" t="str">
        <f t="shared" ref="P117:P124" si="103">IF(COUNTA(D117:N117)=0,"",COUNTA(D117:N117))</f>
        <v/>
      </c>
      <c r="Q117" s="26"/>
      <c r="R117" s="26"/>
      <c r="S117" s="26"/>
      <c r="T117" s="31" t="s">
        <v>35</v>
      </c>
      <c r="U117" s="45"/>
      <c r="V117" s="156">
        <v>48</v>
      </c>
      <c r="W117" s="45"/>
      <c r="X117" s="162"/>
    </row>
    <row r="118" spans="1:24" x14ac:dyDescent="0.25">
      <c r="A118" s="155">
        <f>IF(A116="","",A116/A117)</f>
        <v>178.45833333333334</v>
      </c>
      <c r="B118" s="152" t="s">
        <v>124</v>
      </c>
      <c r="C118" s="25" t="s">
        <v>33</v>
      </c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5" t="str">
        <f t="shared" ref="O118" si="104">IF(O116="","",O116/O117)</f>
        <v/>
      </c>
      <c r="P118" s="29"/>
      <c r="Q118" s="26"/>
      <c r="R118" s="26"/>
      <c r="S118" s="26"/>
      <c r="T118" s="152" t="s">
        <v>124</v>
      </c>
      <c r="U118" s="45"/>
      <c r="V118" s="155">
        <f>IF(V116="","",V116/V117)</f>
        <v>178.45833333333334</v>
      </c>
      <c r="W118" s="45"/>
      <c r="X118" s="178" t="e">
        <f>O118-A118</f>
        <v>#VALUE!</v>
      </c>
    </row>
    <row r="119" spans="1:24" x14ac:dyDescent="0.25">
      <c r="A119" s="156">
        <v>1146</v>
      </c>
      <c r="B119" s="43" t="s">
        <v>125</v>
      </c>
      <c r="C119" s="19" t="s">
        <v>29</v>
      </c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2" t="str">
        <f t="shared" ref="O119:O120" si="105">IF(SUM(D119:N119)=0,"",SUM(D119:N119))</f>
        <v/>
      </c>
      <c r="P119" s="21"/>
      <c r="Q119" s="32"/>
      <c r="R119" s="45"/>
      <c r="S119" s="45"/>
      <c r="T119" s="41" t="s">
        <v>125</v>
      </c>
      <c r="U119" s="45"/>
      <c r="V119" s="156">
        <v>1146</v>
      </c>
      <c r="W119" s="45"/>
      <c r="X119" s="167"/>
    </row>
    <row r="120" spans="1:24" x14ac:dyDescent="0.25">
      <c r="A120" s="156">
        <v>8</v>
      </c>
      <c r="B120" s="151" t="s">
        <v>126</v>
      </c>
      <c r="C120" s="25" t="s">
        <v>31</v>
      </c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2" t="str">
        <f t="shared" si="105"/>
        <v/>
      </c>
      <c r="P120" s="130" t="str">
        <f t="shared" ref="P120:P124" si="106">IF(COUNTA(D120:N120)=0,"",COUNTA(D120:N120))</f>
        <v/>
      </c>
      <c r="Q120" s="26"/>
      <c r="R120" s="26"/>
      <c r="S120" s="26"/>
      <c r="T120" s="31" t="s">
        <v>126</v>
      </c>
      <c r="U120" s="45"/>
      <c r="V120" s="156">
        <v>8</v>
      </c>
      <c r="W120" s="45"/>
      <c r="X120" s="167"/>
    </row>
    <row r="121" spans="1:24" x14ac:dyDescent="0.25">
      <c r="A121" s="155">
        <f>IF(A119="","",A119/A120)</f>
        <v>143.25</v>
      </c>
      <c r="B121" s="152" t="s">
        <v>127</v>
      </c>
      <c r="C121" s="25" t="s">
        <v>33</v>
      </c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5" t="str">
        <f t="shared" ref="O121" si="107">IF(O119="","",O119/O120)</f>
        <v/>
      </c>
      <c r="P121" s="29"/>
      <c r="Q121" s="26"/>
      <c r="R121" s="26"/>
      <c r="S121" s="26"/>
      <c r="T121" s="152" t="s">
        <v>127</v>
      </c>
      <c r="U121" s="45"/>
      <c r="V121" s="155">
        <f>IF(V119="","",V119/V120)</f>
        <v>143.25</v>
      </c>
      <c r="W121" s="45"/>
      <c r="X121" s="158"/>
    </row>
    <row r="122" spans="1:24" x14ac:dyDescent="0.25">
      <c r="A122" s="156">
        <v>1074</v>
      </c>
      <c r="B122" s="50" t="s">
        <v>128</v>
      </c>
      <c r="C122" s="19" t="s">
        <v>29</v>
      </c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2" t="str">
        <f t="shared" ref="O122:O123" si="108">IF(SUM(D122:N122)=0,"",SUM(D122:N122))</f>
        <v/>
      </c>
      <c r="P122" s="21"/>
      <c r="Q122" s="32"/>
      <c r="R122" s="45"/>
      <c r="S122" s="45"/>
      <c r="T122" s="50" t="s">
        <v>128</v>
      </c>
      <c r="U122" s="45"/>
      <c r="V122" s="156">
        <v>1074</v>
      </c>
      <c r="W122" s="45"/>
      <c r="X122" s="173"/>
    </row>
    <row r="123" spans="1:24" x14ac:dyDescent="0.25">
      <c r="A123" s="156">
        <v>9</v>
      </c>
      <c r="B123" s="149" t="s">
        <v>86</v>
      </c>
      <c r="C123" s="25" t="s">
        <v>31</v>
      </c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2" t="str">
        <f t="shared" si="108"/>
        <v/>
      </c>
      <c r="P123" s="130" t="str">
        <f t="shared" ref="P123:P124" si="109">IF(COUNTA(D123:N123)=0,"",COUNTA(D123:N123))</f>
        <v/>
      </c>
      <c r="Q123" s="26"/>
      <c r="R123" s="26"/>
      <c r="S123" s="26"/>
      <c r="T123" s="37" t="s">
        <v>86</v>
      </c>
      <c r="U123" s="45"/>
      <c r="V123" s="156">
        <v>9</v>
      </c>
      <c r="W123" s="45"/>
      <c r="X123" s="167"/>
    </row>
    <row r="124" spans="1:24" x14ac:dyDescent="0.25">
      <c r="A124" s="155">
        <f>IF(A122="","",A122/A123)</f>
        <v>119.33333333333333</v>
      </c>
      <c r="B124" s="150" t="s">
        <v>129</v>
      </c>
      <c r="C124" s="25" t="s">
        <v>33</v>
      </c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55" t="str">
        <f t="shared" ref="O124" si="110">IF(O122="","",O122/O123)</f>
        <v/>
      </c>
      <c r="P124" s="29"/>
      <c r="Q124" s="32"/>
      <c r="R124" s="45"/>
      <c r="S124" s="45"/>
      <c r="T124" s="150" t="s">
        <v>129</v>
      </c>
      <c r="U124" s="45"/>
      <c r="V124" s="155">
        <f>IF(V122="","",V122/V123)</f>
        <v>119.33333333333333</v>
      </c>
      <c r="W124" s="45"/>
      <c r="X124" s="158"/>
    </row>
    <row r="125" spans="1:24" x14ac:dyDescent="0.25">
      <c r="A125" s="157">
        <f>A11+A14+A17+A20+A23+A26+A29+A32+A35+A38+A41+A44+A47+A50+A53+A56+A59+A62+A65+A68+A71+A74+A77+A80+A83+A86+A89+A92+A95+A98+A101+A104+A107+A110+A113+A116+A119+A122</f>
        <v>481735</v>
      </c>
      <c r="B125" s="51"/>
      <c r="C125" s="25" t="s">
        <v>29</v>
      </c>
      <c r="D125" s="157">
        <f>D11+D14+D17+D20+D23+D26+D29+D32+D35+D38+D41+D44+D47+D50+D53+D56+D59+D62+D65+D68+D71+D74+D77+D80+D83+D86+D89+D92+D95+D98+D101+D104+D107+D110+D113+D116+D119+D122</f>
        <v>18223</v>
      </c>
      <c r="E125" s="157">
        <f t="shared" ref="E125:M125" si="111">E11+E14+E17+E20+E23+E26+E29+E32+E35+E38+E41+E44+E47+E50+E53+E56+E59+E62+E65+E68+E71+E74+E77+E80+E83+E86+E89+E92+E95+E98+E101+E104+E107+E110+E113+E116+E119+E122</f>
        <v>17282</v>
      </c>
      <c r="F125" s="157">
        <f t="shared" si="111"/>
        <v>20776</v>
      </c>
      <c r="G125" s="157">
        <f t="shared" si="111"/>
        <v>2060</v>
      </c>
      <c r="H125" s="157">
        <f t="shared" si="111"/>
        <v>5135</v>
      </c>
      <c r="I125" s="157">
        <f t="shared" si="111"/>
        <v>5399</v>
      </c>
      <c r="J125" s="157">
        <f t="shared" si="111"/>
        <v>16232</v>
      </c>
      <c r="K125" s="157">
        <f t="shared" si="111"/>
        <v>7783</v>
      </c>
      <c r="L125" s="157">
        <f t="shared" si="111"/>
        <v>15903</v>
      </c>
      <c r="M125" s="157">
        <f t="shared" si="111"/>
        <v>13171</v>
      </c>
      <c r="N125" s="157">
        <f t="shared" ref="N125" si="112">N11+N14+N17+N20+N23+N26+N29+N32+N35+N38+N41+N44+N47+N50+N53+N56+N59+N62+N65+N68+N71+N74+N77+N80+N83+N86+N89+N92+N95+N98+N101+N104+N107+N110+N113+N116+N119+N122</f>
        <v>1897</v>
      </c>
      <c r="O125" s="157">
        <f>SUM(D125:N125)</f>
        <v>123861</v>
      </c>
      <c r="P125" s="163"/>
      <c r="Q125" s="52"/>
      <c r="R125" s="52"/>
      <c r="S125" s="52"/>
      <c r="T125" s="51"/>
      <c r="U125" s="52"/>
      <c r="V125" s="157">
        <f>V11+V14+V17+V20+V23+V26+V29+V32+V35+V38+V41+V44+V47+V50+V53+V56+V59+V62+V65+V68+V71+V74+V77+V80+V83+V86+V89+V92+V95+V98+V101+V104+V107+V110+V113+V116+V119+V122</f>
        <v>481735</v>
      </c>
      <c r="W125" s="52"/>
      <c r="X125" s="52"/>
    </row>
    <row r="126" spans="1:24" x14ac:dyDescent="0.25">
      <c r="A126" s="156">
        <f>A12+A15+A18+A21+A24+A27+A30+A33+A36+A39+A42+A45+A48+A51+A54+A57+A60+A63+A66+A69+A72+A75+A78+A81+A84+A87+A90+A93+A96+A99+A102+A105+A108+A111+A114+A117+A120+A123</f>
        <v>2813</v>
      </c>
      <c r="B126" s="53"/>
      <c r="C126" s="54" t="s">
        <v>31</v>
      </c>
      <c r="D126" s="156">
        <f>D12+D15+D18+D21+D24+D27+D30+D33+D36+D39+D42+D45+D48+D51+D54+D57+D60+D63+D66+D69+D72+D75+D78+D81+D84+D87+D90+D93+D96+D99+D102+D105+D108+D111+D114+D117+D120+D123</f>
        <v>105</v>
      </c>
      <c r="E126" s="156">
        <f t="shared" ref="E126:M126" si="113">E12+E15+E18+E21+E24+E27+E30+E33+E36+E39+E42+E45+E48+E51+E54+E57+E60+E63+E66+E69+E72+E75+E78+E81+E84+E87+E90+E93+E96+E99+E102+E105+E108+E111+E114+E117+E120+E123</f>
        <v>98</v>
      </c>
      <c r="F126" s="156">
        <f t="shared" si="113"/>
        <v>120</v>
      </c>
      <c r="G126" s="156">
        <f t="shared" si="113"/>
        <v>12</v>
      </c>
      <c r="H126" s="156">
        <f t="shared" si="113"/>
        <v>32</v>
      </c>
      <c r="I126" s="156">
        <f t="shared" si="113"/>
        <v>36</v>
      </c>
      <c r="J126" s="156">
        <f t="shared" si="113"/>
        <v>90</v>
      </c>
      <c r="K126" s="156">
        <f t="shared" si="113"/>
        <v>44</v>
      </c>
      <c r="L126" s="156">
        <f t="shared" si="113"/>
        <v>90</v>
      </c>
      <c r="M126" s="156">
        <f t="shared" si="113"/>
        <v>75</v>
      </c>
      <c r="N126" s="156">
        <f t="shared" ref="N126" si="114">N12+N15+N18+N21+N24+N27+N30+N33+N36+N39+N42+N45+N48+N51+N54+N57+N60+N63+N66+N69+N72+N75+N78+N81+N84+N87+N90+N93+N96+N99+N102+N105+N108+N111+N114+N117+N120+N123</f>
        <v>11</v>
      </c>
      <c r="O126" s="156">
        <f>SUM(D126:N126)</f>
        <v>713</v>
      </c>
      <c r="P126" s="62">
        <f>SUM(P12:P123)</f>
        <v>62</v>
      </c>
      <c r="Q126" s="52"/>
      <c r="R126" s="52"/>
      <c r="S126" s="52"/>
      <c r="T126" s="53"/>
      <c r="U126" s="52"/>
      <c r="V126" s="156">
        <f>V12+V15+V18+V21+V24+V27+V30+V33+V36+V39+V42+V45+V48+V51+V54+V57+V60+V63+V66+V69+V72+V75+V78+V81+V84+V87+V90+V93+V96+V99+V102+V105+V108+V111+V114+V117+V120+V123</f>
        <v>2813</v>
      </c>
      <c r="W126" s="52"/>
      <c r="X126" s="52"/>
    </row>
    <row r="127" spans="1:24" x14ac:dyDescent="0.25">
      <c r="A127" s="158">
        <f>IF(A126=0,"",(A125/A126))</f>
        <v>171.25311055812301</v>
      </c>
      <c r="B127" s="51"/>
      <c r="C127" s="25" t="s">
        <v>33</v>
      </c>
      <c r="D127" s="158">
        <f>IF(D126=0,"",(D125/D126))</f>
        <v>173.55238095238096</v>
      </c>
      <c r="E127" s="158">
        <f t="shared" ref="E127:I127" si="115">IF(E126=0,"",(E125/E126))</f>
        <v>176.34693877551021</v>
      </c>
      <c r="F127" s="158">
        <f t="shared" si="115"/>
        <v>173.13333333333333</v>
      </c>
      <c r="G127" s="158">
        <f t="shared" si="115"/>
        <v>171.66666666666666</v>
      </c>
      <c r="H127" s="158">
        <f t="shared" ref="H127" si="116">IF(H126=0,"",(H125/H126))</f>
        <v>160.46875</v>
      </c>
      <c r="I127" s="158">
        <f t="shared" si="115"/>
        <v>149.97222222222223</v>
      </c>
      <c r="J127" s="158">
        <f t="shared" ref="J127" si="117">IF(J126=0,"",(J125/J126))</f>
        <v>180.35555555555555</v>
      </c>
      <c r="K127" s="158">
        <f t="shared" ref="K127:L127" si="118">IF(K126=0,"",(K125/K126))</f>
        <v>176.88636363636363</v>
      </c>
      <c r="L127" s="158">
        <f t="shared" si="118"/>
        <v>176.7</v>
      </c>
      <c r="M127" s="158">
        <f t="shared" ref="M127:N127" si="119">IF(M126=0,"",(M125/M126))</f>
        <v>175.61333333333334</v>
      </c>
      <c r="N127" s="158">
        <f t="shared" si="119"/>
        <v>172.45454545454547</v>
      </c>
      <c r="O127" s="55">
        <f>O125/O126</f>
        <v>173.71809256661993</v>
      </c>
      <c r="P127" s="56"/>
      <c r="Q127" s="57"/>
      <c r="R127" s="58"/>
      <c r="S127" s="57"/>
      <c r="T127" s="51"/>
      <c r="U127" s="57"/>
      <c r="V127" s="158">
        <f>IF(V126=0,"",(V125/V126))</f>
        <v>171.25311055812301</v>
      </c>
      <c r="W127" s="57"/>
      <c r="X127" s="57"/>
    </row>
    <row r="128" spans="1:24" x14ac:dyDescent="0.25"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P128" s="59"/>
      <c r="R128" s="38"/>
      <c r="S128" s="60" t="s">
        <v>315</v>
      </c>
      <c r="T128" s="174">
        <f>COUNTA(T10:T124)/3</f>
        <v>38</v>
      </c>
    </row>
    <row r="129" spans="1:20" x14ac:dyDescent="0.25">
      <c r="A129" s="61"/>
      <c r="B129" s="38" t="s">
        <v>130</v>
      </c>
      <c r="D129" s="90">
        <f>COUNTA(D11:D124)/3</f>
        <v>7</v>
      </c>
      <c r="E129" s="90">
        <f t="shared" ref="E129:N129" si="120">COUNTA(E11:E124)/3</f>
        <v>7</v>
      </c>
      <c r="F129" s="90">
        <f t="shared" si="120"/>
        <v>15</v>
      </c>
      <c r="G129" s="90">
        <f t="shared" si="120"/>
        <v>2</v>
      </c>
      <c r="H129" s="90">
        <f t="shared" si="120"/>
        <v>2</v>
      </c>
      <c r="I129" s="90">
        <f t="shared" si="120"/>
        <v>4</v>
      </c>
      <c r="J129" s="90">
        <f t="shared" si="120"/>
        <v>10</v>
      </c>
      <c r="K129" s="90">
        <f t="shared" si="120"/>
        <v>4</v>
      </c>
      <c r="L129" s="90">
        <f t="shared" si="120"/>
        <v>5</v>
      </c>
      <c r="M129" s="90">
        <f t="shared" si="120"/>
        <v>5</v>
      </c>
      <c r="N129" s="90">
        <f t="shared" si="120"/>
        <v>1</v>
      </c>
      <c r="O129" s="175">
        <f>SUM(D129:N129)</f>
        <v>62</v>
      </c>
      <c r="P129" s="8"/>
      <c r="R129" s="63"/>
      <c r="T129" s="64"/>
    </row>
  </sheetData>
  <mergeCells count="2">
    <mergeCell ref="O5:P5"/>
    <mergeCell ref="Q9:S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9"/>
  <sheetViews>
    <sheetView topLeftCell="A48" workbookViewId="0">
      <selection activeCell="K69" sqref="K6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6" t="s">
        <v>264</v>
      </c>
      <c r="B2" s="67"/>
      <c r="C2" s="67"/>
      <c r="D2" s="68"/>
      <c r="E2" s="68"/>
      <c r="F2" s="67"/>
      <c r="G2" s="68"/>
      <c r="H2" s="68"/>
      <c r="J2" s="61"/>
      <c r="K2" s="61"/>
      <c r="L2" s="61"/>
    </row>
    <row r="3" spans="1:13" x14ac:dyDescent="0.25">
      <c r="A3" s="61"/>
      <c r="B3" s="61"/>
      <c r="C3" s="61"/>
      <c r="F3" s="61"/>
      <c r="J3" s="61"/>
      <c r="K3" s="61"/>
      <c r="L3" s="61"/>
    </row>
    <row r="4" spans="1:13" x14ac:dyDescent="0.25">
      <c r="A4" s="73"/>
      <c r="B4" s="73"/>
      <c r="C4" s="77" t="s">
        <v>131</v>
      </c>
      <c r="D4" s="74"/>
      <c r="E4" s="74"/>
      <c r="F4" s="73"/>
      <c r="G4" s="74"/>
      <c r="H4" s="74"/>
      <c r="I4" s="74"/>
      <c r="J4" s="73"/>
      <c r="K4" s="73"/>
      <c r="L4" s="73"/>
      <c r="M4" s="74"/>
    </row>
    <row r="5" spans="1:13" x14ac:dyDescent="0.25">
      <c r="A5" s="73"/>
      <c r="B5" s="73"/>
      <c r="C5" s="73"/>
      <c r="D5" s="74"/>
      <c r="E5" s="74"/>
      <c r="F5" s="73"/>
      <c r="G5" s="74"/>
      <c r="H5" s="74"/>
      <c r="I5" s="74"/>
      <c r="J5" s="73"/>
      <c r="K5" s="73"/>
      <c r="L5" s="73"/>
      <c r="M5" s="74"/>
    </row>
    <row r="6" spans="1:13" ht="23.25" customHeight="1" x14ac:dyDescent="0.25">
      <c r="A6" s="78" t="s">
        <v>132</v>
      </c>
      <c r="B6" s="70" t="s">
        <v>133</v>
      </c>
      <c r="C6" s="70" t="s">
        <v>134</v>
      </c>
      <c r="D6" s="70" t="s">
        <v>135</v>
      </c>
      <c r="E6" s="70"/>
      <c r="F6" s="70" t="s">
        <v>136</v>
      </c>
      <c r="G6" s="79" t="s">
        <v>137</v>
      </c>
      <c r="H6" s="70" t="s">
        <v>138</v>
      </c>
      <c r="I6" s="70" t="s">
        <v>139</v>
      </c>
      <c r="J6" s="70" t="s">
        <v>140</v>
      </c>
      <c r="K6" s="70" t="s">
        <v>19</v>
      </c>
      <c r="L6" s="70" t="s">
        <v>23</v>
      </c>
      <c r="M6" s="80" t="s">
        <v>141</v>
      </c>
    </row>
    <row r="7" spans="1:13" x14ac:dyDescent="0.25">
      <c r="A7" s="73">
        <v>8</v>
      </c>
      <c r="B7" s="73">
        <v>9</v>
      </c>
      <c r="C7" s="73">
        <v>2019</v>
      </c>
      <c r="D7" s="74" t="s">
        <v>11</v>
      </c>
      <c r="E7" s="74"/>
      <c r="F7" s="81" t="s">
        <v>26</v>
      </c>
      <c r="G7" s="74" t="s">
        <v>142</v>
      </c>
      <c r="H7" s="82" t="s">
        <v>143</v>
      </c>
      <c r="I7" s="81" t="s">
        <v>144</v>
      </c>
      <c r="J7" s="75">
        <v>2608</v>
      </c>
      <c r="K7" s="73">
        <v>15</v>
      </c>
      <c r="L7" s="76">
        <f t="shared" ref="L7:L55" si="0">J7/K7</f>
        <v>173.86666666666667</v>
      </c>
      <c r="M7" s="81" t="s">
        <v>272</v>
      </c>
    </row>
    <row r="8" spans="1:13" x14ac:dyDescent="0.25">
      <c r="A8" s="73">
        <v>8</v>
      </c>
      <c r="B8" s="73">
        <v>9</v>
      </c>
      <c r="C8" s="73">
        <v>2019</v>
      </c>
      <c r="D8" s="74" t="s">
        <v>11</v>
      </c>
      <c r="E8" s="74"/>
      <c r="F8" s="95" t="s">
        <v>26</v>
      </c>
      <c r="G8" s="74" t="s">
        <v>142</v>
      </c>
      <c r="H8" s="82" t="s">
        <v>165</v>
      </c>
      <c r="I8" s="95" t="s">
        <v>144</v>
      </c>
      <c r="J8" s="75">
        <v>2227</v>
      </c>
      <c r="K8" s="73">
        <v>15</v>
      </c>
      <c r="L8" s="76">
        <f t="shared" si="0"/>
        <v>148.46666666666667</v>
      </c>
      <c r="M8" s="181" t="s">
        <v>272</v>
      </c>
    </row>
    <row r="9" spans="1:13" x14ac:dyDescent="0.25">
      <c r="A9" s="73">
        <v>8</v>
      </c>
      <c r="B9" s="73">
        <v>9</v>
      </c>
      <c r="C9" s="73">
        <v>2019</v>
      </c>
      <c r="D9" s="74" t="s">
        <v>11</v>
      </c>
      <c r="E9" s="74"/>
      <c r="F9" s="95" t="s">
        <v>26</v>
      </c>
      <c r="G9" s="74" t="s">
        <v>142</v>
      </c>
      <c r="H9" s="82" t="s">
        <v>151</v>
      </c>
      <c r="I9" s="95" t="s">
        <v>144</v>
      </c>
      <c r="J9" s="75">
        <v>2802</v>
      </c>
      <c r="K9" s="73">
        <v>15</v>
      </c>
      <c r="L9" s="76">
        <f t="shared" si="0"/>
        <v>186.8</v>
      </c>
      <c r="M9" s="181" t="s">
        <v>272</v>
      </c>
    </row>
    <row r="10" spans="1:13" x14ac:dyDescent="0.25">
      <c r="A10" s="73">
        <v>8</v>
      </c>
      <c r="B10" s="73">
        <v>9</v>
      </c>
      <c r="C10" s="73">
        <v>2019</v>
      </c>
      <c r="D10" s="74" t="s">
        <v>11</v>
      </c>
      <c r="E10" s="74"/>
      <c r="F10" s="95" t="s">
        <v>26</v>
      </c>
      <c r="G10" s="74" t="s">
        <v>142</v>
      </c>
      <c r="H10" s="82" t="s">
        <v>157</v>
      </c>
      <c r="I10" s="95" t="s">
        <v>148</v>
      </c>
      <c r="J10" s="75">
        <v>2770</v>
      </c>
      <c r="K10" s="73">
        <v>15</v>
      </c>
      <c r="L10" s="76">
        <f t="shared" si="0"/>
        <v>184.66666666666666</v>
      </c>
      <c r="M10" s="181" t="s">
        <v>273</v>
      </c>
    </row>
    <row r="11" spans="1:13" x14ac:dyDescent="0.25">
      <c r="A11" s="73">
        <v>8</v>
      </c>
      <c r="B11" s="73">
        <v>9</v>
      </c>
      <c r="C11" s="73">
        <v>2019</v>
      </c>
      <c r="D11" s="74" t="s">
        <v>11</v>
      </c>
      <c r="E11" s="74"/>
      <c r="F11" s="95" t="s">
        <v>26</v>
      </c>
      <c r="G11" s="74" t="s">
        <v>142</v>
      </c>
      <c r="H11" s="82" t="s">
        <v>146</v>
      </c>
      <c r="I11" s="95" t="s">
        <v>148</v>
      </c>
      <c r="J11" s="75">
        <v>2671</v>
      </c>
      <c r="K11" s="73">
        <v>15</v>
      </c>
      <c r="L11" s="76">
        <f t="shared" si="0"/>
        <v>178.06666666666666</v>
      </c>
      <c r="M11" s="181" t="s">
        <v>273</v>
      </c>
    </row>
    <row r="12" spans="1:13" x14ac:dyDescent="0.25">
      <c r="A12" s="73">
        <v>8</v>
      </c>
      <c r="B12" s="73">
        <v>9</v>
      </c>
      <c r="C12" s="73">
        <v>2019</v>
      </c>
      <c r="D12" s="74" t="s">
        <v>11</v>
      </c>
      <c r="E12" s="74"/>
      <c r="F12" s="95" t="s">
        <v>26</v>
      </c>
      <c r="G12" s="74" t="s">
        <v>142</v>
      </c>
      <c r="H12" s="82" t="s">
        <v>149</v>
      </c>
      <c r="I12" s="95" t="s">
        <v>148</v>
      </c>
      <c r="J12" s="75">
        <v>2796</v>
      </c>
      <c r="K12" s="73">
        <v>15</v>
      </c>
      <c r="L12" s="76">
        <f t="shared" si="0"/>
        <v>186.4</v>
      </c>
      <c r="M12" s="181" t="s">
        <v>273</v>
      </c>
    </row>
    <row r="13" spans="1:13" x14ac:dyDescent="0.25">
      <c r="A13" s="73">
        <v>8</v>
      </c>
      <c r="B13" s="73">
        <v>9</v>
      </c>
      <c r="C13" s="73">
        <v>2019</v>
      </c>
      <c r="D13" s="74" t="s">
        <v>11</v>
      </c>
      <c r="E13" s="74"/>
      <c r="F13" s="176" t="s">
        <v>26</v>
      </c>
      <c r="G13" s="74" t="s">
        <v>142</v>
      </c>
      <c r="H13" s="82" t="s">
        <v>152</v>
      </c>
      <c r="I13" s="176"/>
      <c r="J13" s="75">
        <v>2349</v>
      </c>
      <c r="K13" s="73">
        <v>15</v>
      </c>
      <c r="L13" s="76">
        <f t="shared" si="0"/>
        <v>156.6</v>
      </c>
      <c r="M13" s="176" t="s">
        <v>274</v>
      </c>
    </row>
    <row r="14" spans="1:13" x14ac:dyDescent="0.25">
      <c r="A14" s="73">
        <v>15</v>
      </c>
      <c r="B14" s="73">
        <v>9</v>
      </c>
      <c r="C14" s="73">
        <v>2019</v>
      </c>
      <c r="D14" s="74" t="s">
        <v>11</v>
      </c>
      <c r="E14" s="74"/>
      <c r="F14" s="182" t="s">
        <v>283</v>
      </c>
      <c r="G14" s="74" t="s">
        <v>275</v>
      </c>
      <c r="H14" s="82" t="s">
        <v>154</v>
      </c>
      <c r="I14" s="182"/>
      <c r="J14" s="75">
        <v>2762</v>
      </c>
      <c r="K14" s="73">
        <v>14</v>
      </c>
      <c r="L14" s="76">
        <f t="shared" si="0"/>
        <v>197.28571428571428</v>
      </c>
      <c r="M14" s="183" t="s">
        <v>278</v>
      </c>
    </row>
    <row r="15" spans="1:13" x14ac:dyDescent="0.25">
      <c r="A15" s="73">
        <v>15</v>
      </c>
      <c r="B15" s="73">
        <v>9</v>
      </c>
      <c r="C15" s="73">
        <v>2019</v>
      </c>
      <c r="D15" s="74" t="s">
        <v>11</v>
      </c>
      <c r="E15" s="74"/>
      <c r="F15" s="194" t="s">
        <v>283</v>
      </c>
      <c r="G15" s="74" t="s">
        <v>275</v>
      </c>
      <c r="H15" s="82" t="s">
        <v>147</v>
      </c>
      <c r="I15" s="182" t="s">
        <v>144</v>
      </c>
      <c r="J15" s="75">
        <v>2439</v>
      </c>
      <c r="K15" s="73">
        <v>14</v>
      </c>
      <c r="L15" s="76">
        <f t="shared" si="0"/>
        <v>174.21428571428572</v>
      </c>
      <c r="M15" s="182" t="s">
        <v>279</v>
      </c>
    </row>
    <row r="16" spans="1:13" x14ac:dyDescent="0.25">
      <c r="A16" s="73">
        <v>15</v>
      </c>
      <c r="B16" s="73">
        <v>9</v>
      </c>
      <c r="C16" s="73">
        <v>2019</v>
      </c>
      <c r="D16" s="74" t="s">
        <v>11</v>
      </c>
      <c r="E16" s="74"/>
      <c r="F16" s="194" t="s">
        <v>283</v>
      </c>
      <c r="G16" s="74" t="s">
        <v>275</v>
      </c>
      <c r="H16" s="82" t="s">
        <v>149</v>
      </c>
      <c r="I16" s="182" t="s">
        <v>144</v>
      </c>
      <c r="J16" s="75">
        <v>2739</v>
      </c>
      <c r="K16" s="73">
        <v>14</v>
      </c>
      <c r="L16" s="76">
        <f t="shared" si="0"/>
        <v>195.64285714285714</v>
      </c>
      <c r="M16" s="182" t="s">
        <v>279</v>
      </c>
    </row>
    <row r="17" spans="1:14" x14ac:dyDescent="0.25">
      <c r="A17" s="73">
        <v>15</v>
      </c>
      <c r="B17" s="73">
        <v>9</v>
      </c>
      <c r="C17" s="73">
        <v>2019</v>
      </c>
      <c r="D17" s="74" t="s">
        <v>11</v>
      </c>
      <c r="E17" s="74"/>
      <c r="F17" s="194" t="s">
        <v>283</v>
      </c>
      <c r="G17" s="74" t="s">
        <v>275</v>
      </c>
      <c r="H17" s="82" t="s">
        <v>143</v>
      </c>
      <c r="I17" s="182" t="s">
        <v>148</v>
      </c>
      <c r="J17" s="75">
        <v>2462</v>
      </c>
      <c r="K17" s="73">
        <v>14</v>
      </c>
      <c r="L17" s="76">
        <f t="shared" si="0"/>
        <v>175.85714285714286</v>
      </c>
      <c r="M17" s="182" t="s">
        <v>280</v>
      </c>
    </row>
    <row r="18" spans="1:14" x14ac:dyDescent="0.25">
      <c r="A18" s="73">
        <v>15</v>
      </c>
      <c r="B18" s="73">
        <v>9</v>
      </c>
      <c r="C18" s="73">
        <v>2019</v>
      </c>
      <c r="D18" s="74" t="s">
        <v>11</v>
      </c>
      <c r="E18" s="74"/>
      <c r="F18" s="194" t="s">
        <v>283</v>
      </c>
      <c r="G18" s="74" t="s">
        <v>275</v>
      </c>
      <c r="H18" s="82" t="s">
        <v>146</v>
      </c>
      <c r="I18" s="182" t="s">
        <v>148</v>
      </c>
      <c r="J18" s="75">
        <v>2202</v>
      </c>
      <c r="K18" s="73">
        <v>14</v>
      </c>
      <c r="L18" s="76">
        <f t="shared" si="0"/>
        <v>157.28571428571428</v>
      </c>
      <c r="M18" s="182" t="s">
        <v>280</v>
      </c>
    </row>
    <row r="19" spans="1:14" x14ac:dyDescent="0.25">
      <c r="A19" s="73">
        <v>15</v>
      </c>
      <c r="B19" s="73">
        <v>9</v>
      </c>
      <c r="C19" s="73">
        <v>2019</v>
      </c>
      <c r="D19" s="74" t="s">
        <v>11</v>
      </c>
      <c r="E19" s="74"/>
      <c r="F19" s="194" t="s">
        <v>283</v>
      </c>
      <c r="G19" s="74" t="s">
        <v>275</v>
      </c>
      <c r="H19" s="82" t="s">
        <v>150</v>
      </c>
      <c r="I19" s="182" t="s">
        <v>277</v>
      </c>
      <c r="J19" s="75">
        <v>2263</v>
      </c>
      <c r="K19" s="73">
        <v>14</v>
      </c>
      <c r="L19" s="76">
        <f t="shared" si="0"/>
        <v>161.64285714285714</v>
      </c>
      <c r="M19" s="182" t="s">
        <v>281</v>
      </c>
    </row>
    <row r="20" spans="1:14" x14ac:dyDescent="0.25">
      <c r="A20" s="73">
        <v>15</v>
      </c>
      <c r="B20" s="73">
        <v>9</v>
      </c>
      <c r="C20" s="73">
        <v>2019</v>
      </c>
      <c r="D20" s="74" t="s">
        <v>11</v>
      </c>
      <c r="E20" s="74"/>
      <c r="F20" s="194" t="s">
        <v>283</v>
      </c>
      <c r="G20" s="74" t="s">
        <v>275</v>
      </c>
      <c r="H20" s="82" t="s">
        <v>276</v>
      </c>
      <c r="I20" s="182" t="s">
        <v>277</v>
      </c>
      <c r="J20" s="75">
        <v>2415</v>
      </c>
      <c r="K20" s="73">
        <v>14</v>
      </c>
      <c r="L20" s="76">
        <f t="shared" si="0"/>
        <v>172.5</v>
      </c>
      <c r="M20" s="182" t="s">
        <v>281</v>
      </c>
    </row>
    <row r="21" spans="1:14" x14ac:dyDescent="0.25">
      <c r="A21" s="73">
        <v>22</v>
      </c>
      <c r="B21" s="73">
        <v>9</v>
      </c>
      <c r="C21" s="73">
        <v>2019</v>
      </c>
      <c r="D21" s="74" t="s">
        <v>290</v>
      </c>
      <c r="E21" s="74"/>
      <c r="F21" s="186" t="s">
        <v>300</v>
      </c>
      <c r="G21" s="74" t="s">
        <v>162</v>
      </c>
      <c r="H21" s="82" t="s">
        <v>157</v>
      </c>
      <c r="I21" s="186" t="s">
        <v>144</v>
      </c>
      <c r="J21" s="75">
        <v>1578</v>
      </c>
      <c r="K21" s="73">
        <v>8</v>
      </c>
      <c r="L21" s="76">
        <f t="shared" si="0"/>
        <v>197.25</v>
      </c>
      <c r="M21" s="186" t="s">
        <v>307</v>
      </c>
    </row>
    <row r="22" spans="1:14" x14ac:dyDescent="0.25">
      <c r="A22" s="73">
        <v>22</v>
      </c>
      <c r="B22" s="73">
        <v>9</v>
      </c>
      <c r="C22" s="73">
        <v>2019</v>
      </c>
      <c r="D22" s="74" t="s">
        <v>290</v>
      </c>
      <c r="E22" s="74"/>
      <c r="F22" s="186" t="s">
        <v>300</v>
      </c>
      <c r="G22" s="74" t="s">
        <v>162</v>
      </c>
      <c r="H22" s="82" t="s">
        <v>143</v>
      </c>
      <c r="I22" s="186" t="s">
        <v>144</v>
      </c>
      <c r="J22" s="75">
        <v>1471</v>
      </c>
      <c r="K22" s="73">
        <v>8</v>
      </c>
      <c r="L22" s="76">
        <f t="shared" si="0"/>
        <v>183.875</v>
      </c>
      <c r="M22" s="186" t="s">
        <v>307</v>
      </c>
    </row>
    <row r="23" spans="1:14" x14ac:dyDescent="0.25">
      <c r="A23" s="73">
        <v>22</v>
      </c>
      <c r="B23" s="73">
        <v>9</v>
      </c>
      <c r="C23" s="73">
        <v>2019</v>
      </c>
      <c r="D23" s="74" t="s">
        <v>290</v>
      </c>
      <c r="E23" s="74"/>
      <c r="F23" s="186" t="s">
        <v>300</v>
      </c>
      <c r="G23" s="74" t="s">
        <v>162</v>
      </c>
      <c r="H23" s="82" t="s">
        <v>146</v>
      </c>
      <c r="I23" s="186" t="s">
        <v>144</v>
      </c>
      <c r="J23" s="75">
        <v>1420</v>
      </c>
      <c r="K23" s="73">
        <v>8</v>
      </c>
      <c r="L23" s="76">
        <f t="shared" si="0"/>
        <v>177.5</v>
      </c>
      <c r="M23" s="186" t="s">
        <v>307</v>
      </c>
    </row>
    <row r="24" spans="1:14" x14ac:dyDescent="0.25">
      <c r="A24" s="73">
        <v>22</v>
      </c>
      <c r="B24" s="73">
        <v>9</v>
      </c>
      <c r="C24" s="73">
        <v>2019</v>
      </c>
      <c r="D24" s="74" t="s">
        <v>290</v>
      </c>
      <c r="E24" s="74"/>
      <c r="F24" s="186" t="s">
        <v>300</v>
      </c>
      <c r="G24" s="74" t="s">
        <v>162</v>
      </c>
      <c r="H24" s="82" t="s">
        <v>303</v>
      </c>
      <c r="I24" s="186" t="s">
        <v>148</v>
      </c>
      <c r="J24" s="75">
        <v>1128</v>
      </c>
      <c r="K24" s="73">
        <v>8</v>
      </c>
      <c r="L24" s="76">
        <f t="shared" si="0"/>
        <v>141</v>
      </c>
      <c r="M24" s="186" t="s">
        <v>308</v>
      </c>
    </row>
    <row r="25" spans="1:14" x14ac:dyDescent="0.25">
      <c r="A25" s="73">
        <v>22</v>
      </c>
      <c r="B25" s="73">
        <v>9</v>
      </c>
      <c r="C25" s="73">
        <v>2019</v>
      </c>
      <c r="D25" s="74" t="s">
        <v>290</v>
      </c>
      <c r="E25" s="74"/>
      <c r="F25" s="186" t="s">
        <v>300</v>
      </c>
      <c r="G25" s="74" t="s">
        <v>162</v>
      </c>
      <c r="H25" s="82" t="s">
        <v>160</v>
      </c>
      <c r="I25" s="186" t="s">
        <v>148</v>
      </c>
      <c r="J25" s="75">
        <v>1240</v>
      </c>
      <c r="K25" s="73">
        <v>8</v>
      </c>
      <c r="L25" s="76">
        <f t="shared" si="0"/>
        <v>155</v>
      </c>
      <c r="M25" s="186" t="s">
        <v>308</v>
      </c>
    </row>
    <row r="26" spans="1:14" x14ac:dyDescent="0.25">
      <c r="A26" s="73">
        <v>22</v>
      </c>
      <c r="B26" s="73">
        <v>9</v>
      </c>
      <c r="C26" s="73">
        <v>2019</v>
      </c>
      <c r="D26" s="74" t="s">
        <v>290</v>
      </c>
      <c r="E26" s="74"/>
      <c r="F26" s="186" t="s">
        <v>300</v>
      </c>
      <c r="G26" s="74" t="s">
        <v>162</v>
      </c>
      <c r="H26" s="82" t="s">
        <v>304</v>
      </c>
      <c r="I26" s="186" t="s">
        <v>148</v>
      </c>
      <c r="J26" s="75">
        <v>1074</v>
      </c>
      <c r="K26" s="73">
        <v>8</v>
      </c>
      <c r="L26" s="76">
        <f t="shared" si="0"/>
        <v>134.25</v>
      </c>
      <c r="M26" s="186" t="s">
        <v>308</v>
      </c>
    </row>
    <row r="27" spans="1:14" x14ac:dyDescent="0.25">
      <c r="A27" s="73">
        <v>22</v>
      </c>
      <c r="B27" s="73">
        <v>9</v>
      </c>
      <c r="C27" s="73">
        <v>2019</v>
      </c>
      <c r="D27" s="74" t="s">
        <v>290</v>
      </c>
      <c r="E27" s="74"/>
      <c r="F27" s="186" t="s">
        <v>300</v>
      </c>
      <c r="G27" s="74" t="s">
        <v>162</v>
      </c>
      <c r="H27" s="82" t="s">
        <v>165</v>
      </c>
      <c r="I27" s="186" t="s">
        <v>277</v>
      </c>
      <c r="J27" s="75">
        <v>1352</v>
      </c>
      <c r="K27" s="73">
        <v>8</v>
      </c>
      <c r="L27" s="76">
        <f t="shared" si="0"/>
        <v>169</v>
      </c>
      <c r="M27" s="186" t="s">
        <v>309</v>
      </c>
    </row>
    <row r="28" spans="1:14" x14ac:dyDescent="0.25">
      <c r="A28" s="73">
        <v>22</v>
      </c>
      <c r="B28" s="73">
        <v>9</v>
      </c>
      <c r="C28" s="73">
        <v>2019</v>
      </c>
      <c r="D28" s="74" t="s">
        <v>290</v>
      </c>
      <c r="E28" s="74"/>
      <c r="F28" s="186" t="s">
        <v>300</v>
      </c>
      <c r="G28" s="74" t="s">
        <v>162</v>
      </c>
      <c r="H28" s="82" t="s">
        <v>147</v>
      </c>
      <c r="I28" s="186" t="s">
        <v>277</v>
      </c>
      <c r="J28" s="75">
        <v>1498</v>
      </c>
      <c r="K28" s="73">
        <v>8</v>
      </c>
      <c r="L28" s="76">
        <f t="shared" si="0"/>
        <v>187.25</v>
      </c>
      <c r="M28" s="186" t="s">
        <v>309</v>
      </c>
    </row>
    <row r="29" spans="1:14" x14ac:dyDescent="0.25">
      <c r="A29" s="73">
        <v>22</v>
      </c>
      <c r="B29" s="73">
        <v>9</v>
      </c>
      <c r="C29" s="73">
        <v>2019</v>
      </c>
      <c r="D29" s="74" t="s">
        <v>290</v>
      </c>
      <c r="E29" s="74"/>
      <c r="F29" s="186" t="s">
        <v>300</v>
      </c>
      <c r="G29" s="74" t="s">
        <v>162</v>
      </c>
      <c r="H29" s="82" t="s">
        <v>149</v>
      </c>
      <c r="I29" s="186" t="s">
        <v>277</v>
      </c>
      <c r="J29" s="75">
        <v>1513</v>
      </c>
      <c r="K29" s="73">
        <v>8</v>
      </c>
      <c r="L29" s="76">
        <f t="shared" si="0"/>
        <v>189.125</v>
      </c>
      <c r="M29" s="186" t="s">
        <v>309</v>
      </c>
    </row>
    <row r="30" spans="1:14" x14ac:dyDescent="0.25">
      <c r="A30" s="73">
        <v>22</v>
      </c>
      <c r="B30" s="73">
        <v>9</v>
      </c>
      <c r="C30" s="73">
        <v>2019</v>
      </c>
      <c r="D30" s="74" t="s">
        <v>290</v>
      </c>
      <c r="E30" s="74"/>
      <c r="F30" s="186" t="s">
        <v>300</v>
      </c>
      <c r="G30" s="74" t="s">
        <v>162</v>
      </c>
      <c r="H30" s="82" t="s">
        <v>150</v>
      </c>
      <c r="I30" s="186" t="s">
        <v>301</v>
      </c>
      <c r="J30" s="75">
        <v>1421</v>
      </c>
      <c r="K30" s="73">
        <v>8</v>
      </c>
      <c r="L30" s="76">
        <f t="shared" si="0"/>
        <v>177.625</v>
      </c>
      <c r="M30" s="186" t="s">
        <v>310</v>
      </c>
    </row>
    <row r="31" spans="1:14" x14ac:dyDescent="0.25">
      <c r="A31" s="73">
        <v>22</v>
      </c>
      <c r="B31" s="73">
        <v>9</v>
      </c>
      <c r="C31" s="73">
        <v>2019</v>
      </c>
      <c r="D31" s="74" t="s">
        <v>290</v>
      </c>
      <c r="E31" s="74"/>
      <c r="F31" s="186" t="s">
        <v>300</v>
      </c>
      <c r="G31" s="74" t="s">
        <v>162</v>
      </c>
      <c r="H31" s="82" t="s">
        <v>276</v>
      </c>
      <c r="I31" s="186" t="s">
        <v>301</v>
      </c>
      <c r="J31" s="75">
        <v>1337</v>
      </c>
      <c r="K31" s="73">
        <v>8</v>
      </c>
      <c r="L31" s="76">
        <f t="shared" si="0"/>
        <v>167.125</v>
      </c>
      <c r="M31" s="186" t="s">
        <v>310</v>
      </c>
      <c r="N31" s="190"/>
    </row>
    <row r="32" spans="1:14" x14ac:dyDescent="0.25">
      <c r="A32" s="73">
        <v>22</v>
      </c>
      <c r="B32" s="73">
        <v>9</v>
      </c>
      <c r="C32" s="73">
        <v>2019</v>
      </c>
      <c r="D32" s="74" t="s">
        <v>290</v>
      </c>
      <c r="E32" s="74"/>
      <c r="F32" s="186" t="s">
        <v>300</v>
      </c>
      <c r="G32" s="74" t="s">
        <v>162</v>
      </c>
      <c r="H32" s="82" t="s">
        <v>305</v>
      </c>
      <c r="I32" s="186" t="s">
        <v>301</v>
      </c>
      <c r="J32" s="75">
        <v>1516</v>
      </c>
      <c r="K32" s="73">
        <v>8</v>
      </c>
      <c r="L32" s="76">
        <f t="shared" si="0"/>
        <v>189.5</v>
      </c>
      <c r="M32" s="186" t="s">
        <v>310</v>
      </c>
    </row>
    <row r="33" spans="1:13" x14ac:dyDescent="0.25">
      <c r="A33" s="73">
        <v>22</v>
      </c>
      <c r="B33" s="73">
        <v>9</v>
      </c>
      <c r="C33" s="73">
        <v>2019</v>
      </c>
      <c r="D33" s="74" t="s">
        <v>290</v>
      </c>
      <c r="E33" s="74"/>
      <c r="F33" s="186" t="s">
        <v>300</v>
      </c>
      <c r="G33" s="74" t="s">
        <v>162</v>
      </c>
      <c r="H33" s="82" t="s">
        <v>153</v>
      </c>
      <c r="I33" s="186" t="s">
        <v>302</v>
      </c>
      <c r="J33" s="75">
        <v>1435</v>
      </c>
      <c r="K33" s="73">
        <v>8</v>
      </c>
      <c r="L33" s="76">
        <f t="shared" si="0"/>
        <v>179.375</v>
      </c>
      <c r="M33" s="186" t="s">
        <v>311</v>
      </c>
    </row>
    <row r="34" spans="1:13" x14ac:dyDescent="0.25">
      <c r="A34" s="73">
        <v>22</v>
      </c>
      <c r="B34" s="73">
        <v>9</v>
      </c>
      <c r="C34" s="73">
        <v>2019</v>
      </c>
      <c r="D34" s="74" t="s">
        <v>290</v>
      </c>
      <c r="E34" s="74"/>
      <c r="F34" s="186" t="s">
        <v>300</v>
      </c>
      <c r="G34" s="74" t="s">
        <v>162</v>
      </c>
      <c r="H34" s="82" t="s">
        <v>154</v>
      </c>
      <c r="I34" s="186" t="s">
        <v>302</v>
      </c>
      <c r="J34" s="75">
        <v>1331</v>
      </c>
      <c r="K34" s="73">
        <v>8</v>
      </c>
      <c r="L34" s="76">
        <f t="shared" si="0"/>
        <v>166.375</v>
      </c>
      <c r="M34" s="186" t="s">
        <v>311</v>
      </c>
    </row>
    <row r="35" spans="1:13" x14ac:dyDescent="0.25">
      <c r="A35" s="73">
        <v>22</v>
      </c>
      <c r="B35" s="73">
        <v>9</v>
      </c>
      <c r="C35" s="73">
        <v>2019</v>
      </c>
      <c r="D35" s="74" t="s">
        <v>290</v>
      </c>
      <c r="E35" s="74"/>
      <c r="F35" s="186" t="s">
        <v>300</v>
      </c>
      <c r="G35" s="74" t="s">
        <v>162</v>
      </c>
      <c r="H35" s="82" t="s">
        <v>151</v>
      </c>
      <c r="I35" s="186" t="s">
        <v>302</v>
      </c>
      <c r="J35" s="75">
        <v>1462</v>
      </c>
      <c r="K35" s="73">
        <v>8</v>
      </c>
      <c r="L35" s="76">
        <f t="shared" si="0"/>
        <v>182.75</v>
      </c>
      <c r="M35" s="186" t="s">
        <v>311</v>
      </c>
    </row>
    <row r="36" spans="1:13" x14ac:dyDescent="0.25">
      <c r="A36" s="73">
        <v>6</v>
      </c>
      <c r="B36" s="73">
        <v>10</v>
      </c>
      <c r="C36" s="73">
        <v>2019</v>
      </c>
      <c r="D36" s="74" t="s">
        <v>314</v>
      </c>
      <c r="E36" s="74"/>
      <c r="F36" s="189" t="s">
        <v>294</v>
      </c>
      <c r="G36" s="74" t="s">
        <v>158</v>
      </c>
      <c r="H36" s="82" t="s">
        <v>157</v>
      </c>
      <c r="I36" s="189" t="s">
        <v>144</v>
      </c>
      <c r="J36" s="75">
        <v>888</v>
      </c>
      <c r="K36" s="73">
        <v>6</v>
      </c>
      <c r="L36" s="76">
        <f t="shared" si="0"/>
        <v>148</v>
      </c>
      <c r="M36" s="202" t="s">
        <v>316</v>
      </c>
    </row>
    <row r="37" spans="1:13" x14ac:dyDescent="0.25">
      <c r="A37" s="73">
        <v>6</v>
      </c>
      <c r="B37" s="73">
        <v>10</v>
      </c>
      <c r="C37" s="73">
        <v>2019</v>
      </c>
      <c r="D37" s="74" t="s">
        <v>314</v>
      </c>
      <c r="E37" s="74"/>
      <c r="F37" s="189" t="s">
        <v>318</v>
      </c>
      <c r="G37" s="74" t="s">
        <v>158</v>
      </c>
      <c r="H37" s="82" t="s">
        <v>313</v>
      </c>
      <c r="I37" s="189" t="s">
        <v>144</v>
      </c>
      <c r="J37" s="75">
        <v>1172</v>
      </c>
      <c r="K37" s="73">
        <v>6</v>
      </c>
      <c r="L37" s="76">
        <f t="shared" si="0"/>
        <v>195.33333333333334</v>
      </c>
      <c r="M37" s="202" t="s">
        <v>316</v>
      </c>
    </row>
    <row r="38" spans="1:13" x14ac:dyDescent="0.25">
      <c r="A38" s="73">
        <v>6</v>
      </c>
      <c r="B38" s="73">
        <v>10</v>
      </c>
      <c r="C38" s="73">
        <v>2019</v>
      </c>
      <c r="D38" s="74" t="s">
        <v>326</v>
      </c>
      <c r="E38" s="74"/>
      <c r="F38" s="194" t="s">
        <v>283</v>
      </c>
      <c r="G38" s="74" t="s">
        <v>325</v>
      </c>
      <c r="H38" s="82" t="s">
        <v>143</v>
      </c>
      <c r="I38" s="193" t="s">
        <v>144</v>
      </c>
      <c r="J38" s="75">
        <v>2863</v>
      </c>
      <c r="K38" s="73">
        <v>16</v>
      </c>
      <c r="L38" s="76">
        <f t="shared" si="0"/>
        <v>178.9375</v>
      </c>
      <c r="M38" s="194" t="s">
        <v>327</v>
      </c>
    </row>
    <row r="39" spans="1:13" x14ac:dyDescent="0.25">
      <c r="A39" s="73">
        <v>6</v>
      </c>
      <c r="B39" s="73">
        <v>10</v>
      </c>
      <c r="C39" s="73">
        <v>2019</v>
      </c>
      <c r="D39" s="74" t="s">
        <v>326</v>
      </c>
      <c r="E39" s="74"/>
      <c r="F39" s="194" t="s">
        <v>283</v>
      </c>
      <c r="G39" s="74" t="s">
        <v>325</v>
      </c>
      <c r="H39" s="82" t="s">
        <v>152</v>
      </c>
      <c r="I39" s="193" t="s">
        <v>144</v>
      </c>
      <c r="J39" s="75">
        <v>2272</v>
      </c>
      <c r="K39" s="73">
        <v>16</v>
      </c>
      <c r="L39" s="76">
        <f t="shared" si="0"/>
        <v>142</v>
      </c>
      <c r="M39" s="194" t="s">
        <v>327</v>
      </c>
    </row>
    <row r="40" spans="1:13" x14ac:dyDescent="0.25">
      <c r="A40" s="73">
        <v>13</v>
      </c>
      <c r="B40" s="73">
        <v>10</v>
      </c>
      <c r="C40" s="73">
        <v>2019</v>
      </c>
      <c r="D40" s="74" t="s">
        <v>328</v>
      </c>
      <c r="E40" s="74"/>
      <c r="F40" s="196" t="s">
        <v>27</v>
      </c>
      <c r="G40" s="74" t="s">
        <v>329</v>
      </c>
      <c r="H40" s="82" t="s">
        <v>159</v>
      </c>
      <c r="I40" s="196" t="s">
        <v>144</v>
      </c>
      <c r="J40" s="75">
        <v>1214</v>
      </c>
      <c r="K40" s="73">
        <v>9</v>
      </c>
      <c r="L40" s="76">
        <f t="shared" si="0"/>
        <v>134.88888888888889</v>
      </c>
      <c r="M40" s="202" t="s">
        <v>316</v>
      </c>
    </row>
    <row r="41" spans="1:13" x14ac:dyDescent="0.25">
      <c r="A41" s="73">
        <v>13</v>
      </c>
      <c r="B41" s="73">
        <v>10</v>
      </c>
      <c r="C41" s="73">
        <v>2019</v>
      </c>
      <c r="D41" s="74" t="s">
        <v>328</v>
      </c>
      <c r="E41" s="74"/>
      <c r="F41" s="196" t="s">
        <v>27</v>
      </c>
      <c r="G41" s="74" t="s">
        <v>329</v>
      </c>
      <c r="H41" s="82" t="s">
        <v>304</v>
      </c>
      <c r="I41" s="196" t="s">
        <v>144</v>
      </c>
      <c r="J41" s="75">
        <v>1397</v>
      </c>
      <c r="K41" s="73">
        <v>9</v>
      </c>
      <c r="L41" s="76">
        <f t="shared" si="0"/>
        <v>155.22222222222223</v>
      </c>
      <c r="M41" s="202" t="s">
        <v>316</v>
      </c>
    </row>
    <row r="42" spans="1:13" x14ac:dyDescent="0.25">
      <c r="A42" s="73">
        <v>13</v>
      </c>
      <c r="B42" s="73">
        <v>10</v>
      </c>
      <c r="C42" s="73">
        <v>2019</v>
      </c>
      <c r="D42" s="74" t="s">
        <v>328</v>
      </c>
      <c r="E42" s="74"/>
      <c r="F42" s="196" t="s">
        <v>27</v>
      </c>
      <c r="G42" s="74" t="s">
        <v>329</v>
      </c>
      <c r="H42" s="82" t="s">
        <v>160</v>
      </c>
      <c r="I42" s="196" t="s">
        <v>148</v>
      </c>
      <c r="J42" s="75">
        <v>1326</v>
      </c>
      <c r="K42" s="73">
        <v>9</v>
      </c>
      <c r="L42" s="76">
        <f t="shared" si="0"/>
        <v>147.33333333333334</v>
      </c>
      <c r="M42" s="183" t="s">
        <v>330</v>
      </c>
    </row>
    <row r="43" spans="1:13" x14ac:dyDescent="0.25">
      <c r="A43" s="73">
        <v>13</v>
      </c>
      <c r="B43" s="73">
        <v>10</v>
      </c>
      <c r="C43" s="73">
        <v>2019</v>
      </c>
      <c r="D43" s="74" t="s">
        <v>328</v>
      </c>
      <c r="E43" s="74"/>
      <c r="F43" s="196" t="s">
        <v>27</v>
      </c>
      <c r="G43" s="74" t="s">
        <v>329</v>
      </c>
      <c r="H43" s="82" t="s">
        <v>154</v>
      </c>
      <c r="I43" s="196" t="s">
        <v>148</v>
      </c>
      <c r="J43" s="75">
        <v>1462</v>
      </c>
      <c r="K43" s="73">
        <v>9</v>
      </c>
      <c r="L43" s="76">
        <f t="shared" si="0"/>
        <v>162.44444444444446</v>
      </c>
      <c r="M43" s="183" t="s">
        <v>330</v>
      </c>
    </row>
    <row r="44" spans="1:13" x14ac:dyDescent="0.25">
      <c r="A44" s="73">
        <v>13</v>
      </c>
      <c r="B44" s="73">
        <v>10</v>
      </c>
      <c r="C44" s="73">
        <v>2019</v>
      </c>
      <c r="D44" s="74" t="s">
        <v>345</v>
      </c>
      <c r="E44" s="74"/>
      <c r="F44" s="199" t="s">
        <v>27</v>
      </c>
      <c r="G44" s="74" t="s">
        <v>342</v>
      </c>
      <c r="H44" s="82" t="s">
        <v>143</v>
      </c>
      <c r="I44" s="199" t="s">
        <v>144</v>
      </c>
      <c r="J44" s="75">
        <v>2503</v>
      </c>
      <c r="K44" s="73">
        <v>14</v>
      </c>
      <c r="L44" s="76">
        <f t="shared" si="0"/>
        <v>178.78571428571428</v>
      </c>
      <c r="M44" s="202" t="s">
        <v>340</v>
      </c>
    </row>
    <row r="45" spans="1:13" x14ac:dyDescent="0.25">
      <c r="A45" s="73">
        <v>13</v>
      </c>
      <c r="B45" s="73">
        <v>10</v>
      </c>
      <c r="C45" s="73">
        <v>2019</v>
      </c>
      <c r="D45" s="74" t="s">
        <v>345</v>
      </c>
      <c r="E45" s="74"/>
      <c r="F45" s="199" t="s">
        <v>27</v>
      </c>
      <c r="G45" s="74" t="s">
        <v>342</v>
      </c>
      <c r="H45" s="82" t="s">
        <v>155</v>
      </c>
      <c r="I45" s="199" t="s">
        <v>144</v>
      </c>
      <c r="J45" s="75">
        <v>2456</v>
      </c>
      <c r="K45" s="73">
        <v>14</v>
      </c>
      <c r="L45" s="76">
        <f t="shared" si="0"/>
        <v>175.42857142857142</v>
      </c>
      <c r="M45" s="202" t="s">
        <v>340</v>
      </c>
    </row>
    <row r="46" spans="1:13" x14ac:dyDescent="0.25">
      <c r="A46" s="73">
        <v>13</v>
      </c>
      <c r="B46" s="73">
        <v>10</v>
      </c>
      <c r="C46" s="73">
        <v>2019</v>
      </c>
      <c r="D46" s="74" t="s">
        <v>345</v>
      </c>
      <c r="E46" s="74"/>
      <c r="F46" s="199" t="s">
        <v>27</v>
      </c>
      <c r="G46" s="74" t="s">
        <v>342</v>
      </c>
      <c r="H46" s="82" t="s">
        <v>149</v>
      </c>
      <c r="I46" s="199" t="s">
        <v>148</v>
      </c>
      <c r="J46" s="75">
        <v>1437</v>
      </c>
      <c r="K46" s="73">
        <v>8</v>
      </c>
      <c r="L46" s="76">
        <f t="shared" si="0"/>
        <v>179.625</v>
      </c>
      <c r="M46" s="199" t="s">
        <v>279</v>
      </c>
    </row>
    <row r="47" spans="1:13" x14ac:dyDescent="0.25">
      <c r="A47" s="73">
        <v>13</v>
      </c>
      <c r="B47" s="73">
        <v>10</v>
      </c>
      <c r="C47" s="73">
        <v>2019</v>
      </c>
      <c r="D47" s="74" t="s">
        <v>345</v>
      </c>
      <c r="E47" s="74"/>
      <c r="F47" s="199" t="s">
        <v>27</v>
      </c>
      <c r="G47" s="74" t="s">
        <v>342</v>
      </c>
      <c r="H47" s="82" t="s">
        <v>151</v>
      </c>
      <c r="I47" s="199" t="s">
        <v>148</v>
      </c>
      <c r="J47" s="75">
        <v>1387</v>
      </c>
      <c r="K47" s="73">
        <v>8</v>
      </c>
      <c r="L47" s="76">
        <f t="shared" si="0"/>
        <v>173.375</v>
      </c>
      <c r="M47" s="199" t="s">
        <v>279</v>
      </c>
    </row>
    <row r="48" spans="1:13" x14ac:dyDescent="0.25">
      <c r="A48" s="73">
        <v>13</v>
      </c>
      <c r="B48" s="73">
        <v>10</v>
      </c>
      <c r="C48" s="73">
        <v>2019</v>
      </c>
      <c r="D48" s="74" t="s">
        <v>349</v>
      </c>
      <c r="E48" s="74"/>
      <c r="F48" s="199" t="s">
        <v>27</v>
      </c>
      <c r="G48" s="74" t="s">
        <v>142</v>
      </c>
      <c r="H48" s="82" t="s">
        <v>147</v>
      </c>
      <c r="I48" s="199" t="s">
        <v>144</v>
      </c>
      <c r="J48" s="75">
        <v>1686</v>
      </c>
      <c r="K48" s="73">
        <v>9</v>
      </c>
      <c r="L48" s="76">
        <f t="shared" si="0"/>
        <v>187.33333333333334</v>
      </c>
      <c r="M48" s="183" t="s">
        <v>330</v>
      </c>
    </row>
    <row r="49" spans="1:13" x14ac:dyDescent="0.25">
      <c r="A49" s="73">
        <v>13</v>
      </c>
      <c r="B49" s="73">
        <v>10</v>
      </c>
      <c r="C49" s="73">
        <v>2019</v>
      </c>
      <c r="D49" s="74" t="s">
        <v>349</v>
      </c>
      <c r="E49" s="74"/>
      <c r="F49" s="199" t="s">
        <v>27</v>
      </c>
      <c r="G49" s="74" t="s">
        <v>142</v>
      </c>
      <c r="H49" s="82" t="s">
        <v>276</v>
      </c>
      <c r="I49" s="199" t="s">
        <v>144</v>
      </c>
      <c r="J49" s="75">
        <v>1589</v>
      </c>
      <c r="K49" s="73">
        <v>9</v>
      </c>
      <c r="L49" s="76">
        <f t="shared" si="0"/>
        <v>176.55555555555554</v>
      </c>
      <c r="M49" s="183" t="s">
        <v>330</v>
      </c>
    </row>
    <row r="50" spans="1:13" x14ac:dyDescent="0.25">
      <c r="A50" s="73">
        <v>13</v>
      </c>
      <c r="B50" s="73">
        <v>10</v>
      </c>
      <c r="C50" s="73">
        <v>2019</v>
      </c>
      <c r="D50" s="74" t="s">
        <v>349</v>
      </c>
      <c r="E50" s="74"/>
      <c r="F50" s="199" t="s">
        <v>27</v>
      </c>
      <c r="G50" s="74" t="s">
        <v>142</v>
      </c>
      <c r="H50" s="82" t="s">
        <v>348</v>
      </c>
      <c r="I50" s="199" t="s">
        <v>148</v>
      </c>
      <c r="J50" s="75">
        <v>1559</v>
      </c>
      <c r="K50" s="73">
        <v>9</v>
      </c>
      <c r="L50" s="76">
        <f t="shared" si="0"/>
        <v>173.22222222222223</v>
      </c>
      <c r="M50" s="202" t="s">
        <v>340</v>
      </c>
    </row>
    <row r="51" spans="1:13" x14ac:dyDescent="0.25">
      <c r="A51" s="73">
        <v>13</v>
      </c>
      <c r="B51" s="73">
        <v>10</v>
      </c>
      <c r="C51" s="73">
        <v>2019</v>
      </c>
      <c r="D51" s="74" t="s">
        <v>349</v>
      </c>
      <c r="E51" s="74"/>
      <c r="F51" s="199" t="s">
        <v>27</v>
      </c>
      <c r="G51" s="74" t="s">
        <v>142</v>
      </c>
      <c r="H51" s="82" t="s">
        <v>165</v>
      </c>
      <c r="I51" s="199" t="s">
        <v>148</v>
      </c>
      <c r="J51" s="75">
        <v>1476</v>
      </c>
      <c r="K51" s="73">
        <v>9</v>
      </c>
      <c r="L51" s="76">
        <f t="shared" si="0"/>
        <v>164</v>
      </c>
      <c r="M51" s="202" t="s">
        <v>340</v>
      </c>
    </row>
    <row r="52" spans="1:13" x14ac:dyDescent="0.25">
      <c r="A52" s="73">
        <v>13</v>
      </c>
      <c r="B52" s="73">
        <v>10</v>
      </c>
      <c r="C52" s="73">
        <v>2019</v>
      </c>
      <c r="D52" s="74" t="s">
        <v>349</v>
      </c>
      <c r="E52" s="74"/>
      <c r="F52" s="199" t="s">
        <v>27</v>
      </c>
      <c r="G52" s="74" t="s">
        <v>142</v>
      </c>
      <c r="H52" s="82" t="s">
        <v>157</v>
      </c>
      <c r="I52" s="199" t="s">
        <v>144</v>
      </c>
      <c r="J52" s="75">
        <v>1564</v>
      </c>
      <c r="K52" s="73">
        <v>9</v>
      </c>
      <c r="L52" s="76">
        <f t="shared" si="0"/>
        <v>173.77777777777777</v>
      </c>
      <c r="M52" s="183" t="s">
        <v>350</v>
      </c>
    </row>
    <row r="53" spans="1:13" x14ac:dyDescent="0.25">
      <c r="A53" s="73">
        <v>13</v>
      </c>
      <c r="B53" s="73">
        <v>10</v>
      </c>
      <c r="C53" s="73">
        <v>2019</v>
      </c>
      <c r="D53" s="74" t="s">
        <v>349</v>
      </c>
      <c r="E53" s="74"/>
      <c r="F53" s="199" t="s">
        <v>27</v>
      </c>
      <c r="G53" s="74" t="s">
        <v>142</v>
      </c>
      <c r="H53" s="82" t="s">
        <v>153</v>
      </c>
      <c r="I53" s="199" t="s">
        <v>144</v>
      </c>
      <c r="J53" s="75">
        <v>1772</v>
      </c>
      <c r="K53" s="73">
        <v>9</v>
      </c>
      <c r="L53" s="76">
        <f t="shared" si="0"/>
        <v>196.88888888888889</v>
      </c>
      <c r="M53" s="183" t="s">
        <v>350</v>
      </c>
    </row>
    <row r="54" spans="1:13" x14ac:dyDescent="0.25">
      <c r="A54" s="73">
        <v>13</v>
      </c>
      <c r="B54" s="73">
        <v>10</v>
      </c>
      <c r="C54" s="73">
        <v>2019</v>
      </c>
      <c r="D54" s="74" t="s">
        <v>349</v>
      </c>
      <c r="E54" s="74"/>
      <c r="F54" s="199" t="s">
        <v>27</v>
      </c>
      <c r="G54" s="74" t="s">
        <v>142</v>
      </c>
      <c r="H54" s="82" t="s">
        <v>146</v>
      </c>
      <c r="I54" s="199" t="s">
        <v>148</v>
      </c>
      <c r="J54" s="75">
        <v>1642</v>
      </c>
      <c r="K54" s="73">
        <v>9</v>
      </c>
      <c r="L54" s="76">
        <f t="shared" si="0"/>
        <v>182.44444444444446</v>
      </c>
      <c r="M54" s="202" t="s">
        <v>316</v>
      </c>
    </row>
    <row r="55" spans="1:13" x14ac:dyDescent="0.25">
      <c r="A55" s="73">
        <v>13</v>
      </c>
      <c r="B55" s="73">
        <v>10</v>
      </c>
      <c r="C55" s="73">
        <v>2019</v>
      </c>
      <c r="D55" s="74" t="s">
        <v>349</v>
      </c>
      <c r="E55" s="74"/>
      <c r="F55" s="199" t="s">
        <v>27</v>
      </c>
      <c r="G55" s="74" t="s">
        <v>142</v>
      </c>
      <c r="H55" s="82" t="s">
        <v>156</v>
      </c>
      <c r="I55" s="199" t="s">
        <v>148</v>
      </c>
      <c r="J55" s="75">
        <v>1664</v>
      </c>
      <c r="K55" s="73">
        <v>9</v>
      </c>
      <c r="L55" s="76">
        <f t="shared" si="0"/>
        <v>184.88888888888889</v>
      </c>
      <c r="M55" s="202" t="s">
        <v>316</v>
      </c>
    </row>
    <row r="56" spans="1:13" x14ac:dyDescent="0.25">
      <c r="A56" s="73">
        <v>13</v>
      </c>
      <c r="B56" s="73">
        <v>10</v>
      </c>
      <c r="C56" s="73">
        <v>2019</v>
      </c>
      <c r="D56" s="74" t="s">
        <v>349</v>
      </c>
      <c r="E56" s="74"/>
      <c r="F56" s="199" t="s">
        <v>27</v>
      </c>
      <c r="G56" s="74" t="s">
        <v>142</v>
      </c>
      <c r="H56" s="82" t="s">
        <v>313</v>
      </c>
      <c r="I56" s="199" t="s">
        <v>277</v>
      </c>
      <c r="J56" s="75">
        <v>1577</v>
      </c>
      <c r="K56" s="73">
        <v>9</v>
      </c>
      <c r="L56" s="76">
        <f t="shared" ref="L56:L68" si="1">J56/K56</f>
        <v>175.22222222222223</v>
      </c>
      <c r="M56" s="199" t="s">
        <v>309</v>
      </c>
    </row>
    <row r="57" spans="1:13" x14ac:dyDescent="0.25">
      <c r="A57" s="73">
        <v>13</v>
      </c>
      <c r="B57" s="73">
        <v>10</v>
      </c>
      <c r="C57" s="73">
        <v>2019</v>
      </c>
      <c r="D57" s="74" t="s">
        <v>349</v>
      </c>
      <c r="E57" s="74"/>
      <c r="F57" s="199" t="s">
        <v>27</v>
      </c>
      <c r="G57" s="74" t="s">
        <v>142</v>
      </c>
      <c r="H57" s="82" t="s">
        <v>150</v>
      </c>
      <c r="I57" s="199" t="s">
        <v>277</v>
      </c>
      <c r="J57" s="75">
        <v>1703</v>
      </c>
      <c r="K57" s="73">
        <v>9</v>
      </c>
      <c r="L57" s="76">
        <f t="shared" si="1"/>
        <v>189.22222222222223</v>
      </c>
      <c r="M57" s="199" t="s">
        <v>309</v>
      </c>
    </row>
    <row r="58" spans="1:13" x14ac:dyDescent="0.25">
      <c r="A58" s="73">
        <v>20</v>
      </c>
      <c r="B58" s="73">
        <v>10</v>
      </c>
      <c r="C58" s="73">
        <v>2019</v>
      </c>
      <c r="D58" s="74" t="s">
        <v>11</v>
      </c>
      <c r="E58" s="74"/>
      <c r="F58" s="206" t="s">
        <v>376</v>
      </c>
      <c r="G58" s="74" t="s">
        <v>164</v>
      </c>
      <c r="H58" s="82" t="s">
        <v>143</v>
      </c>
      <c r="I58" s="206"/>
      <c r="J58" s="75">
        <f>1691+1570</f>
        <v>3261</v>
      </c>
      <c r="K58" s="73">
        <v>18</v>
      </c>
      <c r="L58" s="76">
        <f t="shared" si="1"/>
        <v>181.16666666666666</v>
      </c>
      <c r="M58" s="77" t="s">
        <v>385</v>
      </c>
    </row>
    <row r="59" spans="1:13" x14ac:dyDescent="0.25">
      <c r="A59" s="73">
        <v>20</v>
      </c>
      <c r="B59" s="73">
        <v>10</v>
      </c>
      <c r="C59" s="73">
        <v>2019</v>
      </c>
      <c r="D59" s="74" t="s">
        <v>11</v>
      </c>
      <c r="E59" s="74"/>
      <c r="F59" s="206" t="s">
        <v>376</v>
      </c>
      <c r="G59" s="74" t="s">
        <v>164</v>
      </c>
      <c r="H59" s="82" t="s">
        <v>149</v>
      </c>
      <c r="I59" s="206"/>
      <c r="J59" s="75">
        <f>1827+1769</f>
        <v>3596</v>
      </c>
      <c r="K59" s="73">
        <v>18</v>
      </c>
      <c r="L59" s="76">
        <f t="shared" si="1"/>
        <v>199.77777777777777</v>
      </c>
      <c r="M59" s="77" t="s">
        <v>385</v>
      </c>
    </row>
    <row r="60" spans="1:13" x14ac:dyDescent="0.25">
      <c r="A60" s="73">
        <v>20</v>
      </c>
      <c r="B60" s="73">
        <v>10</v>
      </c>
      <c r="C60" s="73">
        <v>2019</v>
      </c>
      <c r="D60" s="74" t="s">
        <v>11</v>
      </c>
      <c r="E60" s="74"/>
      <c r="F60" s="206" t="s">
        <v>376</v>
      </c>
      <c r="G60" s="74" t="s">
        <v>164</v>
      </c>
      <c r="H60" s="82" t="s">
        <v>157</v>
      </c>
      <c r="I60" s="206"/>
      <c r="J60" s="75">
        <v>3087</v>
      </c>
      <c r="K60" s="73">
        <v>18</v>
      </c>
      <c r="L60" s="76">
        <f t="shared" si="1"/>
        <v>171.5</v>
      </c>
      <c r="M60" s="77" t="s">
        <v>385</v>
      </c>
    </row>
    <row r="61" spans="1:13" x14ac:dyDescent="0.25">
      <c r="A61" s="73">
        <v>20</v>
      </c>
      <c r="B61" s="73">
        <v>10</v>
      </c>
      <c r="C61" s="73">
        <v>2019</v>
      </c>
      <c r="D61" s="74" t="s">
        <v>11</v>
      </c>
      <c r="E61" s="74"/>
      <c r="F61" s="206" t="s">
        <v>376</v>
      </c>
      <c r="G61" s="74" t="s">
        <v>164</v>
      </c>
      <c r="H61" s="82" t="s">
        <v>147</v>
      </c>
      <c r="I61" s="206"/>
      <c r="J61" s="75">
        <v>3156</v>
      </c>
      <c r="K61" s="73">
        <v>18</v>
      </c>
      <c r="L61" s="76">
        <f t="shared" si="1"/>
        <v>175.33333333333334</v>
      </c>
      <c r="M61" s="77" t="s">
        <v>385</v>
      </c>
    </row>
    <row r="62" spans="1:13" x14ac:dyDescent="0.25">
      <c r="A62" s="73">
        <v>20</v>
      </c>
      <c r="B62" s="73">
        <v>10</v>
      </c>
      <c r="C62" s="73">
        <v>2019</v>
      </c>
      <c r="D62" s="74" t="s">
        <v>11</v>
      </c>
      <c r="E62" s="74"/>
      <c r="F62" s="206" t="s">
        <v>376</v>
      </c>
      <c r="G62" s="74" t="s">
        <v>164</v>
      </c>
      <c r="H62" s="82" t="s">
        <v>163</v>
      </c>
      <c r="I62" s="206"/>
      <c r="J62" s="75">
        <v>2803</v>
      </c>
      <c r="K62" s="73">
        <v>18</v>
      </c>
      <c r="L62" s="76">
        <f t="shared" si="1"/>
        <v>155.72222222222223</v>
      </c>
      <c r="M62" s="77" t="s">
        <v>385</v>
      </c>
    </row>
    <row r="63" spans="1:13" x14ac:dyDescent="0.25">
      <c r="A63" s="73">
        <v>20</v>
      </c>
      <c r="B63" s="73">
        <v>10</v>
      </c>
      <c r="C63" s="73">
        <v>2019</v>
      </c>
      <c r="D63" s="74" t="s">
        <v>388</v>
      </c>
      <c r="E63" s="74"/>
      <c r="F63" s="210" t="s">
        <v>389</v>
      </c>
      <c r="G63" s="74" t="s">
        <v>142</v>
      </c>
      <c r="H63" s="82" t="s">
        <v>146</v>
      </c>
      <c r="I63" s="210" t="s">
        <v>144</v>
      </c>
      <c r="J63" s="75">
        <v>2828</v>
      </c>
      <c r="K63" s="73">
        <v>15</v>
      </c>
      <c r="L63" s="76">
        <f t="shared" si="1"/>
        <v>188.53333333333333</v>
      </c>
      <c r="M63" s="210" t="s">
        <v>390</v>
      </c>
    </row>
    <row r="64" spans="1:13" x14ac:dyDescent="0.25">
      <c r="A64" s="73">
        <v>20</v>
      </c>
      <c r="B64" s="73">
        <v>10</v>
      </c>
      <c r="C64" s="73">
        <v>2019</v>
      </c>
      <c r="D64" s="74" t="s">
        <v>388</v>
      </c>
      <c r="E64" s="74"/>
      <c r="F64" s="210" t="s">
        <v>389</v>
      </c>
      <c r="G64" s="74" t="s">
        <v>142</v>
      </c>
      <c r="H64" s="82" t="s">
        <v>313</v>
      </c>
      <c r="I64" s="210" t="s">
        <v>144</v>
      </c>
      <c r="J64" s="75">
        <v>2644</v>
      </c>
      <c r="K64" s="73">
        <v>15</v>
      </c>
      <c r="L64" s="76">
        <f t="shared" si="1"/>
        <v>176.26666666666668</v>
      </c>
      <c r="M64" s="210" t="s">
        <v>390</v>
      </c>
    </row>
    <row r="65" spans="1:13" x14ac:dyDescent="0.25">
      <c r="A65" s="73">
        <v>20</v>
      </c>
      <c r="B65" s="73">
        <v>10</v>
      </c>
      <c r="C65" s="73">
        <v>2019</v>
      </c>
      <c r="D65" s="74" t="s">
        <v>388</v>
      </c>
      <c r="E65" s="74"/>
      <c r="F65" s="210" t="s">
        <v>389</v>
      </c>
      <c r="G65" s="74" t="s">
        <v>142</v>
      </c>
      <c r="H65" s="82" t="s">
        <v>150</v>
      </c>
      <c r="I65" s="210" t="s">
        <v>148</v>
      </c>
      <c r="J65" s="75">
        <v>2783</v>
      </c>
      <c r="K65" s="73">
        <v>15</v>
      </c>
      <c r="L65" s="76">
        <f t="shared" si="1"/>
        <v>185.53333333333333</v>
      </c>
      <c r="M65" s="210" t="s">
        <v>391</v>
      </c>
    </row>
    <row r="66" spans="1:13" x14ac:dyDescent="0.25">
      <c r="A66" s="73">
        <v>20</v>
      </c>
      <c r="B66" s="73">
        <v>10</v>
      </c>
      <c r="C66" s="73">
        <v>2019</v>
      </c>
      <c r="D66" s="74" t="s">
        <v>388</v>
      </c>
      <c r="E66" s="74"/>
      <c r="F66" s="210" t="s">
        <v>389</v>
      </c>
      <c r="G66" s="74" t="s">
        <v>142</v>
      </c>
      <c r="H66" s="82" t="s">
        <v>276</v>
      </c>
      <c r="I66" s="210" t="s">
        <v>148</v>
      </c>
      <c r="J66" s="75">
        <v>2612</v>
      </c>
      <c r="K66" s="73">
        <v>15</v>
      </c>
      <c r="L66" s="76">
        <f t="shared" si="1"/>
        <v>174.13333333333333</v>
      </c>
      <c r="M66" s="210" t="s">
        <v>391</v>
      </c>
    </row>
    <row r="67" spans="1:13" x14ac:dyDescent="0.25">
      <c r="A67" s="73">
        <v>20</v>
      </c>
      <c r="B67" s="73">
        <v>10</v>
      </c>
      <c r="C67" s="73">
        <v>2019</v>
      </c>
      <c r="D67" s="74" t="s">
        <v>388</v>
      </c>
      <c r="E67" s="74"/>
      <c r="F67" s="210" t="s">
        <v>389</v>
      </c>
      <c r="G67" s="74" t="s">
        <v>142</v>
      </c>
      <c r="H67" s="82" t="s">
        <v>152</v>
      </c>
      <c r="I67" s="206"/>
      <c r="J67" s="75">
        <v>2304</v>
      </c>
      <c r="K67" s="73">
        <v>15</v>
      </c>
      <c r="L67" s="76">
        <f t="shared" si="1"/>
        <v>153.6</v>
      </c>
      <c r="M67" s="210" t="s">
        <v>392</v>
      </c>
    </row>
    <row r="68" spans="1:13" x14ac:dyDescent="0.25">
      <c r="A68" s="73">
        <v>3</v>
      </c>
      <c r="B68" s="73">
        <v>11</v>
      </c>
      <c r="C68" s="73">
        <v>2019</v>
      </c>
      <c r="D68" s="74" t="s">
        <v>407</v>
      </c>
      <c r="E68" s="74"/>
      <c r="F68" s="214" t="s">
        <v>283</v>
      </c>
      <c r="G68" s="74" t="s">
        <v>162</v>
      </c>
      <c r="H68" s="82" t="s">
        <v>163</v>
      </c>
      <c r="I68" s="214"/>
      <c r="J68" s="75">
        <v>1897</v>
      </c>
      <c r="K68" s="73">
        <v>11</v>
      </c>
      <c r="L68" s="76">
        <f t="shared" si="1"/>
        <v>172.45454545454547</v>
      </c>
      <c r="M68" s="214" t="s">
        <v>408</v>
      </c>
    </row>
    <row r="69" spans="1:13" x14ac:dyDescent="0.25">
      <c r="A69" s="61"/>
      <c r="B69" s="61"/>
      <c r="C69" s="61"/>
      <c r="D69" s="38"/>
      <c r="E69" s="38"/>
      <c r="F69" s="64"/>
      <c r="G69" s="69"/>
      <c r="H69" s="81">
        <f>COUNTA(H7:H68)</f>
        <v>62</v>
      </c>
      <c r="I69" s="81"/>
      <c r="J69" s="179">
        <f>SUBTOTAL(9,J7:J68)</f>
        <v>123861</v>
      </c>
      <c r="K69" s="91">
        <f>SUBTOTAL(9,K7:K68)</f>
        <v>713</v>
      </c>
      <c r="L69" s="180">
        <f t="shared" ref="L69" si="2">J69/K69</f>
        <v>173.71809256661993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workbookViewId="0">
      <selection activeCell="J47" sqref="J47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21" t="s">
        <v>265</v>
      </c>
      <c r="B2" s="222"/>
      <c r="C2" s="222"/>
      <c r="D2" s="222"/>
      <c r="E2" s="222"/>
      <c r="F2" s="222"/>
      <c r="G2" s="222"/>
      <c r="H2" s="222"/>
      <c r="I2" s="223"/>
    </row>
    <row r="4" spans="1:10" x14ac:dyDescent="0.25">
      <c r="J4" s="73" t="s">
        <v>181</v>
      </c>
    </row>
    <row r="5" spans="1:10" ht="15.75" x14ac:dyDescent="0.25">
      <c r="A5" s="83" t="s">
        <v>351</v>
      </c>
    </row>
    <row r="7" spans="1:10" x14ac:dyDescent="0.25">
      <c r="A7" s="82" t="s">
        <v>331</v>
      </c>
      <c r="B7" s="89"/>
      <c r="C7" s="73" t="s">
        <v>332</v>
      </c>
      <c r="D7" s="77" t="s">
        <v>333</v>
      </c>
      <c r="E7" s="82"/>
      <c r="F7" s="89"/>
      <c r="G7" s="89"/>
      <c r="H7" s="89"/>
      <c r="I7" s="89"/>
      <c r="J7" s="73">
        <v>2</v>
      </c>
    </row>
    <row r="8" spans="1:10" x14ac:dyDescent="0.25">
      <c r="A8" s="82" t="s">
        <v>352</v>
      </c>
      <c r="B8" s="89"/>
      <c r="C8" s="73" t="s">
        <v>142</v>
      </c>
      <c r="D8" s="213" t="s">
        <v>354</v>
      </c>
      <c r="E8" s="82"/>
      <c r="F8" s="89"/>
      <c r="G8" s="89"/>
      <c r="H8" s="89"/>
      <c r="I8" s="89"/>
      <c r="J8" s="73">
        <v>2</v>
      </c>
    </row>
    <row r="9" spans="1:10" x14ac:dyDescent="0.25">
      <c r="A9" s="82" t="s">
        <v>353</v>
      </c>
      <c r="B9" s="89"/>
      <c r="C9" s="73" t="s">
        <v>142</v>
      </c>
      <c r="D9" s="213" t="s">
        <v>355</v>
      </c>
      <c r="E9" s="82"/>
      <c r="F9" s="89"/>
      <c r="G9" s="89"/>
      <c r="H9" s="89"/>
      <c r="I9" s="89"/>
      <c r="J9" s="73">
        <v>2</v>
      </c>
    </row>
    <row r="10" spans="1:10" x14ac:dyDescent="0.25">
      <c r="A10" s="82"/>
      <c r="B10" s="89"/>
      <c r="C10" s="89"/>
      <c r="D10" s="90"/>
      <c r="E10" s="82"/>
      <c r="F10" s="89"/>
      <c r="G10" s="89"/>
      <c r="H10" s="89"/>
      <c r="I10" s="89"/>
      <c r="J10" s="73"/>
    </row>
    <row r="11" spans="1:10" x14ac:dyDescent="0.25">
      <c r="A11" s="82"/>
      <c r="B11" s="89"/>
      <c r="C11" s="89"/>
      <c r="D11" s="90"/>
      <c r="E11" s="82"/>
      <c r="F11" s="89"/>
      <c r="G11" s="89"/>
      <c r="H11" s="89"/>
      <c r="I11" s="89"/>
      <c r="J11" s="91">
        <f>SUM(J7:J10)</f>
        <v>6</v>
      </c>
    </row>
    <row r="12" spans="1:10" ht="15.75" x14ac:dyDescent="0.25">
      <c r="A12" s="83" t="s">
        <v>270</v>
      </c>
      <c r="D12" s="89"/>
      <c r="J12" s="73"/>
    </row>
    <row r="13" spans="1:10" x14ac:dyDescent="0.25">
      <c r="D13" s="89"/>
      <c r="J13" s="73"/>
    </row>
    <row r="14" spans="1:10" x14ac:dyDescent="0.25">
      <c r="A14" s="64" t="s">
        <v>285</v>
      </c>
      <c r="B14" s="74"/>
      <c r="C14" s="73" t="s">
        <v>286</v>
      </c>
      <c r="D14" s="77" t="s">
        <v>284</v>
      </c>
      <c r="E14" s="38"/>
      <c r="J14" s="73">
        <v>1</v>
      </c>
    </row>
    <row r="15" spans="1:10" x14ac:dyDescent="0.25">
      <c r="A15" s="64"/>
      <c r="B15" s="74"/>
      <c r="C15" s="73"/>
      <c r="D15" s="69"/>
      <c r="E15" s="38"/>
      <c r="J15" s="73"/>
    </row>
    <row r="16" spans="1:10" x14ac:dyDescent="0.25">
      <c r="A16" s="38"/>
      <c r="D16" s="64"/>
      <c r="E16" s="38"/>
      <c r="J16" s="73"/>
    </row>
    <row r="17" spans="1:10" ht="15.75" x14ac:dyDescent="0.25">
      <c r="A17" s="83" t="s">
        <v>269</v>
      </c>
      <c r="D17" s="64"/>
      <c r="E17" s="38"/>
      <c r="J17" s="73"/>
    </row>
    <row r="18" spans="1:10" ht="15.75" x14ac:dyDescent="0.25">
      <c r="A18" s="83"/>
      <c r="D18" s="64"/>
      <c r="E18" s="38"/>
      <c r="J18" s="73"/>
    </row>
    <row r="19" spans="1:10" x14ac:dyDescent="0.25">
      <c r="A19" s="82"/>
      <c r="B19" s="89"/>
      <c r="C19" s="89"/>
      <c r="D19" s="81"/>
      <c r="E19" s="82"/>
      <c r="F19" s="89"/>
      <c r="G19" s="89"/>
      <c r="H19" s="89"/>
      <c r="I19" s="89"/>
      <c r="J19" s="73"/>
    </row>
    <row r="20" spans="1:10" x14ac:dyDescent="0.25">
      <c r="B20" s="38"/>
      <c r="D20" s="38"/>
      <c r="F20" s="38"/>
      <c r="J20" s="73"/>
    </row>
    <row r="21" spans="1:10" ht="15.75" x14ac:dyDescent="0.25">
      <c r="A21" s="83" t="s">
        <v>268</v>
      </c>
      <c r="B21" s="38"/>
      <c r="D21" s="38"/>
      <c r="F21" s="38"/>
      <c r="J21" s="73"/>
    </row>
    <row r="22" spans="1:10" x14ac:dyDescent="0.25">
      <c r="B22" s="38"/>
      <c r="D22" s="38"/>
      <c r="F22" s="38"/>
      <c r="J22" s="73"/>
    </row>
    <row r="23" spans="1:10" x14ac:dyDescent="0.25">
      <c r="A23" s="92"/>
      <c r="B23" s="82"/>
      <c r="C23" s="89"/>
      <c r="D23" s="81"/>
      <c r="E23" s="82"/>
      <c r="F23" s="82"/>
      <c r="G23" s="89"/>
      <c r="H23" s="89"/>
      <c r="I23" s="89"/>
      <c r="J23" s="73"/>
    </row>
    <row r="24" spans="1:10" x14ac:dyDescent="0.25">
      <c r="A24" s="226"/>
      <c r="B24" s="226"/>
      <c r="C24" s="82"/>
      <c r="D24" s="81"/>
      <c r="E24" s="82"/>
      <c r="F24" s="82"/>
      <c r="G24" s="89"/>
      <c r="H24" s="89"/>
      <c r="I24" s="89"/>
      <c r="J24" s="73"/>
    </row>
    <row r="25" spans="1:10" x14ac:dyDescent="0.25">
      <c r="A25" s="92"/>
      <c r="B25" s="82"/>
      <c r="C25" s="89"/>
      <c r="D25" s="81"/>
      <c r="E25" s="82"/>
      <c r="F25" s="82"/>
      <c r="G25" s="89"/>
      <c r="H25" s="89"/>
      <c r="I25" s="89"/>
      <c r="J25" s="91">
        <f>SUM(J23:J24)</f>
        <v>0</v>
      </c>
    </row>
    <row r="26" spans="1:10" x14ac:dyDescent="0.25">
      <c r="A26" s="85" t="s">
        <v>267</v>
      </c>
      <c r="B26" s="82"/>
      <c r="C26" s="89"/>
      <c r="D26" s="81"/>
      <c r="E26" s="82"/>
      <c r="F26" s="82"/>
      <c r="G26" s="89"/>
      <c r="H26" s="89"/>
      <c r="I26" s="89"/>
      <c r="J26" s="90"/>
    </row>
    <row r="27" spans="1:10" x14ac:dyDescent="0.25">
      <c r="A27" s="84"/>
      <c r="B27" s="38"/>
      <c r="D27" s="64"/>
      <c r="E27" s="38"/>
      <c r="F27" s="38"/>
      <c r="J27" s="61"/>
    </row>
    <row r="28" spans="1:10" x14ac:dyDescent="0.25">
      <c r="A28" s="92"/>
      <c r="B28" s="74"/>
      <c r="C28" s="74"/>
      <c r="D28" s="81"/>
      <c r="E28" s="74"/>
      <c r="F28" s="74"/>
      <c r="G28" s="74"/>
      <c r="H28" s="74"/>
      <c r="I28" s="74"/>
      <c r="J28" s="73"/>
    </row>
    <row r="29" spans="1:10" x14ac:dyDescent="0.25">
      <c r="J29" s="61"/>
    </row>
    <row r="30" spans="1:10" ht="15.75" x14ac:dyDescent="0.25">
      <c r="A30" s="83" t="s">
        <v>266</v>
      </c>
      <c r="J30" s="61"/>
    </row>
    <row r="31" spans="1:10" x14ac:dyDescent="0.25">
      <c r="J31" s="61"/>
    </row>
    <row r="32" spans="1:10" x14ac:dyDescent="0.25">
      <c r="A32" s="92" t="s">
        <v>340</v>
      </c>
      <c r="B32" s="93" t="s">
        <v>343</v>
      </c>
      <c r="C32" s="199" t="s">
        <v>342</v>
      </c>
      <c r="D32" s="77" t="s">
        <v>344</v>
      </c>
      <c r="E32" s="82"/>
      <c r="F32" s="74"/>
      <c r="G32" s="74"/>
      <c r="H32" s="74"/>
      <c r="I32" s="74"/>
      <c r="J32" s="73">
        <v>2</v>
      </c>
    </row>
    <row r="33" spans="1:10" x14ac:dyDescent="0.25">
      <c r="A33" s="200" t="s">
        <v>340</v>
      </c>
      <c r="B33" s="93" t="s">
        <v>356</v>
      </c>
      <c r="C33" s="199" t="s">
        <v>142</v>
      </c>
      <c r="D33" s="77" t="s">
        <v>357</v>
      </c>
      <c r="E33" s="82"/>
      <c r="F33" s="74"/>
      <c r="G33" s="74"/>
      <c r="H33" s="74"/>
      <c r="I33" s="74"/>
      <c r="J33" s="73">
        <v>2</v>
      </c>
    </row>
    <row r="34" spans="1:10" x14ac:dyDescent="0.25">
      <c r="A34" s="207" t="s">
        <v>340</v>
      </c>
      <c r="B34" s="93" t="s">
        <v>377</v>
      </c>
      <c r="C34" s="206" t="s">
        <v>164</v>
      </c>
      <c r="D34" s="77" t="s">
        <v>379</v>
      </c>
      <c r="E34" s="82"/>
      <c r="F34" s="74"/>
      <c r="G34" s="74"/>
      <c r="H34" s="74"/>
      <c r="I34" s="74"/>
      <c r="J34" s="73">
        <v>2</v>
      </c>
    </row>
    <row r="35" spans="1:10" x14ac:dyDescent="0.25">
      <c r="A35" s="207" t="s">
        <v>340</v>
      </c>
      <c r="B35" s="93" t="s">
        <v>378</v>
      </c>
      <c r="C35" s="206" t="s">
        <v>164</v>
      </c>
      <c r="D35" s="77" t="s">
        <v>380</v>
      </c>
      <c r="E35" s="82"/>
      <c r="F35" s="74"/>
      <c r="G35" s="74"/>
      <c r="H35" s="74"/>
      <c r="I35" s="74"/>
      <c r="J35" s="73">
        <v>2</v>
      </c>
    </row>
    <row r="36" spans="1:10" x14ac:dyDescent="0.25">
      <c r="A36" s="92"/>
      <c r="B36" s="93"/>
      <c r="C36" s="82"/>
      <c r="D36" s="81"/>
      <c r="E36" s="82"/>
      <c r="F36" s="74"/>
      <c r="G36" s="74"/>
      <c r="H36" s="74"/>
      <c r="I36" s="74"/>
      <c r="J36" s="73"/>
    </row>
    <row r="37" spans="1:10" x14ac:dyDescent="0.25">
      <c r="A37" s="92"/>
      <c r="B37" s="93"/>
      <c r="C37" s="82"/>
      <c r="D37" s="81"/>
      <c r="E37" s="82"/>
      <c r="F37" s="74"/>
      <c r="G37" s="74"/>
      <c r="H37" s="74"/>
      <c r="I37" s="74"/>
      <c r="J37" s="91">
        <f>SUM(J32:J36)</f>
        <v>8</v>
      </c>
    </row>
    <row r="38" spans="1:10" x14ac:dyDescent="0.25">
      <c r="A38" s="207"/>
      <c r="B38" s="93"/>
      <c r="C38" s="82"/>
      <c r="D38" s="206"/>
      <c r="E38" s="82"/>
      <c r="F38" s="74"/>
      <c r="G38" s="74"/>
      <c r="H38" s="74"/>
      <c r="I38" s="74"/>
      <c r="J38" s="116"/>
    </row>
    <row r="39" spans="1:10" x14ac:dyDescent="0.25">
      <c r="A39" s="92" t="s">
        <v>316</v>
      </c>
      <c r="B39" s="93" t="s">
        <v>317</v>
      </c>
      <c r="C39" s="190" t="s">
        <v>158</v>
      </c>
      <c r="D39" s="77" t="s">
        <v>321</v>
      </c>
      <c r="E39" s="82"/>
      <c r="F39" s="74"/>
      <c r="G39" s="74"/>
      <c r="H39" s="74"/>
      <c r="I39" s="74"/>
      <c r="J39" s="73">
        <v>2</v>
      </c>
    </row>
    <row r="40" spans="1:10" x14ac:dyDescent="0.25">
      <c r="A40" s="197" t="s">
        <v>316</v>
      </c>
      <c r="B40" s="93" t="s">
        <v>336</v>
      </c>
      <c r="C40" s="196" t="s">
        <v>334</v>
      </c>
      <c r="D40" s="77" t="s">
        <v>335</v>
      </c>
      <c r="E40" s="82"/>
      <c r="F40" s="74"/>
      <c r="G40" s="74"/>
      <c r="H40" s="74"/>
      <c r="I40" s="74"/>
      <c r="J40" s="73">
        <v>2</v>
      </c>
    </row>
    <row r="41" spans="1:10" x14ac:dyDescent="0.25">
      <c r="A41" s="200" t="s">
        <v>316</v>
      </c>
      <c r="B41" s="93" t="s">
        <v>356</v>
      </c>
      <c r="C41" s="199" t="s">
        <v>142</v>
      </c>
      <c r="D41" s="77" t="s">
        <v>358</v>
      </c>
      <c r="E41" s="82"/>
      <c r="F41" s="74"/>
      <c r="G41" s="74"/>
      <c r="H41" s="74"/>
      <c r="I41" s="74"/>
      <c r="J41" s="73">
        <v>2</v>
      </c>
    </row>
    <row r="42" spans="1:10" x14ac:dyDescent="0.25">
      <c r="A42" s="207" t="s">
        <v>316</v>
      </c>
      <c r="B42" s="206" t="s">
        <v>381</v>
      </c>
      <c r="C42" s="206" t="s">
        <v>164</v>
      </c>
      <c r="D42" s="77" t="s">
        <v>383</v>
      </c>
      <c r="E42" s="82"/>
      <c r="F42" s="74"/>
      <c r="G42" s="74"/>
      <c r="H42" s="74"/>
      <c r="I42" s="74"/>
      <c r="J42" s="73">
        <v>1</v>
      </c>
    </row>
    <row r="43" spans="1:10" x14ac:dyDescent="0.25">
      <c r="A43" s="207" t="s">
        <v>167</v>
      </c>
      <c r="B43" s="77" t="s">
        <v>384</v>
      </c>
      <c r="C43" s="199" t="s">
        <v>164</v>
      </c>
      <c r="D43" s="77" t="s">
        <v>190</v>
      </c>
      <c r="E43" s="82"/>
      <c r="F43" s="74"/>
      <c r="G43" s="74"/>
      <c r="H43" s="74"/>
      <c r="I43" s="74"/>
      <c r="J43" s="73">
        <v>1</v>
      </c>
    </row>
    <row r="44" spans="1:10" x14ac:dyDescent="0.25">
      <c r="A44" s="207" t="s">
        <v>167</v>
      </c>
      <c r="B44" s="77" t="s">
        <v>382</v>
      </c>
      <c r="C44" s="206" t="s">
        <v>164</v>
      </c>
      <c r="D44" s="77" t="s">
        <v>190</v>
      </c>
      <c r="E44" s="82"/>
      <c r="F44" s="74"/>
      <c r="G44" s="74"/>
      <c r="H44" s="74"/>
      <c r="I44" s="74"/>
      <c r="J44" s="73">
        <v>1</v>
      </c>
    </row>
    <row r="45" spans="1:10" x14ac:dyDescent="0.25">
      <c r="A45" s="215" t="s">
        <v>167</v>
      </c>
      <c r="B45" s="82" t="s">
        <v>410</v>
      </c>
      <c r="C45" s="214" t="s">
        <v>162</v>
      </c>
      <c r="D45" s="77" t="s">
        <v>411</v>
      </c>
      <c r="E45" s="77"/>
      <c r="F45" s="74"/>
      <c r="G45" s="74"/>
      <c r="H45" s="74"/>
      <c r="I45" s="74"/>
      <c r="J45" s="73">
        <v>1</v>
      </c>
    </row>
    <row r="46" spans="1:10" x14ac:dyDescent="0.25">
      <c r="A46" s="215" t="s">
        <v>167</v>
      </c>
      <c r="B46" s="82" t="s">
        <v>412</v>
      </c>
      <c r="C46" s="214" t="s">
        <v>162</v>
      </c>
      <c r="D46" s="77" t="s">
        <v>413</v>
      </c>
      <c r="E46" s="77"/>
      <c r="F46" s="74"/>
      <c r="G46" s="74"/>
      <c r="H46" s="74"/>
      <c r="I46" s="74"/>
      <c r="J46" s="73">
        <v>1</v>
      </c>
    </row>
    <row r="47" spans="1:10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91">
        <f>SUM(J39:J46)</f>
        <v>11</v>
      </c>
    </row>
    <row r="48" spans="1:10" ht="15.75" x14ac:dyDescent="0.25">
      <c r="A48" s="83" t="s">
        <v>200</v>
      </c>
      <c r="J48" s="61"/>
    </row>
    <row r="49" spans="1:10" ht="15.75" x14ac:dyDescent="0.25">
      <c r="A49" s="83"/>
      <c r="J49" s="61"/>
    </row>
    <row r="50" spans="1:10" x14ac:dyDescent="0.25">
      <c r="A50" s="61"/>
      <c r="J50" s="61"/>
    </row>
    <row r="51" spans="1:10" ht="15.75" x14ac:dyDescent="0.25">
      <c r="A51" s="83" t="s">
        <v>201</v>
      </c>
      <c r="J51" s="61"/>
    </row>
    <row r="52" spans="1:10" ht="15.75" x14ac:dyDescent="0.25">
      <c r="A52" s="83"/>
      <c r="J52" s="61"/>
    </row>
    <row r="53" spans="1:10" x14ac:dyDescent="0.25">
      <c r="A53" s="81"/>
      <c r="B53" s="93"/>
      <c r="C53" s="89"/>
      <c r="D53" s="81"/>
      <c r="E53" s="82"/>
      <c r="F53" s="89"/>
      <c r="G53" s="89"/>
      <c r="H53" s="89"/>
      <c r="I53" s="89"/>
      <c r="J53" s="73"/>
    </row>
    <row r="54" spans="1:10" x14ac:dyDescent="0.25">
      <c r="A54" s="81"/>
      <c r="B54" s="82"/>
      <c r="C54" s="89"/>
      <c r="D54" s="81"/>
      <c r="E54" s="74"/>
      <c r="F54" s="89"/>
      <c r="G54" s="89"/>
      <c r="H54" s="89"/>
      <c r="I54" s="89"/>
      <c r="J54" s="73"/>
    </row>
    <row r="55" spans="1:10" x14ac:dyDescent="0.25">
      <c r="A55" s="81"/>
      <c r="B55" s="93"/>
      <c r="C55" s="89"/>
      <c r="D55" s="89"/>
      <c r="E55" s="89"/>
      <c r="F55" s="89"/>
      <c r="G55" s="89"/>
      <c r="H55" s="89"/>
      <c r="I55" s="89"/>
      <c r="J55" s="91">
        <f>SUM(J53:J54)</f>
        <v>0</v>
      </c>
    </row>
    <row r="56" spans="1:10" ht="15.75" x14ac:dyDescent="0.25">
      <c r="A56" s="83" t="s">
        <v>202</v>
      </c>
      <c r="J56" s="61"/>
    </row>
    <row r="57" spans="1:10" x14ac:dyDescent="0.25">
      <c r="J57" s="61"/>
    </row>
    <row r="58" spans="1:10" x14ac:dyDescent="0.25">
      <c r="A58" s="81"/>
      <c r="B58" s="77"/>
      <c r="C58" s="89"/>
      <c r="D58" s="177"/>
      <c r="E58" s="82"/>
      <c r="F58" s="89"/>
      <c r="G58" s="89"/>
      <c r="J58" s="61"/>
    </row>
    <row r="59" spans="1:10" x14ac:dyDescent="0.25">
      <c r="A59" s="81"/>
      <c r="B59" s="77"/>
      <c r="C59" s="89"/>
      <c r="D59" s="81"/>
      <c r="E59" s="82"/>
      <c r="F59" s="89"/>
      <c r="G59" s="89"/>
      <c r="J59" s="61"/>
    </row>
    <row r="60" spans="1:10" ht="15.75" x14ac:dyDescent="0.25">
      <c r="A60" s="83"/>
      <c r="J60" s="61"/>
    </row>
    <row r="61" spans="1:10" ht="15.75" x14ac:dyDescent="0.25">
      <c r="A61" s="83" t="s">
        <v>203</v>
      </c>
      <c r="J61" s="61"/>
    </row>
    <row r="62" spans="1:10" ht="15.75" x14ac:dyDescent="0.25">
      <c r="A62" s="83"/>
      <c r="J62" s="61"/>
    </row>
    <row r="63" spans="1:10" x14ac:dyDescent="0.25">
      <c r="A63" s="208" t="s">
        <v>371</v>
      </c>
      <c r="J63" s="61"/>
    </row>
    <row r="64" spans="1:10" x14ac:dyDescent="0.25">
      <c r="A64" s="82" t="s">
        <v>372</v>
      </c>
      <c r="B64" s="73" t="s">
        <v>373</v>
      </c>
      <c r="C64" s="73" t="s">
        <v>368</v>
      </c>
      <c r="D64" s="74" t="s">
        <v>367</v>
      </c>
      <c r="J64" s="73">
        <v>1</v>
      </c>
    </row>
    <row r="65" spans="1:10" x14ac:dyDescent="0.25">
      <c r="A65" s="82" t="s">
        <v>372</v>
      </c>
      <c r="B65" s="73" t="s">
        <v>373</v>
      </c>
      <c r="C65" s="73" t="s">
        <v>369</v>
      </c>
      <c r="D65" s="74" t="s">
        <v>367</v>
      </c>
      <c r="J65" s="73">
        <v>1</v>
      </c>
    </row>
    <row r="66" spans="1:10" x14ac:dyDescent="0.25">
      <c r="A66" s="82" t="s">
        <v>372</v>
      </c>
      <c r="B66" s="73" t="s">
        <v>373</v>
      </c>
      <c r="C66" s="73" t="s">
        <v>370</v>
      </c>
      <c r="D66" s="74" t="s">
        <v>367</v>
      </c>
      <c r="J66" s="73">
        <v>1</v>
      </c>
    </row>
    <row r="67" spans="1:10" ht="15.75" x14ac:dyDescent="0.25">
      <c r="A67" s="83"/>
      <c r="J67" s="91">
        <f>SUM(J64:J66)</f>
        <v>3</v>
      </c>
    </row>
    <row r="68" spans="1:10" x14ac:dyDescent="0.25">
      <c r="A68" s="85"/>
      <c r="J68" s="61"/>
    </row>
    <row r="69" spans="1:10" x14ac:dyDescent="0.25">
      <c r="A69" s="85" t="s">
        <v>204</v>
      </c>
      <c r="J69" s="61"/>
    </row>
    <row r="70" spans="1:10" x14ac:dyDescent="0.25">
      <c r="A70" s="85"/>
      <c r="J70" s="61"/>
    </row>
    <row r="71" spans="1:10" x14ac:dyDescent="0.25">
      <c r="A71" s="85" t="s">
        <v>205</v>
      </c>
      <c r="J71" s="61"/>
    </row>
    <row r="72" spans="1:10" x14ac:dyDescent="0.25">
      <c r="A72" s="85"/>
      <c r="B72" s="85" t="s">
        <v>206</v>
      </c>
      <c r="J72" s="61"/>
    </row>
    <row r="73" spans="1:10" x14ac:dyDescent="0.25">
      <c r="A73" s="64" t="s">
        <v>285</v>
      </c>
      <c r="B73" s="73" t="s">
        <v>287</v>
      </c>
      <c r="C73" s="61" t="s">
        <v>286</v>
      </c>
      <c r="D73" s="77" t="s">
        <v>288</v>
      </c>
      <c r="J73" s="73">
        <v>1</v>
      </c>
    </row>
    <row r="74" spans="1:10" x14ac:dyDescent="0.25">
      <c r="A74" s="81"/>
      <c r="B74" s="82"/>
      <c r="C74" s="82"/>
      <c r="D74" s="81"/>
      <c r="E74" s="82"/>
      <c r="F74" s="82"/>
      <c r="G74" s="82"/>
      <c r="H74" s="89"/>
      <c r="I74" s="89"/>
      <c r="J74" s="81"/>
    </row>
    <row r="75" spans="1:10" x14ac:dyDescent="0.25">
      <c r="A75" s="38"/>
      <c r="B75" s="38"/>
      <c r="C75" s="69"/>
      <c r="E75" s="38"/>
      <c r="F75" s="38"/>
      <c r="G75" s="38"/>
      <c r="J75" s="64"/>
    </row>
    <row r="76" spans="1:10" x14ac:dyDescent="0.25">
      <c r="A76" s="38"/>
      <c r="B76" s="38"/>
      <c r="C76" s="38"/>
      <c r="E76" s="38"/>
      <c r="F76" s="38"/>
      <c r="G76" s="38"/>
      <c r="J76" s="61"/>
    </row>
    <row r="77" spans="1:10" x14ac:dyDescent="0.25">
      <c r="B77" s="86" t="s">
        <v>207</v>
      </c>
      <c r="C77" s="38"/>
      <c r="E77" s="38"/>
      <c r="F77" s="38"/>
      <c r="G77" s="38"/>
      <c r="J77" s="61"/>
    </row>
    <row r="78" spans="1:10" x14ac:dyDescent="0.25">
      <c r="A78" s="86"/>
      <c r="B78" s="38"/>
      <c r="C78" s="38"/>
      <c r="E78" s="38"/>
      <c r="F78" s="38"/>
      <c r="G78" s="38"/>
      <c r="J78" s="61"/>
    </row>
    <row r="79" spans="1:10" x14ac:dyDescent="0.25">
      <c r="A79" s="92"/>
      <c r="B79" s="82"/>
      <c r="C79" s="81"/>
      <c r="D79" s="81"/>
      <c r="E79" s="82"/>
      <c r="F79" s="82"/>
      <c r="G79" s="82"/>
      <c r="H79" s="89"/>
      <c r="I79" s="89"/>
      <c r="J79" s="73"/>
    </row>
    <row r="80" spans="1:10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91">
        <f>SUM(J73:J79)</f>
        <v>1</v>
      </c>
    </row>
    <row r="81" spans="1:10" x14ac:dyDescent="0.25">
      <c r="A81" s="85" t="s">
        <v>209</v>
      </c>
    </row>
    <row r="82" spans="1:10" x14ac:dyDescent="0.25">
      <c r="A82" s="85"/>
      <c r="I82" s="73" t="s">
        <v>215</v>
      </c>
      <c r="J82" s="73">
        <f>J11+J14+J19+J25+J28+J37+J47+J55+J67+J80</f>
        <v>30</v>
      </c>
    </row>
    <row r="83" spans="1:10" x14ac:dyDescent="0.25">
      <c r="B83" s="224" t="s">
        <v>210</v>
      </c>
      <c r="C83" s="224"/>
      <c r="E83" s="225" t="s">
        <v>211</v>
      </c>
      <c r="F83" s="225"/>
    </row>
    <row r="84" spans="1:10" x14ac:dyDescent="0.25">
      <c r="B84" s="61"/>
      <c r="C84" s="38"/>
      <c r="E84" s="61"/>
      <c r="F84" s="38"/>
    </row>
    <row r="85" spans="1:10" x14ac:dyDescent="0.25">
      <c r="A85" s="220"/>
      <c r="B85" s="220"/>
      <c r="C85" s="96"/>
      <c r="D85" s="220"/>
      <c r="E85" s="220"/>
      <c r="F85" s="96"/>
    </row>
    <row r="86" spans="1:10" x14ac:dyDescent="0.25">
      <c r="A86" s="64"/>
      <c r="B86" s="64"/>
      <c r="C86" s="87"/>
      <c r="D86" s="64"/>
      <c r="E86" s="64"/>
      <c r="F86" s="87"/>
    </row>
    <row r="87" spans="1:10" x14ac:dyDescent="0.25">
      <c r="B87" s="61"/>
      <c r="C87" s="38"/>
      <c r="E87" s="87"/>
      <c r="F87" s="38"/>
    </row>
    <row r="88" spans="1:10" x14ac:dyDescent="0.25">
      <c r="A88" s="85" t="s">
        <v>214</v>
      </c>
      <c r="B88" s="61"/>
      <c r="C88" s="38"/>
      <c r="E88" s="88"/>
    </row>
    <row r="90" spans="1:10" x14ac:dyDescent="0.25">
      <c r="B90" s="220"/>
      <c r="C90" s="220"/>
      <c r="D90" s="73"/>
      <c r="F90" s="61"/>
    </row>
    <row r="91" spans="1:10" x14ac:dyDescent="0.25">
      <c r="B91" s="220"/>
      <c r="C91" s="220"/>
      <c r="D91" s="73"/>
    </row>
    <row r="92" spans="1:10" x14ac:dyDescent="0.25">
      <c r="B92" s="220"/>
      <c r="C92" s="220"/>
      <c r="D92" s="73"/>
    </row>
    <row r="93" spans="1:10" x14ac:dyDescent="0.25">
      <c r="B93" s="220"/>
      <c r="C93" s="220"/>
      <c r="D93" s="73"/>
    </row>
    <row r="94" spans="1:10" x14ac:dyDescent="0.25">
      <c r="B94" s="220"/>
      <c r="C94" s="220"/>
      <c r="D94" s="73"/>
    </row>
  </sheetData>
  <mergeCells count="11">
    <mergeCell ref="A2:I2"/>
    <mergeCell ref="B83:C83"/>
    <mergeCell ref="E83:F83"/>
    <mergeCell ref="A85:B85"/>
    <mergeCell ref="D85:E85"/>
    <mergeCell ref="A24:B24"/>
    <mergeCell ref="B90:C90"/>
    <mergeCell ref="B91:C91"/>
    <mergeCell ref="B92:C92"/>
    <mergeCell ref="B93:C93"/>
    <mergeCell ref="B94:C9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workbookViewId="0">
      <selection activeCell="F18" sqref="F18"/>
    </sheetView>
  </sheetViews>
  <sheetFormatPr baseColWidth="10" defaultRowHeight="15" x14ac:dyDescent="0.25"/>
  <cols>
    <col min="1" max="1" width="4" customWidth="1"/>
    <col min="2" max="2" width="26.5703125" customWidth="1"/>
  </cols>
  <sheetData>
    <row r="2" spans="2:10" ht="20.25" x14ac:dyDescent="0.25">
      <c r="B2" s="97" t="s">
        <v>320</v>
      </c>
      <c r="C2" s="98"/>
      <c r="D2" s="98"/>
      <c r="E2" s="98"/>
      <c r="F2" s="98"/>
      <c r="G2" s="98"/>
      <c r="H2" s="98"/>
      <c r="I2" s="98"/>
      <c r="J2" s="98"/>
    </row>
    <row r="4" spans="2:10" x14ac:dyDescent="0.25">
      <c r="C4" s="99" t="s">
        <v>216</v>
      </c>
      <c r="D4" s="72" t="s">
        <v>166</v>
      </c>
      <c r="E4" s="72" t="s">
        <v>167</v>
      </c>
      <c r="F4" s="72" t="s">
        <v>217</v>
      </c>
      <c r="G4" s="72" t="s">
        <v>218</v>
      </c>
      <c r="H4" s="72" t="s">
        <v>319</v>
      </c>
      <c r="I4" s="72" t="s">
        <v>219</v>
      </c>
      <c r="J4" s="3" t="s">
        <v>14</v>
      </c>
    </row>
    <row r="5" spans="2:10" x14ac:dyDescent="0.25">
      <c r="C5" s="100" t="s">
        <v>220</v>
      </c>
      <c r="D5" s="101"/>
      <c r="E5" s="101"/>
      <c r="F5" s="101" t="s">
        <v>221</v>
      </c>
      <c r="G5" s="101" t="s">
        <v>222</v>
      </c>
      <c r="H5" s="101"/>
      <c r="I5" s="101" t="s">
        <v>223</v>
      </c>
      <c r="J5" s="11" t="s">
        <v>224</v>
      </c>
    </row>
    <row r="7" spans="2:10" x14ac:dyDescent="0.25">
      <c r="B7" s="82" t="s">
        <v>403</v>
      </c>
      <c r="C7" s="89"/>
      <c r="D7" s="89"/>
      <c r="E7" s="89"/>
      <c r="F7" s="89"/>
      <c r="G7" s="89"/>
      <c r="H7" s="89"/>
    </row>
    <row r="8" spans="2:10" x14ac:dyDescent="0.25">
      <c r="G8" s="105"/>
      <c r="H8" s="103"/>
    </row>
    <row r="9" spans="2:10" x14ac:dyDescent="0.25">
      <c r="B9" s="77" t="s">
        <v>194</v>
      </c>
      <c r="C9" s="107">
        <v>1</v>
      </c>
      <c r="D9" s="103"/>
      <c r="E9" s="103"/>
      <c r="F9" s="204">
        <v>1</v>
      </c>
      <c r="G9" s="73"/>
      <c r="H9" s="209">
        <v>3</v>
      </c>
      <c r="I9" s="104">
        <v>1</v>
      </c>
      <c r="J9" s="102">
        <f>C9+D9+E9+F9+G9+H9+I9</f>
        <v>6</v>
      </c>
    </row>
    <row r="10" spans="2:10" x14ac:dyDescent="0.25">
      <c r="B10" s="82" t="s">
        <v>193</v>
      </c>
      <c r="C10" s="107">
        <v>1</v>
      </c>
      <c r="D10" s="103">
        <v>1</v>
      </c>
      <c r="E10" s="103">
        <v>1</v>
      </c>
      <c r="F10" s="103"/>
      <c r="G10" s="73"/>
      <c r="H10" s="73"/>
      <c r="I10" s="73"/>
      <c r="J10" s="201">
        <f>C10+D10+E10+F10+G10+I10</f>
        <v>3</v>
      </c>
    </row>
    <row r="11" spans="2:10" x14ac:dyDescent="0.25">
      <c r="B11" s="82" t="s">
        <v>190</v>
      </c>
      <c r="C11" s="73"/>
      <c r="D11" s="73">
        <v>1</v>
      </c>
      <c r="E11" s="103">
        <v>2</v>
      </c>
      <c r="F11" s="73"/>
      <c r="G11" s="73"/>
      <c r="H11" s="73"/>
      <c r="I11" s="73"/>
      <c r="J11" s="73">
        <f>C11+D11+E11+F11+G11+I11</f>
        <v>3</v>
      </c>
    </row>
    <row r="12" spans="2:10" x14ac:dyDescent="0.25">
      <c r="B12" s="82" t="s">
        <v>183</v>
      </c>
      <c r="C12" s="73"/>
      <c r="D12" s="103"/>
      <c r="E12" s="106">
        <v>3</v>
      </c>
      <c r="F12" s="103"/>
      <c r="G12" s="73"/>
      <c r="H12" s="73"/>
      <c r="I12" s="73"/>
      <c r="J12" s="73">
        <f>C12+D12+E12+F12+G12+I12</f>
        <v>3</v>
      </c>
    </row>
    <row r="13" spans="2:10" x14ac:dyDescent="0.25">
      <c r="B13" s="82" t="s">
        <v>191</v>
      </c>
      <c r="C13" s="107">
        <v>1</v>
      </c>
      <c r="D13" s="103">
        <v>1</v>
      </c>
      <c r="E13" s="103"/>
      <c r="F13" s="103"/>
      <c r="G13" s="73"/>
      <c r="H13" s="73"/>
      <c r="I13" s="103"/>
      <c r="J13" s="215">
        <f>C13+D13+E13+F13+G13+I13</f>
        <v>2</v>
      </c>
    </row>
    <row r="14" spans="2:10" x14ac:dyDescent="0.25">
      <c r="B14" s="82" t="s">
        <v>182</v>
      </c>
      <c r="C14" s="103"/>
      <c r="D14" s="203">
        <v>2</v>
      </c>
      <c r="E14" s="73"/>
      <c r="F14" s="73"/>
      <c r="G14" s="73"/>
      <c r="H14" s="73"/>
      <c r="I14" s="73"/>
      <c r="J14" s="73">
        <f>C14+D14+E14+F14+G14+I14</f>
        <v>2</v>
      </c>
    </row>
    <row r="15" spans="2:10" x14ac:dyDescent="0.25">
      <c r="B15" s="82" t="s">
        <v>185</v>
      </c>
      <c r="C15" s="107">
        <v>1</v>
      </c>
      <c r="D15" s="103"/>
      <c r="E15" s="103"/>
      <c r="F15" s="73"/>
      <c r="G15" s="73"/>
      <c r="H15" s="73"/>
      <c r="I15" s="73"/>
      <c r="J15" s="73">
        <f>C15+D15+E15+F15+G15+I15</f>
        <v>1</v>
      </c>
    </row>
    <row r="16" spans="2:10" x14ac:dyDescent="0.25">
      <c r="B16" s="82" t="s">
        <v>184</v>
      </c>
      <c r="C16" s="107">
        <v>1</v>
      </c>
      <c r="D16" s="103"/>
      <c r="E16" s="73"/>
      <c r="F16" s="73"/>
      <c r="G16" s="103"/>
      <c r="H16" s="103"/>
      <c r="I16" s="73"/>
      <c r="J16" s="215">
        <f>C16+D16+E16+F16+G16+I16</f>
        <v>1</v>
      </c>
    </row>
    <row r="17" spans="2:10" x14ac:dyDescent="0.25">
      <c r="B17" s="82" t="s">
        <v>230</v>
      </c>
      <c r="C17" s="107">
        <v>1</v>
      </c>
      <c r="D17" s="103"/>
      <c r="E17" s="73"/>
      <c r="F17" s="73"/>
      <c r="G17" s="73"/>
      <c r="H17" s="73"/>
      <c r="I17" s="73"/>
      <c r="J17" s="73">
        <f>C17+D17+E17+F17+G17+I17</f>
        <v>1</v>
      </c>
    </row>
    <row r="18" spans="2:10" x14ac:dyDescent="0.25">
      <c r="B18" s="82" t="s">
        <v>199</v>
      </c>
      <c r="C18" s="103"/>
      <c r="D18" s="103"/>
      <c r="E18" s="103">
        <v>1</v>
      </c>
      <c r="F18" s="73"/>
      <c r="G18" s="73"/>
      <c r="H18" s="73"/>
      <c r="I18" s="73"/>
      <c r="J18" s="73">
        <f>C18+D18+E18+F18+G18+I18</f>
        <v>1</v>
      </c>
    </row>
    <row r="19" spans="2:10" x14ac:dyDescent="0.25">
      <c r="B19" s="82" t="s">
        <v>188</v>
      </c>
      <c r="C19" s="73"/>
      <c r="D19" s="103">
        <v>1</v>
      </c>
      <c r="E19" s="103"/>
      <c r="F19" s="73"/>
      <c r="G19" s="73"/>
      <c r="H19" s="73"/>
      <c r="I19" s="73"/>
      <c r="J19" s="73">
        <f>C19+D19+E19+F19+G19+I19</f>
        <v>1</v>
      </c>
    </row>
    <row r="20" spans="2:10" x14ac:dyDescent="0.25">
      <c r="B20" s="82" t="s">
        <v>225</v>
      </c>
      <c r="C20" s="73"/>
      <c r="D20" s="103"/>
      <c r="E20" s="103">
        <v>1</v>
      </c>
      <c r="F20" s="73"/>
      <c r="G20" s="73"/>
      <c r="H20" s="73"/>
      <c r="I20" s="73"/>
      <c r="J20" s="73">
        <f>C20+D20+E20+F20+G20+I20</f>
        <v>1</v>
      </c>
    </row>
    <row r="21" spans="2:10" x14ac:dyDescent="0.25">
      <c r="B21" s="82" t="s">
        <v>213</v>
      </c>
      <c r="C21" s="73"/>
      <c r="D21" s="103">
        <v>1</v>
      </c>
      <c r="E21" s="103"/>
      <c r="F21" s="73"/>
      <c r="G21" s="73"/>
      <c r="H21" s="73"/>
      <c r="I21" s="73"/>
      <c r="J21" s="73">
        <f>C21+D21+E21+F21+G21+I21</f>
        <v>1</v>
      </c>
    </row>
    <row r="22" spans="2:10" x14ac:dyDescent="0.25">
      <c r="B22" s="82" t="s">
        <v>228</v>
      </c>
      <c r="C22" s="73"/>
      <c r="D22" s="103"/>
      <c r="E22" s="103">
        <v>1</v>
      </c>
      <c r="F22" s="73"/>
      <c r="G22" s="73"/>
      <c r="H22" s="73"/>
      <c r="I22" s="73"/>
      <c r="J22" s="73">
        <f>C22+D22+E22+F22+G22+I22</f>
        <v>1</v>
      </c>
    </row>
    <row r="23" spans="2:10" x14ac:dyDescent="0.25">
      <c r="B23" s="82" t="s">
        <v>197</v>
      </c>
      <c r="C23" s="73"/>
      <c r="D23" s="103"/>
      <c r="E23" s="103">
        <v>1</v>
      </c>
      <c r="F23" s="73"/>
      <c r="G23" s="73"/>
      <c r="H23" s="73"/>
      <c r="I23" s="73"/>
      <c r="J23" s="73">
        <f>C23+D23+E23+F23+G23+I23</f>
        <v>1</v>
      </c>
    </row>
    <row r="24" spans="2:10" x14ac:dyDescent="0.25">
      <c r="B24" s="74" t="s">
        <v>189</v>
      </c>
      <c r="C24" s="73"/>
      <c r="D24" s="103">
        <v>1</v>
      </c>
      <c r="E24" s="103"/>
      <c r="F24" s="73"/>
      <c r="G24" s="73"/>
      <c r="H24" s="73"/>
      <c r="I24" s="73"/>
      <c r="J24" s="73">
        <f>C24+D24+E24+F24+G24+I24</f>
        <v>1</v>
      </c>
    </row>
    <row r="25" spans="2:10" x14ac:dyDescent="0.25">
      <c r="B25" s="82" t="s">
        <v>196</v>
      </c>
      <c r="C25" s="73"/>
      <c r="D25" s="103"/>
      <c r="E25" s="103">
        <v>1</v>
      </c>
      <c r="F25" s="73"/>
      <c r="G25" s="73"/>
      <c r="H25" s="73"/>
      <c r="I25" s="73"/>
      <c r="J25" s="73">
        <f>C25+D25+E25+F25+G25+I25</f>
        <v>1</v>
      </c>
    </row>
    <row r="26" spans="2:10" x14ac:dyDescent="0.25">
      <c r="B26" s="82" t="s">
        <v>208</v>
      </c>
      <c r="C26" s="73"/>
      <c r="D26" s="103"/>
      <c r="E26" s="73"/>
      <c r="F26" s="73"/>
      <c r="G26" s="73"/>
      <c r="H26" s="73"/>
      <c r="I26" s="73"/>
      <c r="J26" s="73">
        <f>C26+D26+E26+F26+G26+I26</f>
        <v>0</v>
      </c>
    </row>
    <row r="27" spans="2:10" x14ac:dyDescent="0.25">
      <c r="B27" s="82" t="s">
        <v>186</v>
      </c>
      <c r="C27" s="73"/>
      <c r="D27" s="103"/>
      <c r="E27" s="73"/>
      <c r="F27" s="73"/>
      <c r="G27" s="73"/>
      <c r="H27" s="73"/>
      <c r="I27" s="73"/>
      <c r="J27" s="73">
        <f>C27+D27+E27+F27+G27+I27</f>
        <v>0</v>
      </c>
    </row>
    <row r="28" spans="2:10" x14ac:dyDescent="0.25">
      <c r="B28" s="82" t="s">
        <v>192</v>
      </c>
      <c r="C28" s="73"/>
      <c r="D28" s="103"/>
      <c r="E28" s="103"/>
      <c r="F28" s="73"/>
      <c r="G28" s="73"/>
      <c r="H28" s="73"/>
      <c r="I28" s="73"/>
      <c r="J28" s="73">
        <f>C28+D28+E28+F28+G28+I28</f>
        <v>0</v>
      </c>
    </row>
    <row r="29" spans="2:10" x14ac:dyDescent="0.25">
      <c r="B29" s="82" t="s">
        <v>226</v>
      </c>
      <c r="C29" s="73"/>
      <c r="D29" s="103"/>
      <c r="E29" s="103"/>
      <c r="F29" s="73"/>
      <c r="G29" s="73"/>
      <c r="H29" s="73"/>
      <c r="I29" s="73"/>
      <c r="J29" s="73">
        <f>C29+D29+E29+F29+G29+I29</f>
        <v>0</v>
      </c>
    </row>
    <row r="30" spans="2:10" x14ac:dyDescent="0.25">
      <c r="B30" s="82" t="s">
        <v>227</v>
      </c>
      <c r="C30" s="73"/>
      <c r="D30" s="103"/>
      <c r="E30" s="103"/>
      <c r="F30" s="73"/>
      <c r="G30" s="73"/>
      <c r="H30" s="73"/>
      <c r="I30" s="73"/>
      <c r="J30" s="73">
        <f>C30+D30+E30+F30+G30+I30</f>
        <v>0</v>
      </c>
    </row>
    <row r="31" spans="2:10" x14ac:dyDescent="0.25">
      <c r="B31" s="82" t="s">
        <v>229</v>
      </c>
      <c r="C31" s="73"/>
      <c r="D31" s="103"/>
      <c r="E31" s="103"/>
      <c r="F31" s="73"/>
      <c r="G31" s="73"/>
      <c r="H31" s="73"/>
      <c r="I31" s="73"/>
      <c r="J31" s="73">
        <f>C31+D31+E31+F31+G31+I31</f>
        <v>0</v>
      </c>
    </row>
    <row r="32" spans="2:10" x14ac:dyDescent="0.25">
      <c r="B32" s="82" t="s">
        <v>198</v>
      </c>
      <c r="C32" s="73"/>
      <c r="D32" s="103"/>
      <c r="E32" s="103"/>
      <c r="F32" s="73"/>
      <c r="G32" s="73"/>
      <c r="H32" s="73"/>
      <c r="I32" s="73"/>
      <c r="J32" s="73">
        <f>C32+D32+E32+F32+G32+I32</f>
        <v>0</v>
      </c>
    </row>
    <row r="33" spans="2:10" x14ac:dyDescent="0.25">
      <c r="B33" s="82" t="s">
        <v>195</v>
      </c>
      <c r="C33" s="73"/>
      <c r="D33" s="73"/>
      <c r="E33" s="73"/>
      <c r="F33" s="73"/>
      <c r="G33" s="73"/>
      <c r="H33" s="73"/>
      <c r="I33" s="73"/>
      <c r="J33" s="73">
        <f>C33+D33+E33+F33+G33+I33</f>
        <v>0</v>
      </c>
    </row>
    <row r="34" spans="2:10" x14ac:dyDescent="0.25">
      <c r="B34" s="82" t="s">
        <v>231</v>
      </c>
      <c r="C34" s="73"/>
      <c r="D34" s="73"/>
      <c r="E34" s="103"/>
      <c r="F34" s="73"/>
      <c r="G34" s="73"/>
      <c r="H34" s="73"/>
      <c r="I34" s="73"/>
      <c r="J34" s="73">
        <f>C34+D34+E34+F34+G34+I34</f>
        <v>0</v>
      </c>
    </row>
    <row r="35" spans="2:10" x14ac:dyDescent="0.25">
      <c r="B35" s="74" t="s">
        <v>232</v>
      </c>
      <c r="C35" s="73"/>
      <c r="D35" s="73"/>
      <c r="E35" s="103"/>
      <c r="F35" s="73"/>
      <c r="G35" s="73"/>
      <c r="H35" s="73"/>
      <c r="I35" s="73"/>
      <c r="J35" s="73">
        <f>C35+D35+E35+F35+G35+I35</f>
        <v>0</v>
      </c>
    </row>
    <row r="36" spans="2:10" x14ac:dyDescent="0.25">
      <c r="B36" s="82" t="s">
        <v>187</v>
      </c>
      <c r="C36" s="73"/>
      <c r="D36" s="103"/>
      <c r="E36" s="73"/>
      <c r="F36" s="73"/>
      <c r="G36" s="73"/>
      <c r="H36" s="73"/>
      <c r="I36" s="73"/>
      <c r="J36" s="73">
        <f>C36+D36+E36+F36+G36+I36</f>
        <v>0</v>
      </c>
    </row>
    <row r="37" spans="2:10" x14ac:dyDescent="0.25">
      <c r="B37" s="74" t="s">
        <v>233</v>
      </c>
      <c r="C37" s="73"/>
      <c r="D37" s="73"/>
      <c r="E37" s="103"/>
      <c r="F37" s="73"/>
      <c r="G37" s="73"/>
      <c r="H37" s="73"/>
      <c r="I37" s="73"/>
      <c r="J37" s="73">
        <f>C37+D37+E37+F37+G37+I37</f>
        <v>0</v>
      </c>
    </row>
    <row r="38" spans="2:10" x14ac:dyDescent="0.25">
      <c r="B38" s="74" t="s">
        <v>234</v>
      </c>
      <c r="C38" s="73"/>
      <c r="D38" s="73"/>
      <c r="E38" s="103"/>
      <c r="F38" s="73"/>
      <c r="G38" s="73"/>
      <c r="H38" s="73"/>
      <c r="I38" s="73"/>
      <c r="J38" s="73">
        <f>C38+D38+E38+F38+G38+I38</f>
        <v>0</v>
      </c>
    </row>
    <row r="39" spans="2:10" x14ac:dyDescent="0.25">
      <c r="B39" s="74" t="s">
        <v>235</v>
      </c>
      <c r="C39" s="73"/>
      <c r="D39" s="73"/>
      <c r="E39" s="103"/>
      <c r="F39" s="73"/>
      <c r="G39" s="73"/>
      <c r="H39" s="73"/>
      <c r="I39" s="73"/>
      <c r="J39" s="73">
        <f>C39+D39+E39+F39+G39+I39</f>
        <v>0</v>
      </c>
    </row>
    <row r="40" spans="2:10" x14ac:dyDescent="0.25">
      <c r="B40" s="74" t="s">
        <v>236</v>
      </c>
      <c r="C40" s="73"/>
      <c r="D40" s="73"/>
      <c r="E40" s="73"/>
      <c r="F40" s="73"/>
      <c r="G40" s="73"/>
      <c r="H40" s="73"/>
      <c r="I40" s="73"/>
      <c r="J40" s="73">
        <f>C40+D40+E40+F40+G40+I40</f>
        <v>0</v>
      </c>
    </row>
    <row r="41" spans="2:10" x14ac:dyDescent="0.25">
      <c r="B41" s="89"/>
      <c r="C41" s="73"/>
      <c r="D41" s="73"/>
      <c r="E41" s="73"/>
      <c r="F41" s="73"/>
      <c r="G41" s="73"/>
      <c r="H41" s="73"/>
      <c r="I41" s="73"/>
      <c r="J41" s="73"/>
    </row>
    <row r="42" spans="2:10" x14ac:dyDescent="0.25">
      <c r="B42" s="82" t="s">
        <v>237</v>
      </c>
      <c r="C42" s="73">
        <f t="shared" ref="C42:J42" si="0">SUM(C9:C40)</f>
        <v>6</v>
      </c>
      <c r="D42" s="73">
        <f t="shared" si="0"/>
        <v>8</v>
      </c>
      <c r="E42" s="73">
        <f t="shared" si="0"/>
        <v>11</v>
      </c>
      <c r="F42" s="73">
        <f t="shared" si="0"/>
        <v>1</v>
      </c>
      <c r="G42" s="73">
        <f t="shared" si="0"/>
        <v>0</v>
      </c>
      <c r="H42" s="73">
        <f t="shared" si="0"/>
        <v>3</v>
      </c>
      <c r="I42" s="73">
        <f t="shared" si="0"/>
        <v>1</v>
      </c>
      <c r="J42" s="73">
        <f t="shared" si="0"/>
        <v>30</v>
      </c>
    </row>
    <row r="43" spans="2:10" x14ac:dyDescent="0.25">
      <c r="B43" s="89"/>
      <c r="C43" s="90"/>
      <c r="D43" s="90"/>
      <c r="E43" s="90"/>
      <c r="F43" s="90"/>
      <c r="G43" s="90"/>
      <c r="H43" s="90"/>
      <c r="I43" s="90"/>
      <c r="J43" s="89"/>
    </row>
    <row r="44" spans="2:10" x14ac:dyDescent="0.25">
      <c r="B44" s="82" t="s">
        <v>238</v>
      </c>
      <c r="C44" s="90"/>
      <c r="D44" s="90"/>
      <c r="E44" s="90"/>
      <c r="F44" s="90"/>
      <c r="G44" s="90"/>
      <c r="H44" s="90"/>
      <c r="I44" s="90"/>
      <c r="J44" s="89"/>
    </row>
    <row r="45" spans="2:10" x14ac:dyDescent="0.25">
      <c r="B45" s="89"/>
      <c r="C45" s="90"/>
      <c r="D45" s="90"/>
      <c r="E45" s="90"/>
      <c r="F45" s="90"/>
      <c r="G45" s="90"/>
      <c r="H45" s="90"/>
      <c r="I45" s="90"/>
      <c r="J45" s="89"/>
    </row>
    <row r="46" spans="2:10" x14ac:dyDescent="0.25">
      <c r="B46" s="89" t="s">
        <v>239</v>
      </c>
      <c r="C46" s="89"/>
      <c r="D46" s="89"/>
      <c r="E46" s="89"/>
      <c r="F46" s="89"/>
      <c r="G46" s="89"/>
      <c r="H46" s="89"/>
      <c r="I46" s="89"/>
      <c r="J46" s="89"/>
    </row>
    <row r="47" spans="2:10" x14ac:dyDescent="0.25">
      <c r="B47" s="89" t="s">
        <v>212</v>
      </c>
      <c r="C47" s="89"/>
      <c r="D47" s="89"/>
      <c r="E47" s="89"/>
      <c r="F47" s="89"/>
      <c r="G47" s="89"/>
      <c r="H47" s="89"/>
      <c r="I47" s="89"/>
      <c r="J47" s="89"/>
    </row>
    <row r="48" spans="2:10" x14ac:dyDescent="0.25">
      <c r="B48" s="89" t="s">
        <v>240</v>
      </c>
      <c r="C48" s="89"/>
      <c r="D48" s="89"/>
      <c r="E48" s="89"/>
      <c r="F48" s="89"/>
      <c r="G48" s="89"/>
      <c r="H48" s="89"/>
      <c r="I48" s="89"/>
      <c r="J48" s="89"/>
    </row>
    <row r="49" spans="2:10" x14ac:dyDescent="0.25">
      <c r="B49" s="89" t="s">
        <v>241</v>
      </c>
      <c r="C49" s="89"/>
      <c r="D49" s="89"/>
      <c r="E49" s="89"/>
      <c r="F49" s="89"/>
      <c r="G49" s="89"/>
      <c r="H49" s="89"/>
      <c r="I49" s="89"/>
      <c r="J49" s="89"/>
    </row>
    <row r="50" spans="2:10" x14ac:dyDescent="0.25">
      <c r="B50" s="89"/>
      <c r="C50" s="89"/>
      <c r="D50" s="89"/>
      <c r="E50" s="89"/>
      <c r="F50" s="89"/>
      <c r="G50" s="89"/>
      <c r="H50" s="89"/>
      <c r="I50" s="89"/>
      <c r="J50" s="89"/>
    </row>
    <row r="51" spans="2:10" x14ac:dyDescent="0.25">
      <c r="B51" s="82" t="s">
        <v>242</v>
      </c>
      <c r="C51" s="89"/>
      <c r="D51" s="89"/>
      <c r="E51" s="89"/>
      <c r="F51" s="89"/>
      <c r="G51" s="89"/>
      <c r="H51" s="89"/>
      <c r="I51" s="89"/>
      <c r="J51" s="89"/>
    </row>
    <row r="52" spans="2:10" x14ac:dyDescent="0.25">
      <c r="B52" s="89"/>
      <c r="C52" s="89"/>
      <c r="D52" s="89"/>
      <c r="E52" s="89"/>
      <c r="F52" s="89"/>
      <c r="G52" s="89"/>
      <c r="H52" s="89"/>
      <c r="I52" s="89"/>
      <c r="J52" s="89"/>
    </row>
  </sheetData>
  <sortState ref="B9:J40">
    <sortCondition descending="1" ref="J9:J40"/>
    <sortCondition descending="1" ref="C9:C40"/>
    <sortCondition descending="1" ref="F9:F40"/>
    <sortCondition descending="1" ref="H9:H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1"/>
  <sheetViews>
    <sheetView workbookViewId="0">
      <selection activeCell="B3" sqref="B3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5" t="s">
        <v>261</v>
      </c>
      <c r="C3" s="61"/>
      <c r="D3" s="61"/>
      <c r="F3" s="61"/>
      <c r="I3" s="61"/>
      <c r="J3" s="61"/>
      <c r="K3" s="61"/>
    </row>
    <row r="4" spans="2:11" x14ac:dyDescent="0.25">
      <c r="B4" s="61"/>
      <c r="C4" s="61"/>
      <c r="D4" s="61"/>
      <c r="F4" s="61"/>
      <c r="I4" s="61"/>
      <c r="J4" s="61"/>
      <c r="K4" s="61"/>
    </row>
    <row r="5" spans="2:11" ht="18" x14ac:dyDescent="0.25">
      <c r="B5" s="61"/>
      <c r="C5" s="61"/>
      <c r="D5" s="69"/>
      <c r="F5" s="61"/>
      <c r="G5" s="108" t="s">
        <v>243</v>
      </c>
      <c r="I5" s="61"/>
      <c r="J5" s="61"/>
      <c r="K5" s="61"/>
    </row>
    <row r="6" spans="2:11" x14ac:dyDescent="0.25">
      <c r="B6" s="61"/>
      <c r="C6" s="61"/>
      <c r="D6" s="61"/>
      <c r="F6" s="61"/>
      <c r="I6" s="61"/>
      <c r="J6" s="61"/>
      <c r="K6" s="61"/>
    </row>
    <row r="7" spans="2:11" ht="22.5" customHeight="1" x14ac:dyDescent="0.25">
      <c r="B7" s="78" t="s">
        <v>132</v>
      </c>
      <c r="C7" s="70" t="s">
        <v>133</v>
      </c>
      <c r="D7" s="70" t="s">
        <v>134</v>
      </c>
      <c r="E7" s="70" t="s">
        <v>244</v>
      </c>
      <c r="F7" s="70" t="s">
        <v>136</v>
      </c>
      <c r="G7" s="70" t="s">
        <v>137</v>
      </c>
      <c r="H7" s="70" t="s">
        <v>138</v>
      </c>
      <c r="I7" s="70" t="s">
        <v>140</v>
      </c>
      <c r="J7" s="70" t="s">
        <v>19</v>
      </c>
      <c r="K7" s="70" t="s">
        <v>23</v>
      </c>
    </row>
    <row r="8" spans="2:11" x14ac:dyDescent="0.25">
      <c r="B8" s="109"/>
      <c r="C8" s="109"/>
      <c r="D8" s="109"/>
      <c r="E8" s="109"/>
      <c r="F8" s="109"/>
      <c r="G8" s="110"/>
      <c r="H8" s="111"/>
      <c r="I8" s="109"/>
      <c r="J8" s="109"/>
      <c r="K8" s="109"/>
    </row>
    <row r="9" spans="2:11" ht="15.75" x14ac:dyDescent="0.25">
      <c r="B9" s="109"/>
      <c r="C9" s="109"/>
      <c r="D9" s="109"/>
      <c r="E9" s="227" t="s">
        <v>245</v>
      </c>
      <c r="F9" s="227"/>
      <c r="G9" s="227"/>
      <c r="H9" s="111"/>
      <c r="I9" s="109"/>
      <c r="J9" s="109"/>
      <c r="K9" s="109"/>
    </row>
    <row r="10" spans="2:11" x14ac:dyDescent="0.25">
      <c r="B10" s="109"/>
      <c r="C10" s="109"/>
      <c r="D10" s="109"/>
      <c r="F10" s="109"/>
      <c r="G10" s="110"/>
      <c r="H10" s="111"/>
      <c r="I10" s="109"/>
      <c r="J10" s="109"/>
      <c r="K10" s="109"/>
    </row>
    <row r="11" spans="2:11" x14ac:dyDescent="0.25">
      <c r="B11" s="81">
        <v>11</v>
      </c>
      <c r="C11" s="73">
        <v>11</v>
      </c>
      <c r="D11" s="73">
        <v>2018</v>
      </c>
      <c r="E11" s="81" t="s">
        <v>246</v>
      </c>
      <c r="F11" s="81">
        <v>4</v>
      </c>
      <c r="G11" s="82" t="s">
        <v>170</v>
      </c>
      <c r="H11" s="82" t="s">
        <v>143</v>
      </c>
      <c r="I11" s="116">
        <v>1950</v>
      </c>
      <c r="J11" s="116">
        <v>11</v>
      </c>
      <c r="K11" s="115">
        <f>I11/J11</f>
        <v>177.27272727272728</v>
      </c>
    </row>
    <row r="12" spans="2:11" x14ac:dyDescent="0.25">
      <c r="B12" s="114">
        <v>10</v>
      </c>
      <c r="C12" s="73">
        <v>3</v>
      </c>
      <c r="D12" s="81">
        <v>2019</v>
      </c>
      <c r="E12" s="81" t="s">
        <v>246</v>
      </c>
      <c r="F12" s="81">
        <v>4</v>
      </c>
      <c r="G12" s="82" t="s">
        <v>172</v>
      </c>
      <c r="H12" s="82"/>
      <c r="I12" s="116">
        <v>1901</v>
      </c>
      <c r="J12" s="116">
        <v>11</v>
      </c>
      <c r="K12" s="115">
        <f>I12/J12</f>
        <v>172.81818181818181</v>
      </c>
    </row>
    <row r="13" spans="2:11" x14ac:dyDescent="0.25">
      <c r="B13" s="73">
        <v>12</v>
      </c>
      <c r="C13" s="73">
        <v>5</v>
      </c>
      <c r="D13" s="73">
        <v>2019</v>
      </c>
      <c r="E13" s="81" t="s">
        <v>246</v>
      </c>
      <c r="F13" s="81">
        <v>4</v>
      </c>
      <c r="G13" s="82" t="s">
        <v>180</v>
      </c>
      <c r="H13" s="74"/>
      <c r="I13" s="73">
        <v>2046</v>
      </c>
      <c r="J13" s="73">
        <v>11</v>
      </c>
      <c r="K13" s="115">
        <f>I13/J13</f>
        <v>186</v>
      </c>
    </row>
    <row r="14" spans="2:11" x14ac:dyDescent="0.25">
      <c r="B14" s="74"/>
      <c r="C14" s="74"/>
      <c r="D14" s="74"/>
      <c r="E14" s="90"/>
      <c r="F14" s="89"/>
      <c r="G14" s="74"/>
      <c r="H14" s="74"/>
      <c r="I14" s="91">
        <f>SUM(I11:I13)</f>
        <v>5897</v>
      </c>
      <c r="J14" s="91">
        <f>SUM(J11:J13)</f>
        <v>33</v>
      </c>
      <c r="K14" s="115">
        <f>I14/J14</f>
        <v>178.69696969696969</v>
      </c>
    </row>
    <row r="15" spans="2:11" x14ac:dyDescent="0.25">
      <c r="B15" s="74"/>
      <c r="C15" s="74"/>
      <c r="D15" s="74"/>
      <c r="E15" s="90"/>
      <c r="F15" s="89"/>
      <c r="G15" s="74"/>
      <c r="H15" s="74"/>
      <c r="I15" s="73"/>
      <c r="J15" s="73"/>
      <c r="K15" s="73"/>
    </row>
    <row r="16" spans="2:11" x14ac:dyDescent="0.25">
      <c r="B16" s="81">
        <v>11</v>
      </c>
      <c r="C16" s="73">
        <v>11</v>
      </c>
      <c r="D16" s="73">
        <v>2018</v>
      </c>
      <c r="E16" s="81" t="s">
        <v>246</v>
      </c>
      <c r="F16" s="81">
        <v>4</v>
      </c>
      <c r="G16" s="82" t="s">
        <v>170</v>
      </c>
      <c r="H16" s="82" t="s">
        <v>163</v>
      </c>
      <c r="I16" s="73">
        <v>244</v>
      </c>
      <c r="J16" s="73">
        <v>2</v>
      </c>
      <c r="K16" s="76">
        <f>I16/J16</f>
        <v>122</v>
      </c>
    </row>
    <row r="17" spans="2:11" x14ac:dyDescent="0.25">
      <c r="B17" s="114">
        <v>10</v>
      </c>
      <c r="C17" s="73">
        <v>3</v>
      </c>
      <c r="D17" s="81">
        <v>2019</v>
      </c>
      <c r="E17" s="81" t="s">
        <v>246</v>
      </c>
      <c r="F17" s="81">
        <v>4</v>
      </c>
      <c r="G17" s="82" t="s">
        <v>172</v>
      </c>
      <c r="H17" s="74"/>
      <c r="I17" s="73">
        <v>385</v>
      </c>
      <c r="J17" s="73">
        <v>3</v>
      </c>
      <c r="K17" s="76">
        <f>I17/J17</f>
        <v>128.33333333333334</v>
      </c>
    </row>
    <row r="18" spans="2:11" x14ac:dyDescent="0.25">
      <c r="B18" s="74"/>
      <c r="C18" s="74"/>
      <c r="D18" s="74"/>
      <c r="E18" s="90"/>
      <c r="F18" s="89"/>
      <c r="G18" s="74"/>
      <c r="H18" s="74"/>
      <c r="I18" s="91">
        <f>SUM(I16:I17)</f>
        <v>629</v>
      </c>
      <c r="J18" s="91">
        <f>SUM(J16:J17)</f>
        <v>5</v>
      </c>
      <c r="K18" s="115">
        <f>I18/J18</f>
        <v>125.8</v>
      </c>
    </row>
    <row r="19" spans="2:11" x14ac:dyDescent="0.25">
      <c r="B19" s="74"/>
      <c r="C19" s="74"/>
      <c r="D19" s="74"/>
      <c r="E19" s="90"/>
      <c r="F19" s="89"/>
      <c r="G19" s="74"/>
      <c r="H19" s="74"/>
      <c r="I19" s="73"/>
      <c r="J19" s="73"/>
      <c r="K19" s="73"/>
    </row>
    <row r="20" spans="2:11" x14ac:dyDescent="0.25">
      <c r="B20" s="81">
        <v>11</v>
      </c>
      <c r="C20" s="73">
        <v>11</v>
      </c>
      <c r="D20" s="73">
        <v>2018</v>
      </c>
      <c r="E20" s="81" t="s">
        <v>246</v>
      </c>
      <c r="F20" s="81">
        <v>4</v>
      </c>
      <c r="G20" s="82" t="s">
        <v>170</v>
      </c>
      <c r="H20" s="82" t="s">
        <v>147</v>
      </c>
      <c r="I20" s="73">
        <v>1855</v>
      </c>
      <c r="J20" s="73">
        <v>11</v>
      </c>
      <c r="K20" s="76">
        <f>I20/J20</f>
        <v>168.63636363636363</v>
      </c>
    </row>
    <row r="21" spans="2:11" x14ac:dyDescent="0.25">
      <c r="B21" s="114">
        <v>10</v>
      </c>
      <c r="C21" s="73">
        <v>3</v>
      </c>
      <c r="D21" s="81">
        <v>2019</v>
      </c>
      <c r="E21" s="81" t="s">
        <v>246</v>
      </c>
      <c r="F21" s="81">
        <v>4</v>
      </c>
      <c r="G21" s="82" t="s">
        <v>172</v>
      </c>
      <c r="H21" s="74"/>
      <c r="I21" s="73">
        <v>1782</v>
      </c>
      <c r="J21" s="73">
        <v>11</v>
      </c>
      <c r="K21" s="76">
        <f>I21/J21</f>
        <v>162</v>
      </c>
    </row>
    <row r="22" spans="2:11" x14ac:dyDescent="0.25">
      <c r="B22" s="73">
        <v>12</v>
      </c>
      <c r="C22" s="73">
        <v>5</v>
      </c>
      <c r="D22" s="73">
        <v>2019</v>
      </c>
      <c r="E22" s="81" t="s">
        <v>246</v>
      </c>
      <c r="F22" s="81">
        <v>4</v>
      </c>
      <c r="G22" s="82" t="s">
        <v>180</v>
      </c>
      <c r="H22" s="74"/>
      <c r="I22" s="73">
        <v>1895</v>
      </c>
      <c r="J22" s="73">
        <v>11</v>
      </c>
      <c r="K22" s="76">
        <f>I22/J22</f>
        <v>172.27272727272728</v>
      </c>
    </row>
    <row r="23" spans="2:11" x14ac:dyDescent="0.25">
      <c r="B23" s="74"/>
      <c r="C23" s="74"/>
      <c r="D23" s="74"/>
      <c r="E23" s="90"/>
      <c r="F23" s="89"/>
      <c r="G23" s="74"/>
      <c r="H23" s="74"/>
      <c r="I23" s="91">
        <f>SUM(I20:I22)</f>
        <v>5532</v>
      </c>
      <c r="J23" s="91">
        <f>SUM(J20:J22)</f>
        <v>33</v>
      </c>
      <c r="K23" s="115">
        <f>I23/J23</f>
        <v>167.63636363636363</v>
      </c>
    </row>
    <row r="24" spans="2:11" x14ac:dyDescent="0.25">
      <c r="B24" s="74"/>
      <c r="C24" s="74"/>
      <c r="D24" s="74"/>
      <c r="E24" s="90"/>
      <c r="F24" s="89"/>
      <c r="G24" s="74"/>
      <c r="H24" s="74"/>
      <c r="I24" s="73"/>
      <c r="J24" s="73"/>
      <c r="K24" s="73"/>
    </row>
    <row r="25" spans="2:11" x14ac:dyDescent="0.25">
      <c r="B25" s="81">
        <v>11</v>
      </c>
      <c r="C25" s="73">
        <v>11</v>
      </c>
      <c r="D25" s="73">
        <v>2018</v>
      </c>
      <c r="E25" s="81" t="s">
        <v>246</v>
      </c>
      <c r="F25" s="81">
        <v>4</v>
      </c>
      <c r="G25" s="82" t="s">
        <v>170</v>
      </c>
      <c r="H25" s="82" t="s">
        <v>247</v>
      </c>
      <c r="I25" s="73">
        <v>1736</v>
      </c>
      <c r="J25" s="73">
        <v>11</v>
      </c>
      <c r="K25" s="76">
        <f>I25/J25</f>
        <v>157.81818181818181</v>
      </c>
    </row>
    <row r="26" spans="2:11" x14ac:dyDescent="0.25">
      <c r="B26" s="114">
        <v>10</v>
      </c>
      <c r="C26" s="73">
        <v>3</v>
      </c>
      <c r="D26" s="81">
        <v>2019</v>
      </c>
      <c r="E26" s="81" t="s">
        <v>246</v>
      </c>
      <c r="F26" s="81">
        <v>4</v>
      </c>
      <c r="G26" s="82" t="s">
        <v>172</v>
      </c>
      <c r="H26" s="74"/>
      <c r="I26" s="73">
        <v>1784</v>
      </c>
      <c r="J26" s="73">
        <v>11</v>
      </c>
      <c r="K26" s="76">
        <f>I26/J26</f>
        <v>162.18181818181819</v>
      </c>
    </row>
    <row r="27" spans="2:11" x14ac:dyDescent="0.25">
      <c r="B27" s="73">
        <v>12</v>
      </c>
      <c r="C27" s="73">
        <v>5</v>
      </c>
      <c r="D27" s="73">
        <v>2019</v>
      </c>
      <c r="E27" s="81" t="s">
        <v>246</v>
      </c>
      <c r="F27" s="81">
        <v>4</v>
      </c>
      <c r="G27" s="82" t="s">
        <v>180</v>
      </c>
      <c r="H27" s="74"/>
      <c r="I27" s="73">
        <v>1826</v>
      </c>
      <c r="J27" s="73">
        <v>11</v>
      </c>
      <c r="K27" s="76">
        <f>I27/J27</f>
        <v>166</v>
      </c>
    </row>
    <row r="28" spans="2:11" x14ac:dyDescent="0.25">
      <c r="B28" s="74"/>
      <c r="C28" s="74"/>
      <c r="D28" s="74"/>
      <c r="E28" s="90"/>
      <c r="F28" s="89"/>
      <c r="G28" s="74"/>
      <c r="H28" s="74"/>
      <c r="I28" s="91">
        <f>SUM(I25:I27)</f>
        <v>5346</v>
      </c>
      <c r="J28" s="91">
        <f>SUM(J25:J27)</f>
        <v>33</v>
      </c>
      <c r="K28" s="115">
        <f>I28/J28</f>
        <v>162</v>
      </c>
    </row>
    <row r="29" spans="2:11" x14ac:dyDescent="0.25">
      <c r="B29" s="74"/>
      <c r="C29" s="74"/>
      <c r="D29" s="74"/>
      <c r="E29" s="90"/>
      <c r="F29" s="89"/>
      <c r="G29" s="74"/>
      <c r="H29" s="74"/>
      <c r="I29" s="73"/>
      <c r="J29" s="73"/>
      <c r="K29" s="73"/>
    </row>
    <row r="30" spans="2:11" x14ac:dyDescent="0.25">
      <c r="B30" s="81">
        <v>11</v>
      </c>
      <c r="C30" s="73">
        <v>11</v>
      </c>
      <c r="D30" s="73">
        <v>2018</v>
      </c>
      <c r="E30" s="81" t="s">
        <v>246</v>
      </c>
      <c r="F30" s="81">
        <v>4</v>
      </c>
      <c r="G30" s="82" t="s">
        <v>170</v>
      </c>
      <c r="H30" s="82" t="s">
        <v>248</v>
      </c>
      <c r="I30" s="73">
        <v>1459</v>
      </c>
      <c r="J30" s="73">
        <v>9</v>
      </c>
      <c r="K30" s="76">
        <f>I30/J30</f>
        <v>162.11111111111111</v>
      </c>
    </row>
    <row r="31" spans="2:11" x14ac:dyDescent="0.25">
      <c r="B31" s="114">
        <v>10</v>
      </c>
      <c r="C31" s="73">
        <v>3</v>
      </c>
      <c r="D31" s="81">
        <v>2019</v>
      </c>
      <c r="E31" s="81" t="s">
        <v>246</v>
      </c>
      <c r="F31" s="81">
        <v>4</v>
      </c>
      <c r="G31" s="82" t="s">
        <v>172</v>
      </c>
      <c r="H31" s="74"/>
      <c r="I31" s="73">
        <v>1138</v>
      </c>
      <c r="J31" s="73">
        <v>8</v>
      </c>
      <c r="K31" s="76">
        <f>I31/J31</f>
        <v>142.25</v>
      </c>
    </row>
    <row r="32" spans="2:11" x14ac:dyDescent="0.25">
      <c r="B32" s="73">
        <v>12</v>
      </c>
      <c r="C32" s="73">
        <v>5</v>
      </c>
      <c r="D32" s="73">
        <v>2019</v>
      </c>
      <c r="E32" s="81" t="s">
        <v>246</v>
      </c>
      <c r="F32" s="81">
        <v>4</v>
      </c>
      <c r="G32" s="82" t="s">
        <v>180</v>
      </c>
      <c r="H32" s="74"/>
      <c r="I32" s="73">
        <v>1559</v>
      </c>
      <c r="J32" s="73">
        <v>10</v>
      </c>
      <c r="K32" s="76">
        <f>I32/J32</f>
        <v>155.9</v>
      </c>
    </row>
    <row r="33" spans="2:11" x14ac:dyDescent="0.25">
      <c r="B33" s="74"/>
      <c r="C33" s="74"/>
      <c r="D33" s="74"/>
      <c r="E33" s="90"/>
      <c r="F33" s="89"/>
      <c r="G33" s="74"/>
      <c r="H33" s="74"/>
      <c r="I33" s="91">
        <f>SUM(I30:I32)</f>
        <v>4156</v>
      </c>
      <c r="J33" s="91">
        <f>SUM(J30:J32)</f>
        <v>27</v>
      </c>
      <c r="K33" s="115">
        <f>I33/J33</f>
        <v>153.92592592592592</v>
      </c>
    </row>
    <row r="34" spans="2:11" x14ac:dyDescent="0.25">
      <c r="B34" s="74"/>
      <c r="C34" s="74"/>
      <c r="D34" s="74"/>
      <c r="E34" s="90"/>
      <c r="F34" s="89"/>
      <c r="G34" s="74"/>
      <c r="H34" s="74"/>
      <c r="I34" s="116"/>
      <c r="J34" s="116"/>
      <c r="K34" s="115"/>
    </row>
    <row r="35" spans="2:11" x14ac:dyDescent="0.25">
      <c r="B35" s="73">
        <v>12</v>
      </c>
      <c r="C35" s="73">
        <v>5</v>
      </c>
      <c r="D35" s="73">
        <v>2019</v>
      </c>
      <c r="E35" s="81" t="s">
        <v>246</v>
      </c>
      <c r="F35" s="81">
        <v>4</v>
      </c>
      <c r="G35" s="82" t="s">
        <v>180</v>
      </c>
      <c r="H35" s="82" t="s">
        <v>161</v>
      </c>
      <c r="I35" s="116">
        <v>119</v>
      </c>
      <c r="J35" s="116">
        <v>1</v>
      </c>
      <c r="K35" s="76">
        <f>I35/J35</f>
        <v>119</v>
      </c>
    </row>
    <row r="36" spans="2:11" x14ac:dyDescent="0.25">
      <c r="B36" s="73"/>
      <c r="C36" s="73"/>
      <c r="D36" s="90"/>
      <c r="E36" s="82"/>
      <c r="F36" s="81"/>
      <c r="G36" s="82"/>
      <c r="H36" s="82"/>
      <c r="I36" s="116"/>
      <c r="J36" s="116"/>
      <c r="K36" s="76"/>
    </row>
    <row r="37" spans="2:11" x14ac:dyDescent="0.25">
      <c r="B37" s="73"/>
      <c r="C37" s="73"/>
      <c r="D37" s="90"/>
      <c r="E37" s="82"/>
      <c r="F37" s="81"/>
      <c r="G37" s="82"/>
      <c r="H37" s="81" t="s">
        <v>249</v>
      </c>
      <c r="I37" s="117">
        <f>I14+I18+I23+I28+I33+I35</f>
        <v>21679</v>
      </c>
      <c r="J37" s="118">
        <f>J14+J18+J23+J28+J33+J35</f>
        <v>132</v>
      </c>
      <c r="K37" s="119">
        <f>I37/J37</f>
        <v>164.2348484848485</v>
      </c>
    </row>
    <row r="38" spans="2:11" x14ac:dyDescent="0.25">
      <c r="B38" s="73"/>
      <c r="C38" s="73"/>
      <c r="D38" s="61"/>
      <c r="E38" s="38"/>
      <c r="F38" s="64"/>
      <c r="G38" s="38"/>
      <c r="H38" s="38"/>
      <c r="I38" s="112"/>
      <c r="J38" s="112"/>
      <c r="K38" s="59"/>
    </row>
    <row r="39" spans="2:11" ht="15.75" x14ac:dyDescent="0.25">
      <c r="B39" s="74"/>
      <c r="C39" s="74"/>
      <c r="E39" s="227" t="s">
        <v>250</v>
      </c>
      <c r="F39" s="227"/>
      <c r="G39" s="227"/>
      <c r="I39" s="61"/>
      <c r="J39" s="61"/>
      <c r="K39" s="61"/>
    </row>
    <row r="40" spans="2:11" x14ac:dyDescent="0.25">
      <c r="B40" s="74"/>
      <c r="C40" s="74"/>
      <c r="I40" s="61"/>
      <c r="J40" s="61"/>
      <c r="K40" s="61"/>
    </row>
    <row r="41" spans="2:11" x14ac:dyDescent="0.25">
      <c r="B41" s="64">
        <v>11</v>
      </c>
      <c r="C41" s="73">
        <v>11</v>
      </c>
      <c r="D41" s="73">
        <v>2018</v>
      </c>
      <c r="E41" s="81" t="s">
        <v>251</v>
      </c>
      <c r="F41" s="81">
        <v>4</v>
      </c>
      <c r="G41" s="82" t="s">
        <v>142</v>
      </c>
      <c r="H41" s="82" t="s">
        <v>165</v>
      </c>
      <c r="I41" s="73">
        <v>1205</v>
      </c>
      <c r="J41" s="73">
        <v>7</v>
      </c>
      <c r="K41" s="76">
        <f>I41/J41</f>
        <v>172.14285714285714</v>
      </c>
    </row>
    <row r="42" spans="2:11" x14ac:dyDescent="0.25">
      <c r="B42" s="113">
        <v>10</v>
      </c>
      <c r="C42" s="73">
        <v>3</v>
      </c>
      <c r="D42" s="64">
        <v>2019</v>
      </c>
      <c r="E42" s="81" t="s">
        <v>251</v>
      </c>
      <c r="F42" s="81">
        <v>4</v>
      </c>
      <c r="G42" s="82" t="s">
        <v>179</v>
      </c>
      <c r="H42" s="82"/>
      <c r="I42" s="73">
        <v>1188</v>
      </c>
      <c r="J42" s="73">
        <v>7</v>
      </c>
      <c r="K42" s="76">
        <f>I42/J42</f>
        <v>169.71428571428572</v>
      </c>
    </row>
    <row r="43" spans="2:11" x14ac:dyDescent="0.25">
      <c r="B43" s="73">
        <v>12</v>
      </c>
      <c r="C43" s="73">
        <v>5</v>
      </c>
      <c r="D43" s="73">
        <v>2019</v>
      </c>
      <c r="E43" s="81" t="s">
        <v>251</v>
      </c>
      <c r="F43" s="81">
        <v>4</v>
      </c>
      <c r="G43" s="82" t="s">
        <v>164</v>
      </c>
      <c r="H43" s="82"/>
      <c r="I43" s="73">
        <v>1257</v>
      </c>
      <c r="J43" s="73">
        <v>7</v>
      </c>
      <c r="K43" s="76">
        <f>I43/J43</f>
        <v>179.57142857142858</v>
      </c>
    </row>
    <row r="44" spans="2:11" x14ac:dyDescent="0.25">
      <c r="B44" s="64"/>
      <c r="C44" s="73"/>
      <c r="D44" s="73"/>
      <c r="E44" s="81"/>
      <c r="F44" s="81"/>
      <c r="G44" s="89"/>
      <c r="H44" s="82"/>
      <c r="I44" s="91">
        <f>SUM(I41:I43)</f>
        <v>3650</v>
      </c>
      <c r="J44" s="91">
        <f>SUM(J41:J43)</f>
        <v>21</v>
      </c>
      <c r="K44" s="115">
        <f>I44/J44</f>
        <v>173.8095238095238</v>
      </c>
    </row>
    <row r="45" spans="2:11" x14ac:dyDescent="0.25">
      <c r="B45" s="64"/>
      <c r="C45" s="73"/>
      <c r="D45" s="73"/>
      <c r="E45" s="81"/>
      <c r="F45" s="81"/>
      <c r="G45" s="89"/>
      <c r="H45" s="82"/>
      <c r="I45" s="73"/>
      <c r="J45" s="73"/>
      <c r="K45" s="76"/>
    </row>
    <row r="46" spans="2:11" x14ac:dyDescent="0.25">
      <c r="B46" s="64">
        <v>11</v>
      </c>
      <c r="C46" s="73">
        <v>11</v>
      </c>
      <c r="D46" s="73">
        <v>2018</v>
      </c>
      <c r="E46" s="81" t="s">
        <v>251</v>
      </c>
      <c r="F46" s="81">
        <v>4</v>
      </c>
      <c r="G46" s="82" t="s">
        <v>142</v>
      </c>
      <c r="H46" s="82" t="s">
        <v>171</v>
      </c>
      <c r="I46" s="73">
        <v>971</v>
      </c>
      <c r="J46" s="73">
        <v>7</v>
      </c>
      <c r="K46" s="76">
        <f>I46/J46</f>
        <v>138.71428571428572</v>
      </c>
    </row>
    <row r="47" spans="2:11" x14ac:dyDescent="0.25">
      <c r="B47" s="113">
        <v>10</v>
      </c>
      <c r="C47" s="73">
        <v>3</v>
      </c>
      <c r="D47" s="64">
        <v>2019</v>
      </c>
      <c r="E47" s="81" t="s">
        <v>251</v>
      </c>
      <c r="F47" s="81">
        <v>4</v>
      </c>
      <c r="G47" s="82" t="s">
        <v>179</v>
      </c>
      <c r="H47" s="82"/>
      <c r="I47" s="73">
        <v>1108</v>
      </c>
      <c r="J47" s="73">
        <v>7</v>
      </c>
      <c r="K47" s="76">
        <f>I47/J47</f>
        <v>158.28571428571428</v>
      </c>
    </row>
    <row r="48" spans="2:11" x14ac:dyDescent="0.25">
      <c r="B48" s="73">
        <v>12</v>
      </c>
      <c r="C48" s="73">
        <v>5</v>
      </c>
      <c r="D48" s="73">
        <v>2019</v>
      </c>
      <c r="E48" s="81" t="s">
        <v>251</v>
      </c>
      <c r="F48" s="81">
        <v>4</v>
      </c>
      <c r="G48" s="82" t="s">
        <v>164</v>
      </c>
      <c r="H48" s="82"/>
      <c r="I48" s="73">
        <v>633</v>
      </c>
      <c r="J48" s="73">
        <v>4</v>
      </c>
      <c r="K48" s="76">
        <f>I48/J48</f>
        <v>158.25</v>
      </c>
    </row>
    <row r="49" spans="2:11" x14ac:dyDescent="0.25">
      <c r="B49" s="64"/>
      <c r="C49" s="73"/>
      <c r="D49" s="73"/>
      <c r="E49" s="81"/>
      <c r="F49" s="81"/>
      <c r="G49" s="89"/>
      <c r="H49" s="82"/>
      <c r="I49" s="91">
        <f>SUM(I46:I48)</f>
        <v>2712</v>
      </c>
      <c r="J49" s="91">
        <f>SUM(J46:J48)</f>
        <v>18</v>
      </c>
      <c r="K49" s="115">
        <f>I49/J49</f>
        <v>150.66666666666666</v>
      </c>
    </row>
    <row r="50" spans="2:11" x14ac:dyDescent="0.25">
      <c r="B50" s="64"/>
      <c r="C50" s="73"/>
      <c r="D50" s="73"/>
      <c r="E50" s="81"/>
      <c r="F50" s="81"/>
      <c r="G50" s="89"/>
      <c r="H50" s="82"/>
      <c r="I50" s="73"/>
      <c r="J50" s="73"/>
      <c r="K50" s="76"/>
    </row>
    <row r="51" spans="2:11" x14ac:dyDescent="0.25">
      <c r="B51" s="64">
        <v>11</v>
      </c>
      <c r="C51" s="73">
        <v>11</v>
      </c>
      <c r="D51" s="73">
        <v>2018</v>
      </c>
      <c r="E51" s="81" t="s">
        <v>251</v>
      </c>
      <c r="F51" s="81">
        <v>4</v>
      </c>
      <c r="G51" s="82" t="s">
        <v>142</v>
      </c>
      <c r="H51" s="82" t="s">
        <v>152</v>
      </c>
      <c r="I51" s="73">
        <v>1014</v>
      </c>
      <c r="J51" s="73">
        <v>7</v>
      </c>
      <c r="K51" s="76">
        <f>I51/J51</f>
        <v>144.85714285714286</v>
      </c>
    </row>
    <row r="52" spans="2:11" x14ac:dyDescent="0.25">
      <c r="B52" s="73">
        <v>12</v>
      </c>
      <c r="C52" s="73">
        <v>5</v>
      </c>
      <c r="D52" s="73">
        <v>2019</v>
      </c>
      <c r="E52" s="81" t="s">
        <v>251</v>
      </c>
      <c r="F52" s="81">
        <v>4</v>
      </c>
      <c r="G52" s="82" t="s">
        <v>164</v>
      </c>
      <c r="H52" s="82"/>
      <c r="I52" s="73">
        <v>447</v>
      </c>
      <c r="J52" s="73">
        <v>3</v>
      </c>
      <c r="K52" s="76">
        <f>I52/J52</f>
        <v>149</v>
      </c>
    </row>
    <row r="53" spans="2:11" x14ac:dyDescent="0.25">
      <c r="B53" s="64"/>
      <c r="C53" s="73"/>
      <c r="D53" s="73"/>
      <c r="E53" s="81"/>
      <c r="F53" s="81"/>
      <c r="G53" s="89"/>
      <c r="H53" s="82"/>
      <c r="I53" s="91">
        <f>SUM(I51:I52)</f>
        <v>1461</v>
      </c>
      <c r="J53" s="91">
        <f>SUM(J51:J52)</f>
        <v>10</v>
      </c>
      <c r="K53" s="115">
        <f>I53/J53</f>
        <v>146.1</v>
      </c>
    </row>
    <row r="54" spans="2:11" x14ac:dyDescent="0.25">
      <c r="B54" s="64"/>
      <c r="C54" s="73"/>
      <c r="D54" s="73"/>
      <c r="E54" s="81"/>
      <c r="F54" s="81"/>
      <c r="G54" s="89"/>
      <c r="H54" s="82"/>
      <c r="I54" s="73"/>
      <c r="J54" s="73"/>
      <c r="K54" s="76"/>
    </row>
    <row r="55" spans="2:11" x14ac:dyDescent="0.25">
      <c r="B55" s="64"/>
      <c r="C55" s="73"/>
      <c r="D55" s="73"/>
      <c r="E55" s="81"/>
      <c r="F55" s="81"/>
      <c r="G55" s="89"/>
      <c r="H55" s="82"/>
      <c r="I55" s="73"/>
      <c r="J55" s="73"/>
      <c r="K55" s="76"/>
    </row>
    <row r="56" spans="2:11" x14ac:dyDescent="0.25">
      <c r="B56" s="81">
        <v>11</v>
      </c>
      <c r="C56" s="73">
        <v>11</v>
      </c>
      <c r="D56" s="73">
        <v>2018</v>
      </c>
      <c r="E56" s="81" t="s">
        <v>251</v>
      </c>
      <c r="F56" s="81">
        <v>4</v>
      </c>
      <c r="G56" s="82" t="s">
        <v>142</v>
      </c>
      <c r="H56" s="82" t="s">
        <v>155</v>
      </c>
      <c r="I56" s="73">
        <v>1217</v>
      </c>
      <c r="J56" s="73">
        <v>7</v>
      </c>
      <c r="K56" s="76">
        <f>I56/J56</f>
        <v>173.85714285714286</v>
      </c>
    </row>
    <row r="57" spans="2:11" x14ac:dyDescent="0.25">
      <c r="B57" s="114">
        <v>10</v>
      </c>
      <c r="C57" s="73">
        <v>3</v>
      </c>
      <c r="D57" s="64">
        <v>2019</v>
      </c>
      <c r="E57" s="81" t="s">
        <v>251</v>
      </c>
      <c r="F57" s="81">
        <v>4</v>
      </c>
      <c r="G57" s="82" t="s">
        <v>179</v>
      </c>
      <c r="H57" s="89"/>
      <c r="I57" s="73">
        <v>1197</v>
      </c>
      <c r="J57" s="73">
        <v>7</v>
      </c>
      <c r="K57" s="76">
        <f>I57/J57</f>
        <v>171</v>
      </c>
    </row>
    <row r="58" spans="2:11" x14ac:dyDescent="0.25">
      <c r="B58" s="73">
        <v>12</v>
      </c>
      <c r="C58" s="73">
        <v>5</v>
      </c>
      <c r="D58" s="73">
        <v>2019</v>
      </c>
      <c r="E58" s="81" t="s">
        <v>251</v>
      </c>
      <c r="F58" s="81">
        <v>4</v>
      </c>
      <c r="G58" s="82" t="s">
        <v>164</v>
      </c>
      <c r="H58" s="89"/>
      <c r="I58" s="73">
        <v>1207</v>
      </c>
      <c r="J58" s="73">
        <v>7</v>
      </c>
      <c r="K58" s="76">
        <f>I58/J58</f>
        <v>172.42857142857142</v>
      </c>
    </row>
    <row r="59" spans="2:11" x14ac:dyDescent="0.25">
      <c r="B59" s="74"/>
      <c r="C59" s="74"/>
      <c r="D59" s="74"/>
      <c r="E59" s="73"/>
      <c r="F59" s="89"/>
      <c r="G59" s="89"/>
      <c r="H59" s="89"/>
      <c r="I59" s="91">
        <f>SUM(I56:I58)</f>
        <v>3621</v>
      </c>
      <c r="J59" s="91">
        <f>SUM(J56:J58)</f>
        <v>21</v>
      </c>
      <c r="K59" s="115">
        <f>I59/J59</f>
        <v>172.42857142857142</v>
      </c>
    </row>
    <row r="60" spans="2:11" x14ac:dyDescent="0.25">
      <c r="B60" s="74"/>
      <c r="C60" s="74"/>
      <c r="D60" s="74"/>
      <c r="E60" s="73"/>
      <c r="F60" s="89"/>
      <c r="G60" s="89"/>
      <c r="H60" s="89"/>
      <c r="I60" s="73"/>
      <c r="J60" s="73"/>
      <c r="K60" s="73"/>
    </row>
    <row r="61" spans="2:11" x14ac:dyDescent="0.25">
      <c r="B61" s="74"/>
      <c r="C61" s="74"/>
      <c r="D61" s="74"/>
      <c r="E61" s="73"/>
      <c r="F61" s="89"/>
      <c r="G61" s="89"/>
      <c r="H61" s="89"/>
      <c r="I61" s="73"/>
      <c r="J61" s="73"/>
      <c r="K61" s="73"/>
    </row>
    <row r="62" spans="2:11" x14ac:dyDescent="0.25">
      <c r="B62" s="114">
        <v>10</v>
      </c>
      <c r="C62" s="73">
        <v>3</v>
      </c>
      <c r="D62" s="64">
        <v>2019</v>
      </c>
      <c r="E62" s="81" t="s">
        <v>251</v>
      </c>
      <c r="F62" s="81">
        <v>4</v>
      </c>
      <c r="G62" s="82" t="s">
        <v>179</v>
      </c>
      <c r="H62" s="77" t="s">
        <v>168</v>
      </c>
      <c r="I62" s="73">
        <v>1107</v>
      </c>
      <c r="J62" s="73">
        <v>7</v>
      </c>
      <c r="K62" s="76">
        <f>I62/J62</f>
        <v>158.14285714285714</v>
      </c>
    </row>
    <row r="63" spans="2:11" x14ac:dyDescent="0.25">
      <c r="B63" s="73">
        <v>12</v>
      </c>
      <c r="C63" s="73">
        <v>5</v>
      </c>
      <c r="D63" s="73">
        <v>2019</v>
      </c>
      <c r="E63" s="81" t="s">
        <v>251</v>
      </c>
      <c r="F63" s="81">
        <v>4</v>
      </c>
      <c r="G63" s="82" t="s">
        <v>164</v>
      </c>
      <c r="H63" s="89"/>
      <c r="I63" s="73">
        <v>1205</v>
      </c>
      <c r="J63" s="73">
        <v>7</v>
      </c>
      <c r="K63" s="76">
        <f>I63/J63</f>
        <v>172.14285714285714</v>
      </c>
    </row>
    <row r="64" spans="2:11" x14ac:dyDescent="0.25">
      <c r="C64" s="74"/>
      <c r="G64" s="89"/>
      <c r="H64" s="89"/>
      <c r="I64" s="91">
        <f>SUM(I62:I63)</f>
        <v>2312</v>
      </c>
      <c r="J64" s="91">
        <f>SUM(J62:J63)</f>
        <v>14</v>
      </c>
      <c r="K64" s="76">
        <f>I64/J64</f>
        <v>165.14285714285714</v>
      </c>
    </row>
    <row r="65" spans="2:11" x14ac:dyDescent="0.25">
      <c r="C65" s="74"/>
      <c r="G65" s="89"/>
      <c r="H65" s="89"/>
      <c r="I65" s="116"/>
      <c r="J65" s="116"/>
      <c r="K65" s="76"/>
    </row>
    <row r="66" spans="2:11" x14ac:dyDescent="0.25">
      <c r="C66" s="74"/>
      <c r="G66" s="89"/>
      <c r="H66" s="81" t="s">
        <v>249</v>
      </c>
      <c r="I66" s="117">
        <f>I44+I49+I53+I59+I64</f>
        <v>13756</v>
      </c>
      <c r="J66" s="118">
        <f>J44+J49+J53+J59+J64</f>
        <v>84</v>
      </c>
      <c r="K66" s="119">
        <f>I66/J66</f>
        <v>163.76190476190476</v>
      </c>
    </row>
    <row r="67" spans="2:11" ht="15.75" x14ac:dyDescent="0.25">
      <c r="C67" s="74"/>
      <c r="E67" s="227" t="s">
        <v>252</v>
      </c>
      <c r="F67" s="227"/>
      <c r="G67" s="227"/>
      <c r="I67" s="112"/>
      <c r="J67" s="112"/>
      <c r="K67" s="59"/>
    </row>
    <row r="68" spans="2:11" x14ac:dyDescent="0.25">
      <c r="C68" s="74"/>
      <c r="I68" s="61"/>
      <c r="J68" s="61"/>
      <c r="K68" s="61"/>
    </row>
    <row r="69" spans="2:11" x14ac:dyDescent="0.25">
      <c r="B69" s="64">
        <v>26</v>
      </c>
      <c r="C69" s="73">
        <v>11</v>
      </c>
      <c r="D69" s="73">
        <v>2018</v>
      </c>
      <c r="E69" s="81" t="s">
        <v>253</v>
      </c>
      <c r="F69" s="81">
        <v>3</v>
      </c>
      <c r="G69" s="82" t="s">
        <v>142</v>
      </c>
      <c r="H69" s="74" t="s">
        <v>254</v>
      </c>
      <c r="I69" s="73">
        <v>1005</v>
      </c>
      <c r="J69" s="73">
        <v>7</v>
      </c>
      <c r="K69" s="76">
        <f>I69/J69</f>
        <v>143.57142857142858</v>
      </c>
    </row>
    <row r="70" spans="2:11" x14ac:dyDescent="0.25">
      <c r="B70" s="73">
        <v>7</v>
      </c>
      <c r="C70" s="73">
        <v>4</v>
      </c>
      <c r="D70" s="73">
        <v>2019</v>
      </c>
      <c r="E70" s="81" t="s">
        <v>253</v>
      </c>
      <c r="F70" s="90">
        <v>3</v>
      </c>
      <c r="G70" s="82" t="s">
        <v>162</v>
      </c>
      <c r="H70" s="74"/>
      <c r="I70" s="73">
        <v>835</v>
      </c>
      <c r="J70" s="73">
        <v>6</v>
      </c>
      <c r="K70" s="76">
        <f>I70/J70</f>
        <v>139.16666666666666</v>
      </c>
    </row>
    <row r="71" spans="2:11" x14ac:dyDescent="0.25">
      <c r="B71" s="73">
        <v>16</v>
      </c>
      <c r="C71" s="73">
        <v>6</v>
      </c>
      <c r="D71" s="73">
        <v>2019</v>
      </c>
      <c r="E71" s="81" t="s">
        <v>253</v>
      </c>
      <c r="F71" s="90">
        <v>3</v>
      </c>
      <c r="G71" s="82" t="s">
        <v>158</v>
      </c>
      <c r="H71" s="74"/>
      <c r="I71" s="73">
        <v>1311</v>
      </c>
      <c r="J71" s="73">
        <v>9</v>
      </c>
      <c r="K71" s="76">
        <f>I71/J71</f>
        <v>145.66666666666666</v>
      </c>
    </row>
    <row r="72" spans="2:11" x14ac:dyDescent="0.25">
      <c r="B72" s="74"/>
      <c r="C72" s="74"/>
      <c r="D72" s="74"/>
      <c r="E72" s="90"/>
      <c r="F72" s="89"/>
      <c r="G72" s="74"/>
      <c r="H72" s="74"/>
      <c r="I72" s="91">
        <f>SUM(I69:I71)</f>
        <v>3151</v>
      </c>
      <c r="J72" s="91">
        <f>SUM(J69:J71)</f>
        <v>22</v>
      </c>
      <c r="K72" s="76">
        <f>I72/J72</f>
        <v>143.22727272727272</v>
      </c>
    </row>
    <row r="73" spans="2:11" x14ac:dyDescent="0.25">
      <c r="B73" s="74"/>
      <c r="C73" s="74"/>
      <c r="D73" s="74"/>
      <c r="E73" s="90"/>
      <c r="F73" s="89"/>
      <c r="G73" s="74"/>
      <c r="H73" s="74"/>
      <c r="I73" s="73"/>
      <c r="J73" s="73"/>
      <c r="K73" s="73"/>
    </row>
    <row r="74" spans="2:11" x14ac:dyDescent="0.25">
      <c r="B74" s="64">
        <v>26</v>
      </c>
      <c r="C74" s="73">
        <v>11</v>
      </c>
      <c r="D74" s="73">
        <v>2018</v>
      </c>
      <c r="E74" s="81" t="s">
        <v>253</v>
      </c>
      <c r="F74" s="81">
        <v>3</v>
      </c>
      <c r="G74" s="82" t="s">
        <v>142</v>
      </c>
      <c r="H74" s="74" t="s">
        <v>169</v>
      </c>
      <c r="I74" s="73">
        <v>720</v>
      </c>
      <c r="J74" s="73">
        <v>6</v>
      </c>
      <c r="K74" s="76">
        <f>I74/J74</f>
        <v>120</v>
      </c>
    </row>
    <row r="75" spans="2:11" x14ac:dyDescent="0.25">
      <c r="B75" s="74"/>
      <c r="C75" s="74"/>
      <c r="D75" s="74"/>
      <c r="E75" s="90"/>
      <c r="F75" s="89"/>
      <c r="G75" s="74"/>
      <c r="H75" s="74"/>
      <c r="I75" s="91">
        <f>SUM(I74:I74)</f>
        <v>720</v>
      </c>
      <c r="J75" s="91">
        <f>SUM(J74:J74)</f>
        <v>6</v>
      </c>
      <c r="K75" s="76">
        <f>I75/J75</f>
        <v>120</v>
      </c>
    </row>
    <row r="76" spans="2:11" x14ac:dyDescent="0.25">
      <c r="B76" s="74"/>
      <c r="C76" s="74"/>
      <c r="D76" s="74"/>
      <c r="E76" s="90"/>
      <c r="F76" s="89"/>
      <c r="G76" s="74"/>
      <c r="H76" s="74"/>
      <c r="I76" s="73"/>
      <c r="J76" s="73"/>
      <c r="K76" s="73"/>
    </row>
    <row r="77" spans="2:11" x14ac:dyDescent="0.25">
      <c r="B77" s="64">
        <v>26</v>
      </c>
      <c r="C77" s="73">
        <v>11</v>
      </c>
      <c r="D77" s="73">
        <v>2018</v>
      </c>
      <c r="E77" s="81" t="s">
        <v>253</v>
      </c>
      <c r="F77" s="81">
        <v>3</v>
      </c>
      <c r="G77" s="82" t="s">
        <v>142</v>
      </c>
      <c r="H77" s="82" t="s">
        <v>159</v>
      </c>
      <c r="I77" s="73">
        <v>471</v>
      </c>
      <c r="J77" s="73">
        <v>4</v>
      </c>
      <c r="K77" s="76">
        <f>I77/J77</f>
        <v>117.75</v>
      </c>
    </row>
    <row r="78" spans="2:11" x14ac:dyDescent="0.25">
      <c r="B78" s="73">
        <v>7</v>
      </c>
      <c r="C78" s="73">
        <v>4</v>
      </c>
      <c r="D78" s="73">
        <v>2019</v>
      </c>
      <c r="E78" s="81" t="s">
        <v>253</v>
      </c>
      <c r="F78" s="90">
        <v>3</v>
      </c>
      <c r="G78" s="82" t="s">
        <v>162</v>
      </c>
      <c r="H78" s="74"/>
      <c r="I78" s="73">
        <v>1029</v>
      </c>
      <c r="J78" s="73">
        <v>7</v>
      </c>
      <c r="K78" s="76">
        <f>I78/J78</f>
        <v>147</v>
      </c>
    </row>
    <row r="79" spans="2:11" x14ac:dyDescent="0.25">
      <c r="B79" s="74"/>
      <c r="C79" s="74"/>
      <c r="D79" s="74"/>
      <c r="E79" s="90"/>
      <c r="F79" s="89"/>
      <c r="G79" s="74"/>
      <c r="H79" s="74"/>
      <c r="I79" s="91">
        <f>SUM(I77:I78)</f>
        <v>1500</v>
      </c>
      <c r="J79" s="91">
        <f>SUM(J77:J78)</f>
        <v>11</v>
      </c>
      <c r="K79" s="76">
        <f>I79/J79</f>
        <v>136.36363636363637</v>
      </c>
    </row>
    <row r="80" spans="2:11" x14ac:dyDescent="0.25">
      <c r="B80" s="74"/>
      <c r="C80" s="74"/>
      <c r="D80" s="74"/>
      <c r="E80" s="90"/>
      <c r="F80" s="89"/>
      <c r="G80" s="74"/>
      <c r="H80" s="74"/>
      <c r="I80" s="73"/>
      <c r="J80" s="73"/>
      <c r="K80" s="73"/>
    </row>
    <row r="81" spans="2:11" x14ac:dyDescent="0.25">
      <c r="B81" s="64">
        <v>26</v>
      </c>
      <c r="C81" s="73">
        <v>11</v>
      </c>
      <c r="D81" s="73">
        <v>2018</v>
      </c>
      <c r="E81" s="81" t="s">
        <v>253</v>
      </c>
      <c r="F81" s="90">
        <v>3</v>
      </c>
      <c r="G81" s="82" t="s">
        <v>142</v>
      </c>
      <c r="H81" s="74" t="s">
        <v>154</v>
      </c>
      <c r="I81" s="73">
        <v>1023</v>
      </c>
      <c r="J81" s="73">
        <v>7</v>
      </c>
      <c r="K81" s="76">
        <f>I81/J81</f>
        <v>146.14285714285714</v>
      </c>
    </row>
    <row r="82" spans="2:11" x14ac:dyDescent="0.25">
      <c r="B82" s="73">
        <v>7</v>
      </c>
      <c r="C82" s="73">
        <v>4</v>
      </c>
      <c r="D82" s="73">
        <v>2019</v>
      </c>
      <c r="E82" s="81" t="s">
        <v>253</v>
      </c>
      <c r="F82" s="90">
        <v>3</v>
      </c>
      <c r="G82" s="82" t="s">
        <v>162</v>
      </c>
      <c r="H82" s="74"/>
      <c r="I82" s="73">
        <v>967</v>
      </c>
      <c r="J82" s="73">
        <v>7</v>
      </c>
      <c r="K82" s="76">
        <f>I82/J82</f>
        <v>138.14285714285714</v>
      </c>
    </row>
    <row r="83" spans="2:11" x14ac:dyDescent="0.25">
      <c r="B83" s="73">
        <v>16</v>
      </c>
      <c r="C83" s="73">
        <v>6</v>
      </c>
      <c r="D83" s="73">
        <v>2019</v>
      </c>
      <c r="E83" s="81" t="s">
        <v>253</v>
      </c>
      <c r="F83" s="90">
        <v>3</v>
      </c>
      <c r="G83" s="82" t="s">
        <v>158</v>
      </c>
      <c r="H83" s="74"/>
      <c r="I83" s="73">
        <v>1364</v>
      </c>
      <c r="J83" s="73">
        <v>9</v>
      </c>
      <c r="K83" s="76">
        <f>I83/J83</f>
        <v>151.55555555555554</v>
      </c>
    </row>
    <row r="84" spans="2:11" x14ac:dyDescent="0.25">
      <c r="B84" s="74"/>
      <c r="C84" s="74"/>
      <c r="D84" s="74"/>
      <c r="E84" s="90"/>
      <c r="F84" s="89"/>
      <c r="G84" s="74"/>
      <c r="H84" s="74"/>
      <c r="I84" s="91">
        <f>SUM(I81:I83)</f>
        <v>3354</v>
      </c>
      <c r="J84" s="91">
        <f>SUM(J81:J83)</f>
        <v>23</v>
      </c>
      <c r="K84" s="76">
        <f>I84/J84</f>
        <v>145.82608695652175</v>
      </c>
    </row>
    <row r="85" spans="2:11" x14ac:dyDescent="0.25">
      <c r="B85" s="74"/>
      <c r="C85" s="74"/>
      <c r="D85" s="74"/>
      <c r="E85" s="90"/>
      <c r="F85" s="89"/>
      <c r="G85" s="74"/>
      <c r="H85" s="74"/>
      <c r="I85" s="73"/>
      <c r="J85" s="73"/>
      <c r="K85" s="73"/>
    </row>
    <row r="86" spans="2:11" x14ac:dyDescent="0.25">
      <c r="B86" s="73">
        <v>7</v>
      </c>
      <c r="C86" s="73">
        <v>4</v>
      </c>
      <c r="D86" s="73">
        <v>2019</v>
      </c>
      <c r="E86" s="81" t="s">
        <v>253</v>
      </c>
      <c r="F86" s="90">
        <v>3</v>
      </c>
      <c r="G86" s="82" t="s">
        <v>162</v>
      </c>
      <c r="H86" s="82" t="s">
        <v>160</v>
      </c>
      <c r="I86" s="73">
        <v>897</v>
      </c>
      <c r="J86" s="73">
        <v>7</v>
      </c>
      <c r="K86" s="76">
        <f>I86/J86</f>
        <v>128.14285714285714</v>
      </c>
    </row>
    <row r="87" spans="2:11" x14ac:dyDescent="0.25">
      <c r="B87" s="73">
        <v>16</v>
      </c>
      <c r="C87" s="73">
        <v>6</v>
      </c>
      <c r="D87" s="73">
        <v>2019</v>
      </c>
      <c r="E87" s="81" t="s">
        <v>253</v>
      </c>
      <c r="F87" s="90">
        <v>3</v>
      </c>
      <c r="G87" s="82" t="s">
        <v>158</v>
      </c>
      <c r="H87" s="74"/>
      <c r="I87" s="73">
        <v>1302</v>
      </c>
      <c r="J87" s="73">
        <v>9</v>
      </c>
      <c r="K87" s="76">
        <f>I87/J87</f>
        <v>144.66666666666666</v>
      </c>
    </row>
    <row r="88" spans="2:11" x14ac:dyDescent="0.25">
      <c r="B88" s="74"/>
      <c r="H88" s="74"/>
      <c r="I88" s="91">
        <f>SUM(I86:I87)</f>
        <v>2199</v>
      </c>
      <c r="J88" s="91">
        <f>SUM(J86:J87)</f>
        <v>16</v>
      </c>
      <c r="K88" s="76">
        <f>I88/J88</f>
        <v>137.4375</v>
      </c>
    </row>
    <row r="89" spans="2:11" x14ac:dyDescent="0.25">
      <c r="H89" s="74"/>
      <c r="I89" s="61"/>
      <c r="J89" s="61"/>
      <c r="K89" s="61"/>
    </row>
    <row r="90" spans="2:11" x14ac:dyDescent="0.25">
      <c r="H90" s="81" t="s">
        <v>249</v>
      </c>
      <c r="I90" s="117">
        <f>I72+I75+I79+I84+I88</f>
        <v>10924</v>
      </c>
      <c r="J90" s="118">
        <f>J72+J75+J79+J84+J88</f>
        <v>78</v>
      </c>
      <c r="K90" s="119">
        <f>I90/J90</f>
        <v>140.05128205128204</v>
      </c>
    </row>
    <row r="91" spans="2:11" x14ac:dyDescent="0.25">
      <c r="I91" s="61"/>
      <c r="J91" s="61"/>
      <c r="K91" s="61"/>
    </row>
  </sheetData>
  <mergeCells count="3">
    <mergeCell ref="E39:G39"/>
    <mergeCell ref="E9:G9"/>
    <mergeCell ref="E67:G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5" t="s">
        <v>261</v>
      </c>
    </row>
    <row r="3" spans="2:11" ht="15.75" x14ac:dyDescent="0.25">
      <c r="B3" s="65"/>
    </row>
    <row r="4" spans="2:11" ht="18" x14ac:dyDescent="0.25">
      <c r="B4" s="61"/>
      <c r="C4" s="61"/>
      <c r="D4" s="69"/>
      <c r="F4" s="61"/>
      <c r="G4" s="108" t="s">
        <v>255</v>
      </c>
      <c r="I4" s="61"/>
      <c r="J4" s="61"/>
      <c r="K4" s="61"/>
    </row>
    <row r="5" spans="2:11" x14ac:dyDescent="0.25">
      <c r="B5" s="61"/>
      <c r="C5" s="61"/>
      <c r="D5" s="61"/>
      <c r="F5" s="61"/>
      <c r="I5" s="61"/>
      <c r="J5" s="61"/>
      <c r="K5" s="61"/>
    </row>
    <row r="6" spans="2:11" x14ac:dyDescent="0.25">
      <c r="B6" s="78" t="s">
        <v>132</v>
      </c>
      <c r="C6" s="70" t="s">
        <v>133</v>
      </c>
      <c r="D6" s="70" t="s">
        <v>134</v>
      </c>
      <c r="E6" s="70" t="s">
        <v>244</v>
      </c>
      <c r="F6" s="70" t="s">
        <v>136</v>
      </c>
      <c r="G6" s="70" t="s">
        <v>137</v>
      </c>
      <c r="H6" s="70" t="s">
        <v>138</v>
      </c>
      <c r="I6" s="70" t="s">
        <v>140</v>
      </c>
      <c r="J6" s="70" t="s">
        <v>19</v>
      </c>
      <c r="K6" s="120" t="s">
        <v>23</v>
      </c>
    </row>
    <row r="7" spans="2:11" x14ac:dyDescent="0.25">
      <c r="B7" s="109"/>
      <c r="C7" s="109"/>
      <c r="D7" s="109"/>
      <c r="E7" s="109"/>
      <c r="F7" s="109"/>
      <c r="G7" s="110"/>
      <c r="H7" s="111"/>
      <c r="I7" s="109"/>
      <c r="J7" s="109"/>
      <c r="K7" s="109"/>
    </row>
    <row r="8" spans="2:11" ht="24.75" customHeight="1" x14ac:dyDescent="0.25">
      <c r="B8" s="109"/>
      <c r="C8" s="109"/>
      <c r="D8" s="109"/>
      <c r="E8" s="109"/>
      <c r="F8" s="109"/>
      <c r="G8" s="121" t="s">
        <v>256</v>
      </c>
      <c r="H8" s="111"/>
      <c r="I8" s="109"/>
      <c r="J8" s="109"/>
      <c r="K8" s="109"/>
    </row>
    <row r="9" spans="2:11" x14ac:dyDescent="0.25">
      <c r="B9" s="81">
        <v>25</v>
      </c>
      <c r="C9" s="90">
        <v>11</v>
      </c>
      <c r="D9" s="73">
        <v>2018</v>
      </c>
      <c r="E9" s="81" t="s">
        <v>253</v>
      </c>
      <c r="F9" s="81">
        <v>5</v>
      </c>
      <c r="G9" s="82" t="s">
        <v>162</v>
      </c>
      <c r="H9" s="82" t="s">
        <v>153</v>
      </c>
      <c r="I9" s="73">
        <v>960</v>
      </c>
      <c r="J9" s="73">
        <v>5</v>
      </c>
      <c r="K9" s="76">
        <f>I9/J9</f>
        <v>192</v>
      </c>
    </row>
    <row r="10" spans="2:11" x14ac:dyDescent="0.25">
      <c r="B10" s="114">
        <v>7</v>
      </c>
      <c r="C10" s="73">
        <v>4</v>
      </c>
      <c r="D10" s="64">
        <v>2019</v>
      </c>
      <c r="E10" s="81" t="s">
        <v>253</v>
      </c>
      <c r="F10" s="81">
        <v>5</v>
      </c>
      <c r="G10" s="74" t="s">
        <v>257</v>
      </c>
      <c r="H10" s="82"/>
      <c r="I10" s="116">
        <v>1070</v>
      </c>
      <c r="J10" s="116">
        <v>6</v>
      </c>
      <c r="K10" s="76">
        <f>I10/J10</f>
        <v>178.33333333333334</v>
      </c>
    </row>
    <row r="11" spans="2:11" x14ac:dyDescent="0.25">
      <c r="B11" s="90">
        <v>16</v>
      </c>
      <c r="C11" s="73">
        <v>6</v>
      </c>
      <c r="D11" s="73">
        <v>2019</v>
      </c>
      <c r="E11" s="81" t="s">
        <v>253</v>
      </c>
      <c r="F11" s="73">
        <v>5</v>
      </c>
      <c r="G11" s="82" t="s">
        <v>142</v>
      </c>
      <c r="H11" s="89"/>
      <c r="I11" s="73">
        <v>1361</v>
      </c>
      <c r="J11" s="73">
        <v>7</v>
      </c>
      <c r="K11" s="76">
        <f>I11/J11</f>
        <v>194.42857142857142</v>
      </c>
    </row>
    <row r="12" spans="2:11" x14ac:dyDescent="0.25">
      <c r="B12" s="89"/>
      <c r="C12" s="74"/>
      <c r="D12" s="74"/>
      <c r="E12" s="90"/>
      <c r="F12" s="89"/>
      <c r="G12" s="89"/>
      <c r="H12" s="89"/>
      <c r="I12" s="91">
        <f>SUM(I9:I11)</f>
        <v>3391</v>
      </c>
      <c r="J12" s="91">
        <f>SUM(J9:J11)</f>
        <v>18</v>
      </c>
      <c r="K12" s="76">
        <f>I12/J12</f>
        <v>188.38888888888889</v>
      </c>
    </row>
    <row r="13" spans="2:11" x14ac:dyDescent="0.25">
      <c r="B13" s="89"/>
      <c r="C13" s="74"/>
      <c r="D13" s="74"/>
      <c r="E13" s="90"/>
      <c r="F13" s="89"/>
      <c r="G13" s="89"/>
      <c r="H13" s="89"/>
      <c r="I13" s="73"/>
      <c r="J13" s="73"/>
      <c r="K13" s="73"/>
    </row>
    <row r="14" spans="2:11" x14ac:dyDescent="0.25">
      <c r="B14" s="81">
        <v>25</v>
      </c>
      <c r="C14" s="73">
        <v>11</v>
      </c>
      <c r="D14" s="73">
        <v>2018</v>
      </c>
      <c r="E14" s="81" t="s">
        <v>253</v>
      </c>
      <c r="F14" s="81">
        <v>5</v>
      </c>
      <c r="G14" s="82" t="s">
        <v>162</v>
      </c>
      <c r="H14" s="82" t="s">
        <v>149</v>
      </c>
      <c r="I14" s="73">
        <v>1037</v>
      </c>
      <c r="J14" s="73">
        <v>6</v>
      </c>
      <c r="K14" s="76">
        <f>I14/J14</f>
        <v>172.83333333333334</v>
      </c>
    </row>
    <row r="15" spans="2:11" x14ac:dyDescent="0.25">
      <c r="B15" s="114">
        <v>7</v>
      </c>
      <c r="C15" s="73">
        <v>4</v>
      </c>
      <c r="D15" s="64">
        <v>2019</v>
      </c>
      <c r="E15" s="81" t="s">
        <v>253</v>
      </c>
      <c r="F15" s="81">
        <v>5</v>
      </c>
      <c r="G15" s="74" t="s">
        <v>257</v>
      </c>
      <c r="H15" s="89"/>
      <c r="I15" s="73">
        <v>1133</v>
      </c>
      <c r="J15" s="73">
        <v>6</v>
      </c>
      <c r="K15" s="76">
        <f>I15/J15</f>
        <v>188.83333333333334</v>
      </c>
    </row>
    <row r="16" spans="2:11" x14ac:dyDescent="0.25">
      <c r="B16" s="90">
        <v>16</v>
      </c>
      <c r="C16" s="73">
        <v>6</v>
      </c>
      <c r="D16" s="73">
        <v>2019</v>
      </c>
      <c r="E16" s="81" t="s">
        <v>253</v>
      </c>
      <c r="F16" s="73">
        <v>5</v>
      </c>
      <c r="G16" s="82" t="s">
        <v>142</v>
      </c>
      <c r="H16" s="89"/>
      <c r="I16" s="73">
        <v>1213</v>
      </c>
      <c r="J16" s="73">
        <v>6</v>
      </c>
      <c r="K16" s="71">
        <f>I16/J16</f>
        <v>202.16666666666666</v>
      </c>
    </row>
    <row r="17" spans="2:11" x14ac:dyDescent="0.25">
      <c r="B17" s="89"/>
      <c r="C17" s="74"/>
      <c r="D17" s="74"/>
      <c r="E17" s="90"/>
      <c r="F17" s="89"/>
      <c r="G17" s="89"/>
      <c r="H17" s="89"/>
      <c r="I17" s="91">
        <f>SUM(I14:I16)</f>
        <v>3383</v>
      </c>
      <c r="J17" s="91">
        <f>SUM(J14:J16)</f>
        <v>18</v>
      </c>
      <c r="K17" s="76">
        <f>I17/J17</f>
        <v>187.94444444444446</v>
      </c>
    </row>
    <row r="18" spans="2:11" x14ac:dyDescent="0.25">
      <c r="B18" s="89"/>
      <c r="C18" s="74"/>
      <c r="D18" s="74"/>
      <c r="E18" s="90"/>
      <c r="F18" s="89"/>
      <c r="G18" s="89"/>
      <c r="H18" s="89"/>
      <c r="I18" s="73"/>
      <c r="J18" s="73"/>
      <c r="K18" s="73"/>
    </row>
    <row r="19" spans="2:11" x14ac:dyDescent="0.25">
      <c r="B19" s="81">
        <v>25</v>
      </c>
      <c r="C19" s="73">
        <v>11</v>
      </c>
      <c r="D19" s="73">
        <v>2018</v>
      </c>
      <c r="E19" s="81" t="s">
        <v>253</v>
      </c>
      <c r="F19" s="81">
        <v>5</v>
      </c>
      <c r="G19" s="82" t="s">
        <v>162</v>
      </c>
      <c r="H19" s="82" t="s">
        <v>146</v>
      </c>
      <c r="I19" s="73">
        <v>726</v>
      </c>
      <c r="J19" s="73">
        <v>4</v>
      </c>
      <c r="K19" s="76">
        <f>I19/J19</f>
        <v>181.5</v>
      </c>
    </row>
    <row r="20" spans="2:11" x14ac:dyDescent="0.25">
      <c r="B20" s="114">
        <v>7</v>
      </c>
      <c r="C20" s="73">
        <v>4</v>
      </c>
      <c r="D20" s="64">
        <v>2019</v>
      </c>
      <c r="E20" s="81" t="s">
        <v>253</v>
      </c>
      <c r="F20" s="81">
        <v>5</v>
      </c>
      <c r="G20" s="74" t="s">
        <v>257</v>
      </c>
      <c r="H20" s="89"/>
      <c r="I20" s="73">
        <v>576</v>
      </c>
      <c r="J20" s="73">
        <v>4</v>
      </c>
      <c r="K20" s="76">
        <f>I20/J20</f>
        <v>144</v>
      </c>
    </row>
    <row r="21" spans="2:11" x14ac:dyDescent="0.25">
      <c r="B21" s="90">
        <v>16</v>
      </c>
      <c r="C21" s="73">
        <v>6</v>
      </c>
      <c r="D21" s="73">
        <v>2019</v>
      </c>
      <c r="E21" s="81" t="s">
        <v>253</v>
      </c>
      <c r="F21" s="73">
        <v>5</v>
      </c>
      <c r="G21" s="82" t="s">
        <v>142</v>
      </c>
      <c r="H21" s="89"/>
      <c r="I21" s="73">
        <v>1001</v>
      </c>
      <c r="J21" s="73">
        <v>5</v>
      </c>
      <c r="K21" s="71">
        <f>I21/J21</f>
        <v>200.2</v>
      </c>
    </row>
    <row r="22" spans="2:11" x14ac:dyDescent="0.25">
      <c r="B22" s="89"/>
      <c r="C22" s="74"/>
      <c r="D22" s="74"/>
      <c r="E22" s="90"/>
      <c r="F22" s="89"/>
      <c r="G22" s="89"/>
      <c r="H22" s="89"/>
      <c r="I22" s="91">
        <f>SUM(I19:I21)</f>
        <v>2303</v>
      </c>
      <c r="J22" s="91">
        <f>SUM(J19:J21)</f>
        <v>13</v>
      </c>
      <c r="K22" s="76">
        <f>I22/J22</f>
        <v>177.15384615384616</v>
      </c>
    </row>
    <row r="23" spans="2:11" x14ac:dyDescent="0.25">
      <c r="B23" s="89"/>
      <c r="C23" s="74"/>
      <c r="D23" s="74"/>
      <c r="E23" s="90"/>
      <c r="F23" s="89"/>
      <c r="G23" s="89"/>
      <c r="H23" s="89"/>
      <c r="I23" s="73"/>
      <c r="J23" s="73"/>
      <c r="K23" s="73"/>
    </row>
    <row r="24" spans="2:11" x14ac:dyDescent="0.25">
      <c r="B24" s="81">
        <v>25</v>
      </c>
      <c r="C24" s="73">
        <v>11</v>
      </c>
      <c r="D24" s="73">
        <v>2018</v>
      </c>
      <c r="E24" s="81" t="s">
        <v>253</v>
      </c>
      <c r="F24" s="81">
        <v>5</v>
      </c>
      <c r="G24" s="82" t="s">
        <v>162</v>
      </c>
      <c r="H24" s="82" t="s">
        <v>157</v>
      </c>
      <c r="I24" s="73">
        <v>1389</v>
      </c>
      <c r="J24" s="73">
        <v>7</v>
      </c>
      <c r="K24" s="76">
        <f>I24/J24</f>
        <v>198.42857142857142</v>
      </c>
    </row>
    <row r="25" spans="2:11" x14ac:dyDescent="0.25">
      <c r="B25" s="114">
        <v>7</v>
      </c>
      <c r="C25" s="73">
        <v>4</v>
      </c>
      <c r="D25" s="64">
        <v>2019</v>
      </c>
      <c r="E25" s="81" t="s">
        <v>253</v>
      </c>
      <c r="F25" s="81">
        <v>5</v>
      </c>
      <c r="G25" s="89" t="s">
        <v>257</v>
      </c>
      <c r="H25" s="89"/>
      <c r="I25" s="73">
        <v>1039</v>
      </c>
      <c r="J25" s="73">
        <v>6</v>
      </c>
      <c r="K25" s="76">
        <f>I25/J25</f>
        <v>173.16666666666666</v>
      </c>
    </row>
    <row r="26" spans="2:11" x14ac:dyDescent="0.25">
      <c r="B26" s="90">
        <v>16</v>
      </c>
      <c r="C26" s="73">
        <v>6</v>
      </c>
      <c r="D26" s="73">
        <v>2019</v>
      </c>
      <c r="E26" s="81" t="s">
        <v>253</v>
      </c>
      <c r="F26" s="73">
        <v>5</v>
      </c>
      <c r="G26" s="82" t="s">
        <v>142</v>
      </c>
      <c r="H26" s="89"/>
      <c r="I26" s="73">
        <v>1054</v>
      </c>
      <c r="J26" s="73">
        <v>6</v>
      </c>
      <c r="K26" s="76">
        <f>I26/J26</f>
        <v>175.66666666666666</v>
      </c>
    </row>
    <row r="27" spans="2:11" x14ac:dyDescent="0.25">
      <c r="B27" s="89"/>
      <c r="C27" s="74"/>
      <c r="D27" s="74"/>
      <c r="E27" s="90"/>
      <c r="F27" s="89"/>
      <c r="G27" s="89"/>
      <c r="H27" s="89"/>
      <c r="I27" s="91">
        <f>SUM(I24:I26)</f>
        <v>3482</v>
      </c>
      <c r="J27" s="91">
        <f>SUM(J24:J26)</f>
        <v>19</v>
      </c>
      <c r="K27" s="76">
        <f>I27/J27</f>
        <v>183.26315789473685</v>
      </c>
    </row>
    <row r="28" spans="2:11" x14ac:dyDescent="0.25">
      <c r="B28" s="89"/>
      <c r="C28" s="74"/>
      <c r="D28" s="74"/>
      <c r="E28" s="90"/>
      <c r="F28" s="89"/>
      <c r="G28" s="89"/>
      <c r="H28" s="89"/>
      <c r="I28" s="73"/>
      <c r="J28" s="73"/>
      <c r="K28" s="73"/>
    </row>
    <row r="29" spans="2:11" x14ac:dyDescent="0.25">
      <c r="B29" s="81">
        <v>25</v>
      </c>
      <c r="C29" s="73">
        <v>11</v>
      </c>
      <c r="D29" s="73">
        <v>2018</v>
      </c>
      <c r="E29" s="81" t="s">
        <v>253</v>
      </c>
      <c r="F29" s="81">
        <v>5</v>
      </c>
      <c r="G29" s="82" t="s">
        <v>162</v>
      </c>
      <c r="H29" s="82" t="s">
        <v>173</v>
      </c>
      <c r="I29" s="73">
        <v>1466</v>
      </c>
      <c r="J29" s="73">
        <v>7</v>
      </c>
      <c r="K29" s="71">
        <f>I29/J29</f>
        <v>209.42857142857142</v>
      </c>
    </row>
    <row r="30" spans="2:11" x14ac:dyDescent="0.25">
      <c r="B30" s="114">
        <v>7</v>
      </c>
      <c r="C30" s="73">
        <v>4</v>
      </c>
      <c r="D30" s="81">
        <v>2019</v>
      </c>
      <c r="E30" s="81" t="s">
        <v>253</v>
      </c>
      <c r="F30" s="81">
        <v>5</v>
      </c>
      <c r="G30" s="74" t="s">
        <v>257</v>
      </c>
      <c r="H30" s="38"/>
      <c r="I30" s="73">
        <v>1310</v>
      </c>
      <c r="J30" s="73">
        <v>7</v>
      </c>
      <c r="K30" s="76">
        <f>I30/J30</f>
        <v>187.14285714285714</v>
      </c>
    </row>
    <row r="31" spans="2:11" x14ac:dyDescent="0.25">
      <c r="B31" s="90">
        <v>16</v>
      </c>
      <c r="C31" s="73">
        <v>6</v>
      </c>
      <c r="D31" s="73">
        <v>2019</v>
      </c>
      <c r="E31" s="81" t="s">
        <v>253</v>
      </c>
      <c r="F31" s="73">
        <v>5</v>
      </c>
      <c r="G31" s="82" t="s">
        <v>142</v>
      </c>
      <c r="H31" s="38"/>
      <c r="I31" s="73">
        <v>1194</v>
      </c>
      <c r="J31" s="73">
        <v>6</v>
      </c>
      <c r="K31" s="76">
        <f>I31/J31</f>
        <v>199</v>
      </c>
    </row>
    <row r="32" spans="2:11" x14ac:dyDescent="0.25">
      <c r="B32" s="64"/>
      <c r="C32" s="61"/>
      <c r="D32" s="61"/>
      <c r="E32" s="38"/>
      <c r="F32" s="64"/>
      <c r="H32" s="38"/>
      <c r="I32" s="91">
        <f>SUM(I29:I31)</f>
        <v>3970</v>
      </c>
      <c r="J32" s="91">
        <f>SUM(J29:J31)</f>
        <v>20</v>
      </c>
      <c r="K32" s="76">
        <f>I32/J32</f>
        <v>198.5</v>
      </c>
    </row>
    <row r="33" spans="2:11" x14ac:dyDescent="0.25">
      <c r="B33" s="64"/>
      <c r="C33" s="61"/>
      <c r="D33" s="61"/>
      <c r="E33" s="38"/>
      <c r="F33" s="64"/>
      <c r="H33" s="38"/>
      <c r="I33" s="116"/>
      <c r="J33" s="112"/>
      <c r="K33" s="59"/>
    </row>
    <row r="34" spans="2:11" x14ac:dyDescent="0.25">
      <c r="B34" s="81">
        <v>25</v>
      </c>
      <c r="C34" s="73">
        <v>11</v>
      </c>
      <c r="D34" s="73">
        <v>2018</v>
      </c>
      <c r="E34" s="81" t="s">
        <v>253</v>
      </c>
      <c r="F34" s="81">
        <v>5</v>
      </c>
      <c r="G34" s="38" t="s">
        <v>162</v>
      </c>
      <c r="H34" s="82" t="s">
        <v>151</v>
      </c>
      <c r="I34" s="116">
        <v>1036</v>
      </c>
      <c r="J34" s="116">
        <v>6</v>
      </c>
      <c r="K34" s="76">
        <f>I34/J34</f>
        <v>172.66666666666666</v>
      </c>
    </row>
    <row r="35" spans="2:11" x14ac:dyDescent="0.25">
      <c r="B35" s="114">
        <v>7</v>
      </c>
      <c r="C35" s="73">
        <v>4</v>
      </c>
      <c r="D35" s="81">
        <v>2019</v>
      </c>
      <c r="E35" s="81" t="s">
        <v>253</v>
      </c>
      <c r="F35" s="81">
        <v>5</v>
      </c>
      <c r="G35" s="74" t="s">
        <v>257</v>
      </c>
      <c r="H35" s="82"/>
      <c r="I35" s="116">
        <v>1141</v>
      </c>
      <c r="J35" s="116">
        <v>6</v>
      </c>
      <c r="K35" s="76">
        <f>I35/J35</f>
        <v>190.16666666666666</v>
      </c>
    </row>
    <row r="36" spans="2:11" x14ac:dyDescent="0.25">
      <c r="B36" s="73">
        <v>16</v>
      </c>
      <c r="C36" s="73">
        <v>6</v>
      </c>
      <c r="D36" s="73">
        <v>2019</v>
      </c>
      <c r="E36" s="81" t="s">
        <v>253</v>
      </c>
      <c r="F36" s="73">
        <v>5</v>
      </c>
      <c r="G36" s="38" t="s">
        <v>142</v>
      </c>
      <c r="H36" s="82"/>
      <c r="I36" s="116">
        <v>906</v>
      </c>
      <c r="J36" s="116">
        <v>5</v>
      </c>
      <c r="K36" s="76">
        <f>I36/J36</f>
        <v>181.2</v>
      </c>
    </row>
    <row r="37" spans="2:11" x14ac:dyDescent="0.25">
      <c r="B37" s="64"/>
      <c r="C37" s="61"/>
      <c r="D37" s="61"/>
      <c r="E37" s="38"/>
      <c r="F37" s="64"/>
      <c r="H37" s="82"/>
      <c r="I37" s="91">
        <f>SUM(I34:I36)</f>
        <v>3083</v>
      </c>
      <c r="J37" s="91">
        <f>SUM(J34:J36)</f>
        <v>17</v>
      </c>
      <c r="K37" s="76">
        <f>I37/J37</f>
        <v>181.35294117647058</v>
      </c>
    </row>
    <row r="38" spans="2:11" x14ac:dyDescent="0.25">
      <c r="B38" s="64"/>
      <c r="C38" s="61"/>
      <c r="D38" s="61"/>
      <c r="E38" s="38"/>
      <c r="F38" s="64"/>
      <c r="H38" s="82"/>
      <c r="I38" s="116"/>
      <c r="J38" s="116"/>
      <c r="K38" s="76"/>
    </row>
    <row r="39" spans="2:11" x14ac:dyDescent="0.25">
      <c r="B39" s="64"/>
      <c r="C39" s="61"/>
      <c r="D39" s="61"/>
      <c r="E39" s="38"/>
      <c r="F39" s="64"/>
      <c r="H39" s="81" t="s">
        <v>249</v>
      </c>
      <c r="I39" s="117">
        <f>I12+I17+I22+I27+I32+I37</f>
        <v>19612</v>
      </c>
      <c r="J39" s="118">
        <f>J12+J17+J22+J27+J32+J37</f>
        <v>105</v>
      </c>
      <c r="K39" s="119">
        <f>I39/J39</f>
        <v>186.78095238095239</v>
      </c>
    </row>
    <row r="40" spans="2:11" ht="22.5" customHeight="1" x14ac:dyDescent="0.25">
      <c r="B40" s="64"/>
      <c r="C40" s="61"/>
      <c r="D40" s="61"/>
      <c r="E40" s="38"/>
      <c r="F40" s="64"/>
      <c r="G40" s="121" t="s">
        <v>258</v>
      </c>
      <c r="H40" s="38"/>
      <c r="I40" s="61"/>
      <c r="J40" s="61"/>
      <c r="K40" s="59"/>
    </row>
    <row r="41" spans="2:11" x14ac:dyDescent="0.25">
      <c r="B41" s="64"/>
      <c r="C41" s="61"/>
      <c r="D41" s="61"/>
      <c r="E41" s="38"/>
      <c r="F41" s="64"/>
      <c r="H41" s="38"/>
      <c r="I41" s="61"/>
      <c r="J41" s="61"/>
      <c r="K41" s="59"/>
    </row>
    <row r="42" spans="2:11" x14ac:dyDescent="0.25">
      <c r="B42" s="81">
        <v>25</v>
      </c>
      <c r="C42" s="73">
        <v>11</v>
      </c>
      <c r="D42" s="73">
        <v>2018</v>
      </c>
      <c r="E42" s="81" t="s">
        <v>259</v>
      </c>
      <c r="F42" s="81">
        <v>5</v>
      </c>
      <c r="G42" s="74" t="s">
        <v>260</v>
      </c>
      <c r="H42" s="82" t="s">
        <v>145</v>
      </c>
      <c r="I42" s="73">
        <v>601</v>
      </c>
      <c r="J42" s="73">
        <v>4</v>
      </c>
      <c r="K42" s="76">
        <f>I42/J42</f>
        <v>150.25</v>
      </c>
    </row>
    <row r="43" spans="2:11" x14ac:dyDescent="0.25">
      <c r="B43" s="114">
        <v>7</v>
      </c>
      <c r="C43" s="73">
        <v>4</v>
      </c>
      <c r="D43" s="64">
        <v>2019</v>
      </c>
      <c r="E43" s="81" t="s">
        <v>259</v>
      </c>
      <c r="F43" s="81">
        <v>5</v>
      </c>
      <c r="G43" s="82" t="s">
        <v>142</v>
      </c>
      <c r="H43" s="82"/>
      <c r="I43" s="73">
        <v>725</v>
      </c>
      <c r="J43" s="73">
        <v>4</v>
      </c>
      <c r="K43" s="76">
        <f>I43/J43</f>
        <v>181.25</v>
      </c>
    </row>
    <row r="44" spans="2:11" x14ac:dyDescent="0.25">
      <c r="B44" s="81"/>
      <c r="C44" s="73"/>
      <c r="D44" s="73"/>
      <c r="E44" s="81"/>
      <c r="F44" s="81"/>
      <c r="G44" s="74"/>
      <c r="H44" s="82"/>
      <c r="I44" s="91">
        <f>SUM(I42:I43)</f>
        <v>1326</v>
      </c>
      <c r="J44" s="91">
        <f>SUM(J42:J43)</f>
        <v>8</v>
      </c>
      <c r="K44" s="76">
        <f>I44/J44</f>
        <v>165.75</v>
      </c>
    </row>
    <row r="45" spans="2:11" x14ac:dyDescent="0.25">
      <c r="B45" s="81"/>
      <c r="C45" s="73"/>
      <c r="D45" s="73"/>
      <c r="E45" s="81"/>
      <c r="F45" s="81"/>
      <c r="G45" s="74"/>
      <c r="H45" s="82"/>
      <c r="I45" s="73"/>
      <c r="J45" s="73"/>
      <c r="K45" s="76"/>
    </row>
    <row r="46" spans="2:11" x14ac:dyDescent="0.25">
      <c r="B46" s="81">
        <v>25</v>
      </c>
      <c r="C46" s="73">
        <v>11</v>
      </c>
      <c r="D46" s="73">
        <v>2018</v>
      </c>
      <c r="E46" s="81" t="s">
        <v>259</v>
      </c>
      <c r="F46" s="81">
        <v>5</v>
      </c>
      <c r="G46" s="74" t="s">
        <v>260</v>
      </c>
      <c r="H46" s="82" t="s">
        <v>150</v>
      </c>
      <c r="I46" s="73">
        <v>532</v>
      </c>
      <c r="J46" s="73">
        <v>3</v>
      </c>
      <c r="K46" s="76">
        <f>I46/J46</f>
        <v>177.33333333333334</v>
      </c>
    </row>
    <row r="47" spans="2:11" x14ac:dyDescent="0.25">
      <c r="B47" s="114">
        <v>7</v>
      </c>
      <c r="C47" s="73">
        <v>4</v>
      </c>
      <c r="D47" s="64">
        <v>2019</v>
      </c>
      <c r="E47" s="81" t="s">
        <v>259</v>
      </c>
      <c r="F47" s="81">
        <v>5</v>
      </c>
      <c r="G47" s="82" t="s">
        <v>142</v>
      </c>
      <c r="H47" s="82"/>
      <c r="I47" s="73">
        <v>676</v>
      </c>
      <c r="J47" s="73">
        <v>4</v>
      </c>
      <c r="K47" s="76">
        <f>I47/J47</f>
        <v>169</v>
      </c>
    </row>
    <row r="48" spans="2:11" x14ac:dyDescent="0.25">
      <c r="B48" s="73">
        <v>16</v>
      </c>
      <c r="C48" s="73">
        <v>6</v>
      </c>
      <c r="D48" s="73">
        <v>2019</v>
      </c>
      <c r="E48" s="81" t="s">
        <v>259</v>
      </c>
      <c r="F48" s="81">
        <v>5</v>
      </c>
      <c r="G48" s="82" t="s">
        <v>178</v>
      </c>
      <c r="H48" s="82"/>
      <c r="I48" s="73">
        <v>832</v>
      </c>
      <c r="J48" s="73">
        <v>5</v>
      </c>
      <c r="K48" s="76">
        <f>I48/J48</f>
        <v>166.4</v>
      </c>
    </row>
    <row r="49" spans="2:11" x14ac:dyDescent="0.25">
      <c r="B49" s="81"/>
      <c r="C49" s="73"/>
      <c r="D49" s="73"/>
      <c r="E49" s="81"/>
      <c r="F49" s="81"/>
      <c r="G49" s="74"/>
      <c r="H49" s="82"/>
      <c r="I49" s="91">
        <f>SUM(I46:I48)</f>
        <v>2040</v>
      </c>
      <c r="J49" s="91">
        <f>SUM(J46:J48)</f>
        <v>12</v>
      </c>
      <c r="K49" s="76">
        <f>I49/J49</f>
        <v>170</v>
      </c>
    </row>
    <row r="50" spans="2:11" x14ac:dyDescent="0.25">
      <c r="B50" s="81"/>
      <c r="C50" s="73"/>
      <c r="D50" s="73"/>
      <c r="E50" s="81"/>
      <c r="F50" s="81"/>
      <c r="G50" s="74"/>
      <c r="H50" s="82"/>
      <c r="I50" s="73"/>
      <c r="J50" s="73"/>
      <c r="K50" s="76"/>
    </row>
    <row r="51" spans="2:11" x14ac:dyDescent="0.25">
      <c r="B51" s="81">
        <v>25</v>
      </c>
      <c r="C51" s="73">
        <v>11</v>
      </c>
      <c r="D51" s="73">
        <v>2018</v>
      </c>
      <c r="E51" s="81" t="s">
        <v>259</v>
      </c>
      <c r="F51" s="81">
        <v>5</v>
      </c>
      <c r="G51" s="74" t="s">
        <v>260</v>
      </c>
      <c r="H51" s="82" t="s">
        <v>175</v>
      </c>
      <c r="I51" s="73">
        <v>629</v>
      </c>
      <c r="J51" s="73">
        <v>4</v>
      </c>
      <c r="K51" s="76">
        <f>I51/J51</f>
        <v>157.25</v>
      </c>
    </row>
    <row r="52" spans="2:11" x14ac:dyDescent="0.25">
      <c r="B52" s="114">
        <v>7</v>
      </c>
      <c r="C52" s="73">
        <v>4</v>
      </c>
      <c r="D52" s="64">
        <v>2019</v>
      </c>
      <c r="E52" s="81" t="s">
        <v>259</v>
      </c>
      <c r="F52" s="81">
        <v>5</v>
      </c>
      <c r="G52" s="82" t="s">
        <v>142</v>
      </c>
      <c r="H52" s="82"/>
      <c r="I52" s="73">
        <v>342</v>
      </c>
      <c r="J52" s="73">
        <v>2</v>
      </c>
      <c r="K52" s="76">
        <f>I52/J52</f>
        <v>171</v>
      </c>
    </row>
    <row r="53" spans="2:11" x14ac:dyDescent="0.25">
      <c r="B53" s="81"/>
      <c r="C53" s="73"/>
      <c r="D53" s="73"/>
      <c r="E53" s="81"/>
      <c r="F53" s="81"/>
      <c r="G53" s="74"/>
      <c r="H53" s="82"/>
      <c r="I53" s="91">
        <f>SUM(I51:I51)</f>
        <v>629</v>
      </c>
      <c r="J53" s="91">
        <f>SUM(J51:J51)</f>
        <v>4</v>
      </c>
      <c r="K53" s="76">
        <f>I53/J53</f>
        <v>157.25</v>
      </c>
    </row>
    <row r="54" spans="2:11" x14ac:dyDescent="0.25">
      <c r="B54" s="81"/>
      <c r="C54" s="73"/>
      <c r="D54" s="73"/>
      <c r="E54" s="81"/>
      <c r="F54" s="81"/>
      <c r="G54" s="74"/>
      <c r="H54" s="82"/>
      <c r="I54" s="73"/>
      <c r="J54" s="73"/>
      <c r="K54" s="76"/>
    </row>
    <row r="55" spans="2:11" x14ac:dyDescent="0.25">
      <c r="B55" s="81">
        <v>25</v>
      </c>
      <c r="C55" s="73">
        <v>11</v>
      </c>
      <c r="D55" s="73">
        <v>2018</v>
      </c>
      <c r="E55" s="81" t="s">
        <v>259</v>
      </c>
      <c r="F55" s="81">
        <v>5</v>
      </c>
      <c r="G55" s="74" t="s">
        <v>260</v>
      </c>
      <c r="H55" s="82" t="s">
        <v>156</v>
      </c>
      <c r="I55" s="73">
        <v>865</v>
      </c>
      <c r="J55" s="73">
        <v>5</v>
      </c>
      <c r="K55" s="76">
        <f>I55/J55</f>
        <v>173</v>
      </c>
    </row>
    <row r="56" spans="2:11" x14ac:dyDescent="0.25">
      <c r="B56" s="114">
        <v>7</v>
      </c>
      <c r="C56" s="73">
        <v>4</v>
      </c>
      <c r="D56" s="64">
        <v>2019</v>
      </c>
      <c r="E56" s="81" t="s">
        <v>259</v>
      </c>
      <c r="F56" s="81">
        <v>5</v>
      </c>
      <c r="G56" s="82" t="s">
        <v>142</v>
      </c>
      <c r="H56" s="89"/>
      <c r="I56" s="73">
        <v>783</v>
      </c>
      <c r="J56" s="73">
        <v>4</v>
      </c>
      <c r="K56" s="76">
        <f>I56/J56</f>
        <v>195.75</v>
      </c>
    </row>
    <row r="57" spans="2:11" x14ac:dyDescent="0.25">
      <c r="B57" s="73">
        <v>16</v>
      </c>
      <c r="C57" s="73">
        <v>6</v>
      </c>
      <c r="D57" s="73">
        <v>2019</v>
      </c>
      <c r="E57" s="81" t="s">
        <v>259</v>
      </c>
      <c r="F57" s="81">
        <v>5</v>
      </c>
      <c r="G57" s="82" t="s">
        <v>178</v>
      </c>
      <c r="H57" s="89"/>
      <c r="I57" s="73">
        <v>738</v>
      </c>
      <c r="J57" s="73">
        <v>5</v>
      </c>
      <c r="K57" s="76">
        <f>I57/J57</f>
        <v>147.6</v>
      </c>
    </row>
    <row r="58" spans="2:11" x14ac:dyDescent="0.25">
      <c r="B58" s="74"/>
      <c r="C58" s="74"/>
      <c r="D58" s="74"/>
      <c r="E58" s="90"/>
      <c r="F58" s="89"/>
      <c r="G58" s="74"/>
      <c r="H58" s="89"/>
      <c r="I58" s="91">
        <f>SUM(I55:I57)</f>
        <v>2386</v>
      </c>
      <c r="J58" s="91">
        <f>SUM(J55:J57)</f>
        <v>14</v>
      </c>
      <c r="K58" s="76">
        <f>I58/J58</f>
        <v>170.42857142857142</v>
      </c>
    </row>
    <row r="59" spans="2:11" x14ac:dyDescent="0.25">
      <c r="B59" s="74"/>
      <c r="C59" s="74"/>
      <c r="D59" s="74"/>
      <c r="E59" s="90"/>
      <c r="F59" s="89"/>
      <c r="G59" s="74"/>
      <c r="H59" s="89"/>
      <c r="I59" s="73"/>
      <c r="J59" s="73"/>
      <c r="K59" s="73"/>
    </row>
    <row r="60" spans="2:11" x14ac:dyDescent="0.25">
      <c r="B60" s="81">
        <v>25</v>
      </c>
      <c r="C60" s="73">
        <v>11</v>
      </c>
      <c r="D60" s="73">
        <v>2018</v>
      </c>
      <c r="E60" s="81" t="s">
        <v>259</v>
      </c>
      <c r="F60" s="81">
        <v>5</v>
      </c>
      <c r="G60" s="74" t="s">
        <v>260</v>
      </c>
      <c r="H60" s="89" t="s">
        <v>176</v>
      </c>
      <c r="I60" s="73">
        <v>144</v>
      </c>
      <c r="J60" s="73">
        <v>1</v>
      </c>
      <c r="K60" s="76">
        <f>I60/J60</f>
        <v>144</v>
      </c>
    </row>
    <row r="61" spans="2:11" x14ac:dyDescent="0.25">
      <c r="B61" s="114">
        <v>7</v>
      </c>
      <c r="C61" s="73">
        <v>4</v>
      </c>
      <c r="D61" s="64">
        <v>2019</v>
      </c>
      <c r="E61" s="81" t="s">
        <v>259</v>
      </c>
      <c r="F61" s="81">
        <v>5</v>
      </c>
      <c r="G61" s="82" t="s">
        <v>142</v>
      </c>
      <c r="H61" s="81"/>
      <c r="I61" s="73">
        <v>289</v>
      </c>
      <c r="J61" s="73">
        <v>2</v>
      </c>
      <c r="K61" s="76">
        <f>I61/J61</f>
        <v>144.5</v>
      </c>
    </row>
    <row r="62" spans="2:11" x14ac:dyDescent="0.25">
      <c r="B62" s="73">
        <v>16</v>
      </c>
      <c r="C62" s="73">
        <v>6</v>
      </c>
      <c r="D62" s="73">
        <v>2019</v>
      </c>
      <c r="E62" s="81" t="s">
        <v>259</v>
      </c>
      <c r="F62" s="81">
        <v>5</v>
      </c>
      <c r="G62" s="82" t="s">
        <v>178</v>
      </c>
      <c r="H62" s="89"/>
      <c r="I62" s="73">
        <v>713</v>
      </c>
      <c r="J62" s="73">
        <v>5</v>
      </c>
      <c r="K62" s="76">
        <f>I62/J62</f>
        <v>142.6</v>
      </c>
    </row>
    <row r="63" spans="2:11" x14ac:dyDescent="0.25">
      <c r="B63" s="74"/>
      <c r="C63" s="74"/>
      <c r="D63" s="74"/>
      <c r="E63" s="90"/>
      <c r="F63" s="89"/>
      <c r="G63" s="74"/>
      <c r="H63" s="89"/>
      <c r="I63" s="91">
        <f>SUM(I60:I62)</f>
        <v>1146</v>
      </c>
      <c r="J63" s="91">
        <f>SUM(J60:J62)</f>
        <v>8</v>
      </c>
      <c r="K63" s="76">
        <f>I63/J63</f>
        <v>143.25</v>
      </c>
    </row>
    <row r="64" spans="2:11" x14ac:dyDescent="0.25">
      <c r="B64" s="74"/>
      <c r="C64" s="74"/>
      <c r="D64" s="74"/>
      <c r="E64" s="90"/>
      <c r="F64" s="89"/>
      <c r="G64" s="74"/>
      <c r="H64" s="89"/>
      <c r="I64" s="73"/>
      <c r="J64" s="73"/>
      <c r="K64" s="73"/>
    </row>
    <row r="65" spans="2:11" x14ac:dyDescent="0.25">
      <c r="B65" s="81">
        <v>25</v>
      </c>
      <c r="C65" s="73">
        <v>11</v>
      </c>
      <c r="D65" s="73">
        <v>2018</v>
      </c>
      <c r="E65" s="81" t="s">
        <v>259</v>
      </c>
      <c r="F65" s="81">
        <v>5</v>
      </c>
      <c r="G65" s="74" t="s">
        <v>260</v>
      </c>
      <c r="H65" s="82" t="s">
        <v>174</v>
      </c>
      <c r="I65" s="73">
        <v>564</v>
      </c>
      <c r="J65" s="73">
        <v>3</v>
      </c>
      <c r="K65" s="76">
        <f>I65/J65</f>
        <v>188</v>
      </c>
    </row>
    <row r="66" spans="2:11" x14ac:dyDescent="0.25">
      <c r="B66" s="114">
        <v>7</v>
      </c>
      <c r="C66" s="73">
        <v>4</v>
      </c>
      <c r="D66" s="64">
        <v>2019</v>
      </c>
      <c r="E66" s="81" t="s">
        <v>259</v>
      </c>
      <c r="F66" s="81">
        <v>5</v>
      </c>
      <c r="G66" s="82" t="s">
        <v>142</v>
      </c>
      <c r="H66" s="89"/>
      <c r="I66" s="73">
        <v>945</v>
      </c>
      <c r="J66" s="73">
        <v>5</v>
      </c>
      <c r="K66" s="76">
        <f>I66/J66</f>
        <v>189</v>
      </c>
    </row>
    <row r="67" spans="2:11" x14ac:dyDescent="0.25">
      <c r="B67" s="73">
        <v>16</v>
      </c>
      <c r="C67" s="73">
        <v>6</v>
      </c>
      <c r="D67" s="73">
        <v>2019</v>
      </c>
      <c r="E67" s="81" t="s">
        <v>259</v>
      </c>
      <c r="F67" s="81">
        <v>5</v>
      </c>
      <c r="G67" s="82" t="s">
        <v>178</v>
      </c>
      <c r="H67" s="89"/>
      <c r="I67" s="73">
        <v>836</v>
      </c>
      <c r="J67" s="73">
        <v>5</v>
      </c>
      <c r="K67" s="76">
        <f>I67/J67</f>
        <v>167.2</v>
      </c>
    </row>
    <row r="68" spans="2:11" x14ac:dyDescent="0.25">
      <c r="B68" s="74"/>
      <c r="C68" s="74"/>
      <c r="D68" s="74"/>
      <c r="E68" s="90"/>
      <c r="F68" s="89"/>
      <c r="G68" s="74"/>
      <c r="H68" s="89"/>
      <c r="I68" s="91">
        <f>SUM(I65:I67)</f>
        <v>2345</v>
      </c>
      <c r="J68" s="91">
        <f>SUM(J65:J67)</f>
        <v>13</v>
      </c>
      <c r="K68" s="76">
        <f>I68/J68</f>
        <v>180.38461538461539</v>
      </c>
    </row>
    <row r="69" spans="2:11" x14ac:dyDescent="0.25">
      <c r="B69" s="74"/>
      <c r="C69" s="74"/>
      <c r="D69" s="74"/>
      <c r="E69" s="90"/>
      <c r="F69" s="89"/>
      <c r="G69" s="74"/>
      <c r="H69" s="89"/>
      <c r="I69" s="73"/>
      <c r="J69" s="73"/>
      <c r="K69" s="73"/>
    </row>
    <row r="70" spans="2:11" x14ac:dyDescent="0.25">
      <c r="B70" s="81">
        <v>25</v>
      </c>
      <c r="C70" s="73">
        <v>11</v>
      </c>
      <c r="D70" s="73">
        <v>2018</v>
      </c>
      <c r="E70" s="81" t="s">
        <v>259</v>
      </c>
      <c r="F70" s="81">
        <v>5</v>
      </c>
      <c r="G70" s="74" t="s">
        <v>260</v>
      </c>
      <c r="H70" s="82" t="s">
        <v>177</v>
      </c>
      <c r="I70" s="73">
        <v>867</v>
      </c>
      <c r="J70" s="73">
        <v>5</v>
      </c>
      <c r="K70" s="76">
        <f>I70/J70</f>
        <v>173.4</v>
      </c>
    </row>
    <row r="71" spans="2:11" x14ac:dyDescent="0.25">
      <c r="B71" s="114">
        <v>7</v>
      </c>
      <c r="C71" s="73">
        <v>4</v>
      </c>
      <c r="D71" s="64">
        <v>2019</v>
      </c>
      <c r="E71" s="81" t="s">
        <v>259</v>
      </c>
      <c r="F71" s="81">
        <v>5</v>
      </c>
      <c r="G71" s="82" t="s">
        <v>142</v>
      </c>
      <c r="H71" s="89"/>
      <c r="I71" s="73">
        <v>735</v>
      </c>
      <c r="J71" s="73">
        <v>4</v>
      </c>
      <c r="K71" s="76">
        <f>I71/J71</f>
        <v>183.75</v>
      </c>
    </row>
    <row r="72" spans="2:11" x14ac:dyDescent="0.25">
      <c r="B72" s="73">
        <v>16</v>
      </c>
      <c r="C72" s="73">
        <v>6</v>
      </c>
      <c r="D72" s="73">
        <v>2019</v>
      </c>
      <c r="E72" s="81" t="s">
        <v>259</v>
      </c>
      <c r="F72" s="81">
        <v>5</v>
      </c>
      <c r="G72" s="82" t="s">
        <v>178</v>
      </c>
      <c r="H72" s="89"/>
      <c r="I72" s="73">
        <v>767</v>
      </c>
      <c r="J72" s="73">
        <v>5</v>
      </c>
      <c r="K72" s="76">
        <f>I72/J72</f>
        <v>153.4</v>
      </c>
    </row>
    <row r="73" spans="2:11" x14ac:dyDescent="0.25">
      <c r="B73" s="64"/>
      <c r="C73" s="61"/>
      <c r="D73" s="61"/>
      <c r="E73" s="38"/>
      <c r="F73" s="64"/>
      <c r="H73" s="89"/>
      <c r="I73" s="91">
        <f>SUM(I70:I72)</f>
        <v>2369</v>
      </c>
      <c r="J73" s="91">
        <f>SUM(J70:J72)</f>
        <v>14</v>
      </c>
      <c r="K73" s="76">
        <f>I73/J73</f>
        <v>169.21428571428572</v>
      </c>
    </row>
    <row r="74" spans="2:11" x14ac:dyDescent="0.25">
      <c r="H74" s="89"/>
      <c r="I74" s="73"/>
      <c r="J74" s="73"/>
      <c r="K74" s="73"/>
    </row>
    <row r="75" spans="2:11" x14ac:dyDescent="0.25">
      <c r="H75" s="81" t="s">
        <v>249</v>
      </c>
      <c r="I75" s="117">
        <f>I44+I49+I53+I58+I63+I68+I73</f>
        <v>12241</v>
      </c>
      <c r="J75" s="118">
        <f>J44+J49+J53+J58+J63+J68+J73</f>
        <v>73</v>
      </c>
      <c r="K75" s="119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dames_clubs_18_19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2019-11-03T18:15:23Z</dcterms:modified>
</cp:coreProperties>
</file>