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9_20" sheetId="5" r:id="rId5"/>
    <sheet name="hommes_clubs_19_20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AI88" i="1" l="1"/>
  <c r="D30" i="4" l="1"/>
  <c r="J22" i="4"/>
  <c r="J28" i="4"/>
  <c r="J24" i="4"/>
  <c r="B30" i="4"/>
  <c r="Y128" i="1"/>
  <c r="Y129" i="1"/>
  <c r="Y130" i="1" s="1"/>
  <c r="Y132" i="1"/>
  <c r="Y88" i="1"/>
  <c r="Y67" i="1"/>
  <c r="Y52" i="1"/>
  <c r="K122" i="2"/>
  <c r="L121" i="2"/>
  <c r="J122" i="2"/>
  <c r="L120" i="2"/>
  <c r="L119" i="2"/>
  <c r="Z132" i="1" l="1"/>
  <c r="Z129" i="1"/>
  <c r="Z128" i="1"/>
  <c r="AA126" i="1"/>
  <c r="Z126" i="1"/>
  <c r="Z125" i="1"/>
  <c r="Z127" i="1" s="1"/>
  <c r="AA123" i="1"/>
  <c r="Z123" i="1"/>
  <c r="Z122" i="1"/>
  <c r="Z124" i="1" s="1"/>
  <c r="AA120" i="1"/>
  <c r="Z120" i="1"/>
  <c r="Z119" i="1"/>
  <c r="Z121" i="1" s="1"/>
  <c r="AA117" i="1"/>
  <c r="Z117" i="1"/>
  <c r="Z116" i="1"/>
  <c r="Z118" i="1" s="1"/>
  <c r="AA114" i="1"/>
  <c r="Z114" i="1"/>
  <c r="Z113" i="1"/>
  <c r="Z115" i="1" s="1"/>
  <c r="AA111" i="1"/>
  <c r="Z111" i="1"/>
  <c r="Z110" i="1"/>
  <c r="Z112" i="1" s="1"/>
  <c r="AA108" i="1"/>
  <c r="Z108" i="1"/>
  <c r="Z107" i="1"/>
  <c r="Z109" i="1" s="1"/>
  <c r="AA105" i="1"/>
  <c r="Z105" i="1"/>
  <c r="Z104" i="1"/>
  <c r="Z106" i="1" s="1"/>
  <c r="AA102" i="1"/>
  <c r="Z102" i="1"/>
  <c r="Z101" i="1"/>
  <c r="Z103" i="1" s="1"/>
  <c r="AA99" i="1"/>
  <c r="Z99" i="1"/>
  <c r="Z98" i="1"/>
  <c r="Z100" i="1" s="1"/>
  <c r="AA96" i="1"/>
  <c r="Z96" i="1"/>
  <c r="Z95" i="1"/>
  <c r="Z97" i="1" s="1"/>
  <c r="AA93" i="1"/>
  <c r="Z93" i="1"/>
  <c r="Z92" i="1"/>
  <c r="Z94" i="1" s="1"/>
  <c r="AA90" i="1"/>
  <c r="Z90" i="1"/>
  <c r="Z89" i="1"/>
  <c r="Z91" i="1" s="1"/>
  <c r="AA87" i="1"/>
  <c r="Z87" i="1"/>
  <c r="Z86" i="1"/>
  <c r="AA84" i="1"/>
  <c r="Z84" i="1"/>
  <c r="Z83" i="1"/>
  <c r="Z85" i="1" s="1"/>
  <c r="AA81" i="1"/>
  <c r="Z81" i="1"/>
  <c r="Z80" i="1"/>
  <c r="Z82" i="1" s="1"/>
  <c r="AA78" i="1"/>
  <c r="Z78" i="1"/>
  <c r="Z77" i="1"/>
  <c r="Z79" i="1" s="1"/>
  <c r="AA75" i="1"/>
  <c r="Z75" i="1"/>
  <c r="Z74" i="1"/>
  <c r="Z76" i="1" s="1"/>
  <c r="AA72" i="1"/>
  <c r="Z72" i="1"/>
  <c r="Z71" i="1"/>
  <c r="Z73" i="1" s="1"/>
  <c r="AA69" i="1"/>
  <c r="Z69" i="1"/>
  <c r="Z68" i="1"/>
  <c r="Z70" i="1" s="1"/>
  <c r="AA66" i="1"/>
  <c r="Z66" i="1"/>
  <c r="Z65" i="1"/>
  <c r="AA63" i="1"/>
  <c r="Z63" i="1"/>
  <c r="Z62" i="1"/>
  <c r="Z64" i="1" s="1"/>
  <c r="AA60" i="1"/>
  <c r="Z60" i="1"/>
  <c r="Z59" i="1"/>
  <c r="Z61" i="1" s="1"/>
  <c r="AA57" i="1"/>
  <c r="Z57" i="1"/>
  <c r="Z56" i="1"/>
  <c r="Z58" i="1" s="1"/>
  <c r="AA54" i="1"/>
  <c r="Z54" i="1"/>
  <c r="Z53" i="1"/>
  <c r="Z55" i="1" s="1"/>
  <c r="AA51" i="1"/>
  <c r="Z51" i="1"/>
  <c r="Z50" i="1"/>
  <c r="AA48" i="1"/>
  <c r="Z48" i="1"/>
  <c r="Z47" i="1"/>
  <c r="Z49" i="1" s="1"/>
  <c r="AA45" i="1"/>
  <c r="Z45" i="1"/>
  <c r="Z44" i="1"/>
  <c r="Z46" i="1" s="1"/>
  <c r="AA42" i="1"/>
  <c r="Z42" i="1"/>
  <c r="Z41" i="1"/>
  <c r="Z43" i="1" s="1"/>
  <c r="AA39" i="1"/>
  <c r="Z39" i="1"/>
  <c r="Z38" i="1"/>
  <c r="Z40" i="1" s="1"/>
  <c r="AA36" i="1"/>
  <c r="Z36" i="1"/>
  <c r="Z35" i="1"/>
  <c r="Z37" i="1" s="1"/>
  <c r="AA33" i="1"/>
  <c r="Z33" i="1"/>
  <c r="Z32" i="1"/>
  <c r="Z34" i="1" s="1"/>
  <c r="AA30" i="1"/>
  <c r="Z30" i="1"/>
  <c r="Z29" i="1"/>
  <c r="Z31" i="1" s="1"/>
  <c r="AA27" i="1"/>
  <c r="Z27" i="1"/>
  <c r="Z26" i="1"/>
  <c r="Z28" i="1" s="1"/>
  <c r="AA24" i="1"/>
  <c r="Z24" i="1"/>
  <c r="Z23" i="1"/>
  <c r="Z25" i="1" s="1"/>
  <c r="AA21" i="1"/>
  <c r="Z21" i="1"/>
  <c r="Z20" i="1"/>
  <c r="Z22" i="1" s="1"/>
  <c r="AA18" i="1"/>
  <c r="Z18" i="1"/>
  <c r="Z17" i="1"/>
  <c r="Z19" i="1" s="1"/>
  <c r="AA15" i="1"/>
  <c r="Z15" i="1"/>
  <c r="Z14" i="1"/>
  <c r="Z16" i="1" s="1"/>
  <c r="AA12" i="1"/>
  <c r="Z12" i="1"/>
  <c r="Z11" i="1"/>
  <c r="X129" i="1"/>
  <c r="X128" i="1"/>
  <c r="X112" i="1"/>
  <c r="X132" i="1"/>
  <c r="X103" i="1"/>
  <c r="X100" i="1"/>
  <c r="X67" i="1"/>
  <c r="X43" i="1"/>
  <c r="X40" i="1"/>
  <c r="X31" i="1"/>
  <c r="H122" i="2"/>
  <c r="L118" i="2"/>
  <c r="L117" i="2"/>
  <c r="L116" i="2"/>
  <c r="L115" i="2"/>
  <c r="L114" i="2"/>
  <c r="L113" i="2"/>
  <c r="L112" i="2"/>
  <c r="Z88" i="1" l="1"/>
  <c r="Z67" i="1"/>
  <c r="Z52" i="1"/>
  <c r="X130" i="1"/>
  <c r="J49" i="4"/>
  <c r="J50" i="4"/>
  <c r="J51" i="4"/>
  <c r="J52" i="4"/>
  <c r="J53" i="4"/>
  <c r="J54" i="4"/>
  <c r="J55" i="4"/>
  <c r="B57" i="4"/>
  <c r="E30" i="4"/>
  <c r="F30" i="4"/>
  <c r="G30" i="4"/>
  <c r="H30" i="4"/>
  <c r="I30" i="4"/>
  <c r="C30" i="4"/>
  <c r="W70" i="1"/>
  <c r="W67" i="1"/>
  <c r="W52" i="1"/>
  <c r="W40" i="1"/>
  <c r="L111" i="2"/>
  <c r="L110" i="2"/>
  <c r="L109" i="2"/>
  <c r="L108" i="2"/>
  <c r="V109" i="1" l="1"/>
  <c r="V97" i="1"/>
  <c r="L107" i="2"/>
  <c r="L106" i="2"/>
  <c r="U91" i="1"/>
  <c r="U73" i="1"/>
  <c r="U13" i="1"/>
  <c r="U61" i="1"/>
  <c r="L105" i="2"/>
  <c r="L104" i="2"/>
  <c r="L103" i="2"/>
  <c r="L102" i="2"/>
  <c r="L101" i="2" l="1"/>
  <c r="L100" i="2"/>
  <c r="T132" i="1"/>
  <c r="T128" i="1"/>
  <c r="T129" i="1"/>
  <c r="T130" i="1" s="1"/>
  <c r="T106" i="1"/>
  <c r="T31" i="1"/>
  <c r="W132" i="1" l="1"/>
  <c r="W128" i="1"/>
  <c r="W129" i="1"/>
  <c r="W130" i="1" s="1"/>
  <c r="V132" i="1"/>
  <c r="U132" i="1"/>
  <c r="V129" i="1"/>
  <c r="U129" i="1"/>
  <c r="V128" i="1"/>
  <c r="U128" i="1"/>
  <c r="V130" i="1" l="1"/>
  <c r="U130" i="1"/>
  <c r="J99" i="6"/>
  <c r="I99" i="6"/>
  <c r="J71" i="6"/>
  <c r="I71" i="6"/>
  <c r="K94" i="6"/>
  <c r="J94" i="6"/>
  <c r="I94" i="6"/>
  <c r="K91" i="6"/>
  <c r="K87" i="6"/>
  <c r="K83" i="6"/>
  <c r="K79" i="6"/>
  <c r="K75" i="6"/>
  <c r="AI79" i="1"/>
  <c r="AI121" i="1"/>
  <c r="Q121" i="1"/>
  <c r="Q79" i="1"/>
  <c r="Q58" i="1"/>
  <c r="Q49" i="1"/>
  <c r="Q28" i="1"/>
  <c r="AI28" i="1"/>
  <c r="AI16" i="1"/>
  <c r="Q16" i="1"/>
  <c r="Q100" i="1"/>
  <c r="Q70" i="1"/>
  <c r="Q67" i="1"/>
  <c r="Q40" i="1"/>
  <c r="Q37" i="1"/>
  <c r="Q34" i="1"/>
  <c r="AI37" i="1"/>
  <c r="K71" i="6" l="1"/>
  <c r="AI124" i="1"/>
  <c r="AI118" i="1"/>
  <c r="R64" i="1"/>
  <c r="R82" i="1"/>
  <c r="R124" i="1"/>
  <c r="R118" i="1"/>
  <c r="R19" i="1"/>
  <c r="L92" i="2"/>
  <c r="S91" i="1" l="1"/>
  <c r="S73" i="1"/>
  <c r="S61" i="1"/>
  <c r="S13" i="1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99" i="2"/>
  <c r="Q132" i="1" l="1"/>
  <c r="R132" i="1"/>
  <c r="S132" i="1"/>
  <c r="Q128" i="1"/>
  <c r="R128" i="1"/>
  <c r="S128" i="1"/>
  <c r="Q129" i="1"/>
  <c r="R129" i="1"/>
  <c r="S129" i="1"/>
  <c r="Q130" i="1" l="1"/>
  <c r="R130" i="1"/>
  <c r="S130" i="1"/>
  <c r="AG28" i="1"/>
  <c r="AG25" i="1"/>
  <c r="AG22" i="1"/>
  <c r="AG127" i="1"/>
  <c r="AG124" i="1"/>
  <c r="AG121" i="1"/>
  <c r="AG109" i="1"/>
  <c r="AG106" i="1"/>
  <c r="AG103" i="1"/>
  <c r="AG100" i="1"/>
  <c r="AG97" i="1"/>
  <c r="AG94" i="1"/>
  <c r="AG91" i="1"/>
  <c r="AG88" i="1"/>
  <c r="AG85" i="1"/>
  <c r="AG82" i="1"/>
  <c r="AG76" i="1"/>
  <c r="AG73" i="1"/>
  <c r="AG70" i="1"/>
  <c r="AG67" i="1"/>
  <c r="AG61" i="1"/>
  <c r="AG58" i="1"/>
  <c r="AG55" i="1"/>
  <c r="AG43" i="1"/>
  <c r="AG40" i="1"/>
  <c r="AG34" i="1"/>
  <c r="AG31" i="1"/>
  <c r="O109" i="1" l="1"/>
  <c r="O106" i="1"/>
  <c r="O103" i="1"/>
  <c r="O43" i="1"/>
  <c r="O31" i="1"/>
  <c r="O132" i="1" l="1"/>
  <c r="P129" i="1"/>
  <c r="O129" i="1"/>
  <c r="P128" i="1"/>
  <c r="O128" i="1"/>
  <c r="P97" i="1"/>
  <c r="P94" i="1"/>
  <c r="P85" i="1"/>
  <c r="P76" i="1"/>
  <c r="P132" i="1" s="1"/>
  <c r="P46" i="1"/>
  <c r="L69" i="2"/>
  <c r="L70" i="2"/>
  <c r="L71" i="2"/>
  <c r="L72" i="2"/>
  <c r="L73" i="2"/>
  <c r="L74" i="2"/>
  <c r="L75" i="2"/>
  <c r="L76" i="2"/>
  <c r="L77" i="2"/>
  <c r="L78" i="2"/>
  <c r="P130" i="1" l="1"/>
  <c r="O130" i="1"/>
  <c r="J51" i="3" l="1"/>
  <c r="N132" i="1"/>
  <c r="N129" i="1"/>
  <c r="N130" i="1" s="1"/>
  <c r="N128" i="1"/>
  <c r="N94" i="1"/>
  <c r="L68" i="2"/>
  <c r="AG129" i="1" l="1"/>
  <c r="AG128" i="1"/>
  <c r="A128" i="1"/>
  <c r="A129" i="1"/>
  <c r="M129" i="1"/>
  <c r="L129" i="1"/>
  <c r="K129" i="1"/>
  <c r="J129" i="1"/>
  <c r="I129" i="1"/>
  <c r="H129" i="1"/>
  <c r="G129" i="1"/>
  <c r="F129" i="1"/>
  <c r="E129" i="1"/>
  <c r="D129" i="1"/>
  <c r="M128" i="1"/>
  <c r="L128" i="1"/>
  <c r="K128" i="1"/>
  <c r="J128" i="1"/>
  <c r="I128" i="1"/>
  <c r="H128" i="1"/>
  <c r="G128" i="1"/>
  <c r="F128" i="1"/>
  <c r="E128" i="1"/>
  <c r="D128" i="1"/>
  <c r="M76" i="1" l="1"/>
  <c r="M52" i="1"/>
  <c r="M49" i="1"/>
  <c r="M43" i="1"/>
  <c r="M40" i="1"/>
  <c r="M132" i="1" s="1"/>
  <c r="L63" i="2"/>
  <c r="L64" i="2"/>
  <c r="L65" i="2"/>
  <c r="L66" i="2"/>
  <c r="L67" i="2"/>
  <c r="L130" i="1" l="1"/>
  <c r="L103" i="1"/>
  <c r="L100" i="1"/>
  <c r="L94" i="1"/>
  <c r="L67" i="1"/>
  <c r="L31" i="1"/>
  <c r="L132" i="1" s="1"/>
  <c r="L62" i="2"/>
  <c r="L60" i="2"/>
  <c r="L61" i="2"/>
  <c r="J59" i="2"/>
  <c r="L59" i="2" s="1"/>
  <c r="J58" i="2"/>
  <c r="L58" i="2" l="1"/>
  <c r="M130" i="1"/>
  <c r="J9" i="4"/>
  <c r="J75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32" i="1" l="1"/>
  <c r="J130" i="1"/>
  <c r="K130" i="1" l="1"/>
  <c r="K106" i="1"/>
  <c r="K100" i="1"/>
  <c r="K34" i="1"/>
  <c r="K31" i="1"/>
  <c r="L47" i="2"/>
  <c r="L46" i="2"/>
  <c r="L45" i="2"/>
  <c r="L44" i="2"/>
  <c r="K132" i="1" l="1"/>
  <c r="I91" i="1"/>
  <c r="I73" i="1"/>
  <c r="I61" i="1"/>
  <c r="I13" i="1"/>
  <c r="L43" i="2"/>
  <c r="L42" i="2"/>
  <c r="L41" i="2"/>
  <c r="L40" i="2"/>
  <c r="H130" i="1" l="1"/>
  <c r="L39" i="2"/>
  <c r="L38" i="2"/>
  <c r="H31" i="1"/>
  <c r="H132" i="1" s="1"/>
  <c r="H76" i="1"/>
  <c r="J88" i="3" l="1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7" i="1" l="1"/>
  <c r="A124" i="1"/>
  <c r="A121" i="1"/>
  <c r="A118" i="1"/>
  <c r="A109" i="1"/>
  <c r="AI109" i="1" s="1"/>
  <c r="A106" i="1"/>
  <c r="AI106" i="1" s="1"/>
  <c r="A103" i="1"/>
  <c r="A100" i="1"/>
  <c r="A97" i="1"/>
  <c r="A94" i="1"/>
  <c r="AI94" i="1" s="1"/>
  <c r="A91" i="1"/>
  <c r="A88" i="1"/>
  <c r="A85" i="1"/>
  <c r="AI85" i="1" s="1"/>
  <c r="A82" i="1"/>
  <c r="A79" i="1"/>
  <c r="A76" i="1"/>
  <c r="A73" i="1"/>
  <c r="A70" i="1"/>
  <c r="A67" i="1"/>
  <c r="A61" i="1"/>
  <c r="A58" i="1"/>
  <c r="AI58" i="1" s="1"/>
  <c r="A55" i="1"/>
  <c r="A52" i="1"/>
  <c r="AI52" i="1" s="1"/>
  <c r="A49" i="1"/>
  <c r="A46" i="1"/>
  <c r="AI46" i="1" s="1"/>
  <c r="A43" i="1"/>
  <c r="A40" i="1"/>
  <c r="A37" i="1"/>
  <c r="A34" i="1"/>
  <c r="AI34" i="1" s="1"/>
  <c r="A31" i="1"/>
  <c r="A28" i="1"/>
  <c r="A25" i="1"/>
  <c r="A22" i="1"/>
  <c r="A16" i="1"/>
  <c r="A13" i="1"/>
  <c r="AI70" i="1" l="1"/>
  <c r="AI82" i="1"/>
  <c r="AI55" i="1"/>
  <c r="AI103" i="1"/>
  <c r="AI76" i="1"/>
  <c r="AI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48" i="4"/>
  <c r="J47" i="4"/>
  <c r="J46" i="4"/>
  <c r="J45" i="4"/>
  <c r="J44" i="4"/>
  <c r="J43" i="4"/>
  <c r="J12" i="4"/>
  <c r="J42" i="4"/>
  <c r="J41" i="4"/>
  <c r="J40" i="4"/>
  <c r="J23" i="4"/>
  <c r="J27" i="4"/>
  <c r="J39" i="4"/>
  <c r="J17" i="4"/>
  <c r="J26" i="4"/>
  <c r="J38" i="4"/>
  <c r="J20" i="4"/>
  <c r="J37" i="4"/>
  <c r="J36" i="4"/>
  <c r="J19" i="4"/>
  <c r="J35" i="4"/>
  <c r="J34" i="4"/>
  <c r="J25" i="4"/>
  <c r="J11" i="4"/>
  <c r="J18" i="4"/>
  <c r="J16" i="4"/>
  <c r="J13" i="4"/>
  <c r="J15" i="4"/>
  <c r="J10" i="4"/>
  <c r="J21" i="4"/>
  <c r="J14" i="4"/>
  <c r="J59" i="3"/>
  <c r="J40" i="3"/>
  <c r="J26" i="3"/>
  <c r="J12" i="3"/>
  <c r="L11" i="2"/>
  <c r="L10" i="2"/>
  <c r="L7" i="2"/>
  <c r="J30" i="4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J90" i="3"/>
  <c r="L122" i="2"/>
  <c r="K44" i="6"/>
  <c r="K14" i="5"/>
  <c r="I68" i="5"/>
  <c r="K74" i="5"/>
  <c r="AE131" i="1"/>
  <c r="AG118" i="1"/>
  <c r="AG79" i="1"/>
  <c r="AG52" i="1"/>
  <c r="AG49" i="1"/>
  <c r="AG46" i="1"/>
  <c r="AG37" i="1"/>
  <c r="E132" i="1"/>
  <c r="AI25" i="1"/>
  <c r="AG16" i="1"/>
  <c r="AG13" i="1"/>
  <c r="Z13" i="1"/>
  <c r="AI13" i="1" s="1"/>
  <c r="K99" i="6" l="1"/>
  <c r="K39" i="6"/>
  <c r="K91" i="5"/>
  <c r="K37" i="5"/>
  <c r="K68" i="5"/>
  <c r="AI100" i="1"/>
  <c r="AI67" i="1"/>
  <c r="AI49" i="1"/>
  <c r="AA129" i="1"/>
  <c r="F130" i="1"/>
  <c r="AG130" i="1"/>
  <c r="D132" i="1"/>
  <c r="F132" i="1"/>
  <c r="G132" i="1"/>
  <c r="I132" i="1"/>
  <c r="AI61" i="1"/>
  <c r="AI73" i="1"/>
  <c r="A130" i="1"/>
  <c r="AI31" i="1"/>
  <c r="AI43" i="1"/>
  <c r="AI91" i="1"/>
  <c r="D130" i="1"/>
  <c r="G130" i="1"/>
  <c r="E130" i="1"/>
  <c r="I130" i="1"/>
  <c r="AI97" i="1"/>
  <c r="Z130" i="1" l="1"/>
</calcChain>
</file>

<file path=xl/sharedStrings.xml><?xml version="1.0" encoding="utf-8"?>
<sst xmlns="http://schemas.openxmlformats.org/spreadsheetml/2006/main" count="1589" uniqueCount="489">
  <si>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</si>
  <si>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</si>
  <si>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</si>
  <si>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</si>
  <si>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</si>
  <si>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</si>
  <si>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</si>
  <si>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</si>
  <si>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</si>
  <si>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</si>
  <si>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</si>
  <si>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</si>
  <si>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</si>
  <si>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</si>
  <si>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</si>
  <si>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</si>
  <si>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</si>
  <si>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</si>
  <si>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</si>
  <si>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</si>
  <si>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</si>
  <si>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</si>
  <si>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</si>
  <si>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</si>
  <si>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</si>
  <si>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</si>
  <si>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</si>
  <si>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</si>
  <si>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</si>
  <si>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</si>
  <si>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</si>
  <si>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</si>
  <si>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</si>
  <si>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</si>
  <si>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</si>
  <si>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</si>
  <si>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</si>
  <si>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</si>
  <si>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</si>
  <si>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</si>
  <si>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</si>
  <si>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</si>
  <si>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</si>
  <si>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</si>
  <si>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</si>
  <si>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</si>
  <si>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</si>
  <si>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</si>
  <si>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</si>
  <si>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</si>
  <si>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</si>
  <si>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</si>
  <si>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</si>
  <si>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</si>
  <si>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</si>
  <si>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</si>
  <si>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</si>
  <si>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</si>
  <si>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</si>
  <si>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</si>
  <si>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</si>
  <si>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</si>
  <si>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</si>
  <si>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</si>
  <si>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</si>
  <si>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</si>
  <si>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</si>
  <si>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</si>
  <si>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</si>
  <si>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</si>
  <si>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</si>
  <si>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</si>
  <si>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</si>
  <si>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</si>
  <si>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</si>
  <si>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</si>
  <si>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</si>
  <si>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</si>
  <si>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</si>
  <si>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</si>
  <si>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</si>
  <si>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</si>
  <si>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</si>
  <si>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</si>
  <si>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</si>
  <si>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</si>
  <si>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</si>
  <si>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</si>
  <si>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</si>
  <si>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</si>
  <si>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</si>
  <si>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</si>
  <si>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</si>
  <si>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</si>
  <si>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</si>
  <si>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</si>
  <si>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</si>
  <si>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</si>
  <si>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</si>
  <si>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</si>
  <si>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</si>
  <si>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</si>
  <si>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</si>
  <si>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</si>
  <si>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</si>
  <si>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</si>
  <si>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</si>
  <si>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</si>
  <si>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</si>
  <si>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</si>
  <si>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</si>
  <si>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</si>
  <si>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</si>
  <si>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</si>
  <si>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</si>
  <si>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</si>
  <si>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</si>
  <si>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</si>
  <si>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</si>
  <si>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</si>
  <si>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</si>
  <si>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</si>
  <si>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</si>
  <si>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</si>
  <si>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</si>
  <si>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</si>
  <si>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</si>
  <si>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</si>
  <si>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</si>
  <si>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</si>
  <si>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</si>
  <si>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</si>
  <si>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</si>
  <si>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</si>
  <si>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</si>
  <si>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</si>
  <si>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</si>
  <si>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</si>
  <si>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</si>
  <si>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</si>
  <si>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</si>
  <si>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</si>
  <si>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</si>
  <si>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</si>
  <si>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</si>
  <si>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</si>
  <si>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</si>
  <si>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</si>
  <si>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</si>
  <si>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</si>
  <si>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</si>
  <si>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</si>
  <si>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</si>
  <si>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</si>
  <si>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</si>
  <si>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</si>
  <si>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</si>
  <si>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</si>
  <si>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</si>
  <si>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</si>
  <si>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</si>
  <si>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</si>
  <si>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</si>
  <si>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</si>
  <si>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</si>
  <si>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</si>
  <si>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</si>
  <si>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</si>
  <si>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</si>
  <si>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</si>
  <si>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</si>
  <si>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</si>
  <si>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</si>
  <si>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</si>
  <si>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</si>
  <si>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</si>
  <si>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</si>
  <si>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</si>
  <si>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</si>
  <si>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</si>
  <si>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</si>
  <si>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</si>
  <si>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</si>
  <si>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</si>
  <si>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</si>
  <si>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</si>
  <si>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</si>
  <si>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</si>
  <si>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</si>
  <si>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</si>
  <si>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</si>
  <si>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</si>
  <si>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</si>
  <si>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</si>
  <si>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</si>
  <si>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</si>
  <si>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</si>
  <si>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</si>
  <si>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</si>
  <si>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</si>
  <si>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</si>
  <si>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</si>
  <si>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</si>
  <si>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</si>
  <si>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</si>
  <si>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CANTEUX Thierry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</si>
  <si>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</si>
  <si>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</si>
  <si>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</si>
  <si>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</si>
  <si>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</si>
  <si>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</si>
  <si>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</si>
  <si>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</si>
  <si>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</si>
  <si>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</si>
  <si>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</si>
  <si>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</si>
  <si>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</si>
  <si>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</si>
  <si>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</si>
  <si>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</si>
  <si>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</si>
  <si>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</si>
  <si>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</si>
  <si>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</si>
  <si>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</si>
  <si>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</si>
  <si>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</si>
  <si>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</si>
  <si>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</si>
  <si>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</si>
  <si>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</si>
  <si>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</si>
  <si>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</si>
  <si>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</si>
  <si>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</si>
  <si>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</si>
  <si>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</si>
  <si>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</si>
  <si>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</si>
  <si>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</si>
  <si>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</si>
  <si>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</si>
  <si>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</si>
  <si>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</si>
  <si>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</si>
  <si>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</si>
  <si>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</si>
  <si>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</si>
  <si>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</si>
  <si>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</si>
  <si>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</si>
  <si>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 VICTOIRE en Tournoi Départemental</t>
  </si>
  <si>
    <t xml:space="preserve"> VICTOIRE en Tournoi Régional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</si>
  <si>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</si>
  <si>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</si>
  <si>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</si>
  <si>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</si>
  <si>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</si>
  <si>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</si>
  <si>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</si>
  <si>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</si>
  <si>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</si>
  <si>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</si>
  <si>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</si>
  <si>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</si>
  <si>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</si>
  <si>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LECORDIER Lolita  ( avec F Maincent, école st-lô )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</si>
  <si>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</si>
  <si>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</si>
  <si>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</si>
  <si>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</si>
  <si>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</si>
  <si>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</si>
  <si>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</si>
  <si>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</si>
  <si>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</si>
  <si>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</si>
  <si>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</si>
  <si>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</si>
  <si>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</si>
  <si>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</si>
  <si>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</si>
  <si>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</si>
  <si>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</si>
  <si>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</si>
  <si>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</si>
  <si>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</si>
  <si>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</si>
  <si>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rentrée cool !</t>
  </si>
  <si>
    <t>4 èmes</t>
  </si>
  <si>
    <t>13 èmes</t>
  </si>
  <si>
    <t>5 èmes</t>
  </si>
  <si>
    <t>6 èmes</t>
  </si>
  <si>
    <t>7 èmes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</si>
  <si>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</si>
  <si>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</si>
  <si>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</si>
  <si>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</si>
  <si>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</si>
  <si>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</si>
  <si>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</si>
  <si>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</si>
  <si>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</si>
  <si>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</si>
  <si>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</si>
  <si>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</si>
  <si>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</si>
  <si>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</si>
  <si>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</si>
  <si>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</si>
  <si>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</si>
  <si>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</si>
  <si>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</si>
  <si>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</si>
  <si>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</si>
  <si>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</si>
  <si>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</si>
  <si>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</si>
  <si>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</si>
  <si>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</si>
  <si>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</si>
  <si>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</si>
  <si>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</si>
  <si>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</si>
  <si>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chpt doub dist  excell</t>
  </si>
  <si>
    <t>1 èrs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</si>
  <si>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</si>
  <si>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</si>
  <si>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</si>
  <si>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</si>
  <si>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</si>
  <si>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</si>
  <si>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</si>
  <si>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</si>
  <si>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</si>
  <si>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</si>
  <si>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</si>
  <si>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</si>
  <si>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</si>
  <si>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</si>
  <si>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</si>
  <si>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</si>
  <si>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</si>
  <si>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</si>
  <si>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</si>
  <si>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</si>
  <si>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</si>
  <si>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</si>
  <si>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</si>
  <si>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</si>
  <si>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</si>
  <si>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</si>
  <si>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</si>
  <si>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</si>
  <si>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ttmp 360</t>
  </si>
  <si>
    <t>national Cochon</t>
  </si>
  <si>
    <t>2 ttmp</t>
  </si>
  <si>
    <t>14 èmes</t>
  </si>
  <si>
    <t>17 èmes</t>
  </si>
  <si>
    <t>19 èmes</t>
  </si>
  <si>
    <t>cochon</t>
  </si>
  <si>
    <t>classement : nbre nominations, titres, victoires en tournois, records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</si>
  <si>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</si>
  <si>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</si>
  <si>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</si>
  <si>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</si>
  <si>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</si>
  <si>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</si>
  <si>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</si>
  <si>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MARIETTE Laure  ( avec Cathy Roux de La Rochelle )</t>
  </si>
  <si>
    <t>doub dames : indiv</t>
  </si>
  <si>
    <t xml:space="preserve">MARIETTE Laure </t>
  </si>
  <si>
    <t>lignes : sam 140 161 225 224 228 236 166 146 = 1526 + dim 192 183 243 225 199 194 = 1236 total 2762</t>
  </si>
  <si>
    <t>1  VICTOIRE en Tournoi National</t>
  </si>
  <si>
    <t>NIOBEY</t>
  </si>
  <si>
    <t>Hubert</t>
  </si>
  <si>
    <t>06.92174</t>
  </si>
  <si>
    <t>chpt clubs N 2 dames</t>
  </si>
  <si>
    <t>4 scr</t>
  </si>
  <si>
    <t>chpt clubs N 3 dames</t>
  </si>
  <si>
    <t xml:space="preserve">Bad   Boys    Saint - Lô     :   résultats   individuels   aux Chpts des Clubs saison  2019  -  2020 </t>
  </si>
  <si>
    <t>chpt clubs</t>
  </si>
  <si>
    <t>N 2 B</t>
  </si>
  <si>
    <t>Dinan</t>
  </si>
  <si>
    <t>Angers</t>
  </si>
  <si>
    <t>Audincourt</t>
  </si>
  <si>
    <t>Villeneuve d'Ascq</t>
  </si>
  <si>
    <t>N 3 C</t>
  </si>
  <si>
    <t>N 2 B Dames</t>
  </si>
  <si>
    <t>N 3 C Dames</t>
  </si>
  <si>
    <t>R 1 Dames</t>
  </si>
  <si>
    <t>R 1 Hommes</t>
  </si>
  <si>
    <t>R 3  Hommes</t>
  </si>
  <si>
    <t>progession constante !</t>
  </si>
  <si>
    <t>dure, la reprise !</t>
  </si>
  <si>
    <t>MERCIER A - GADAIS L - LEMAZURIER - MARIETTE - LEPRINCE</t>
  </si>
  <si>
    <t>MERCIER R - GADAIS C - CLAVIER - MESNIER - MOREL</t>
  </si>
  <si>
    <t>début de saison en douceur !</t>
  </si>
  <si>
    <t>Un Vire ne fait pas l'autre !</t>
  </si>
  <si>
    <t>NOV</t>
  </si>
  <si>
    <t>5 scr</t>
  </si>
  <si>
    <t>chpt clubs R 1 hommes</t>
  </si>
  <si>
    <t>chpt clubs R 3 hommes</t>
  </si>
  <si>
    <t>Lecamu Christophe</t>
  </si>
  <si>
    <t>Poirot Lucien</t>
  </si>
  <si>
    <t>chpt clubs R 1 dames</t>
  </si>
  <si>
    <t>hommes</t>
  </si>
  <si>
    <t xml:space="preserve"> R  1</t>
  </si>
  <si>
    <t>R  1</t>
  </si>
  <si>
    <t>5  scr</t>
  </si>
  <si>
    <t xml:space="preserve"> R  3</t>
  </si>
  <si>
    <t>ASSELIN - LAROQUE - LECORDIER - MADELAINE</t>
  </si>
  <si>
    <t>Boxstael Johan</t>
  </si>
  <si>
    <t>correcte, l'entrée !</t>
  </si>
  <si>
    <t>encore un qui n'est pas prophète !</t>
  </si>
  <si>
    <t>c'est une reprise !</t>
  </si>
  <si>
    <t>correct, le retour !</t>
  </si>
  <si>
    <t>3 èmes J 1</t>
  </si>
  <si>
    <t xml:space="preserve">2 èmes  J 1 </t>
  </si>
  <si>
    <t xml:space="preserve">4 èmes  J 1 </t>
  </si>
  <si>
    <t>BOXSTAEL - LECAMU - LEPELLETIER - POIROT -TOMINI</t>
  </si>
  <si>
    <t xml:space="preserve">3 èmes  J 1 </t>
  </si>
  <si>
    <t xml:space="preserve">6 èmes  J 1 </t>
  </si>
  <si>
    <t>entame correcte  !</t>
  </si>
  <si>
    <t>pas trouvé grand-chose !</t>
  </si>
  <si>
    <t>fidèle à lui-même !</t>
  </si>
  <si>
    <t>y a pas de raison de s'arrêter !</t>
  </si>
  <si>
    <t>a mal fini !</t>
  </si>
  <si>
    <t>bon début !</t>
  </si>
  <si>
    <t>entrée satisfaisante !</t>
  </si>
  <si>
    <t>LECARPENTIER - DELAFOSSE F et N - GADAIS -LECORDIER - MERCIER</t>
  </si>
  <si>
    <t>BOUREL - CATHERINE - LEPARQUIER - HOUY - GANNE - TASSET</t>
  </si>
  <si>
    <t>Régionale   3</t>
  </si>
  <si>
    <t>Régionale 3</t>
  </si>
  <si>
    <t>cumuls généraux</t>
  </si>
  <si>
    <t>ligne ! Manque de jeu ?</t>
  </si>
  <si>
    <t>a fini par trouver, hélas, à la dernière</t>
  </si>
  <si>
    <t>chpt doub dist  honneur</t>
  </si>
  <si>
    <t>chpt doub reg excell</t>
  </si>
  <si>
    <t>Morel Anne Gaelle</t>
  </si>
  <si>
    <t>région</t>
  </si>
  <si>
    <t>chauray</t>
  </si>
  <si>
    <t>chpt doub national elite</t>
  </si>
  <si>
    <t>Chauray</t>
  </si>
  <si>
    <t>doub elite</t>
  </si>
  <si>
    <t>doub honn region</t>
  </si>
  <si>
    <t>Champions region doub excel</t>
  </si>
  <si>
    <t>ça va mieux !</t>
  </si>
  <si>
    <t>d'abord, on retrouve la moyenne, après</t>
  </si>
  <si>
    <t>on accélère !</t>
  </si>
  <si>
    <t>si j'avais su, chauray pas venu !</t>
  </si>
  <si>
    <t>a fait ce qu'il fallait pour le titre !</t>
  </si>
  <si>
    <t>bien, niveau retrouvé !</t>
  </si>
  <si>
    <t>on progresse doucement, avant</t>
  </si>
  <si>
    <t>l'accélération !</t>
  </si>
  <si>
    <t>a manqué de constance !</t>
  </si>
  <si>
    <t>irrégulier mais sauve les meubles !</t>
  </si>
  <si>
    <t>LECAMU Christophe</t>
  </si>
  <si>
    <t>PASQUETTE Rémi</t>
  </si>
  <si>
    <t>10 èmes</t>
  </si>
  <si>
    <t>doub mixte corpos</t>
  </si>
  <si>
    <t>Niobey Hubert</t>
  </si>
  <si>
    <t>1  ers</t>
  </si>
  <si>
    <t>mixte</t>
  </si>
  <si>
    <t>Levesque Bernard</t>
  </si>
  <si>
    <t>quadrettes  corpos</t>
  </si>
  <si>
    <t>2 èmes ex aequo</t>
  </si>
  <si>
    <t>quadrettes</t>
  </si>
  <si>
    <t>superbe retour !</t>
  </si>
  <si>
    <t>limite la casse !</t>
  </si>
  <si>
    <t>week-end à oublier !</t>
  </si>
  <si>
    <t>a surnagé !</t>
  </si>
  <si>
    <t>dans la moyenne, comme maman !</t>
  </si>
  <si>
    <t>dans la moyenne, comme papa !</t>
  </si>
  <si>
    <t>minimum syndical !</t>
  </si>
  <si>
    <t>retour très correct !</t>
  </si>
  <si>
    <t>le samedi, c'est pas son jour !</t>
  </si>
  <si>
    <t>doublettes mixte corpos</t>
  </si>
  <si>
    <t xml:space="preserve">CLAVIER  Fanfan 2 - NIOBEY Hubert </t>
  </si>
  <si>
    <t>4 TITRES</t>
  </si>
  <si>
    <t>NIOBEY Hubert</t>
  </si>
  <si>
    <t>quad corpos</t>
  </si>
  <si>
    <t>LECARPENTIER Denis - LEVESQUE Bernard - GRESSELIN Cyrille</t>
  </si>
  <si>
    <t>GADAIS Alain - GADAIS Catherine</t>
  </si>
  <si>
    <t xml:space="preserve"> 15 PODIUMS : hors 1 ère place</t>
  </si>
  <si>
    <t xml:space="preserve">1  VICTOIRE en Tournoi District </t>
  </si>
  <si>
    <t>( avec Erick LESNE des Vikings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</si>
</sst>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14" borderId="0" xfId="0" applyFont="1" applyFill="1"/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D0A3FD"/>
      <color rgb="FF0066FF"/>
      <color rgb="FFFF0066"/>
      <color rgb="FF00FF00"/>
      <color rgb="FFD9D9D9"/>
      <color rgb="FFFCD5B4"/>
      <color rgb="FFFF00FF"/>
      <color rgb="FF33CC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2"/>
  <sheetViews>
    <sheetView tabSelected="1" topLeftCell="M1" workbookViewId="0">
      <selection activeCell="AI88" sqref="AI88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25" width="9.7109375" customWidth="1"/>
    <col min="26" max="26" width="10.7109375" customWidth="1"/>
    <col min="27" max="27" width="8.5703125" customWidth="1"/>
    <col min="30" max="30" width="13.5703125" customWidth="1"/>
    <col min="31" max="31" width="12.42578125" customWidth="1"/>
    <col min="32" max="32" width="2.28515625" customWidth="1"/>
    <col min="33" max="33" width="9.28515625" customWidth="1"/>
    <col min="34" max="34" width="2.42578125" customWidth="1"/>
    <col min="35" max="35" width="9.85546875" customWidth="1"/>
  </cols>
  <sheetData>
    <row r="1" spans="1:35" ht="15.75" x14ac:dyDescent="0.25">
      <c r="A1" s="65" t="s">
        <v>250</v>
      </c>
    </row>
    <row r="4" spans="1:35" x14ac:dyDescent="0.25">
      <c r="A4" s="1"/>
      <c r="B4" s="156" t="s">
        <v>0</v>
      </c>
      <c r="C4" s="2"/>
      <c r="D4" s="119" t="s">
        <v>1</v>
      </c>
      <c r="E4" s="119" t="s">
        <v>266</v>
      </c>
      <c r="F4" s="119" t="s">
        <v>273</v>
      </c>
      <c r="G4" s="119" t="s">
        <v>3</v>
      </c>
      <c r="H4" s="119" t="s">
        <v>306</v>
      </c>
      <c r="I4" s="119" t="s">
        <v>2</v>
      </c>
      <c r="J4" s="119" t="s">
        <v>1</v>
      </c>
      <c r="K4" s="183" t="s">
        <v>321</v>
      </c>
      <c r="L4" s="183" t="s">
        <v>344</v>
      </c>
      <c r="M4" s="119" t="s">
        <v>1</v>
      </c>
      <c r="N4" s="119" t="s">
        <v>273</v>
      </c>
      <c r="O4" s="119" t="s">
        <v>1</v>
      </c>
      <c r="P4" s="119" t="s">
        <v>273</v>
      </c>
      <c r="Q4" s="119" t="s">
        <v>266</v>
      </c>
      <c r="R4" s="119" t="s">
        <v>2</v>
      </c>
      <c r="S4" s="119" t="s">
        <v>1</v>
      </c>
      <c r="T4" s="119" t="s">
        <v>443</v>
      </c>
      <c r="U4" s="119" t="s">
        <v>1</v>
      </c>
      <c r="V4" s="119" t="s">
        <v>2</v>
      </c>
      <c r="W4" s="119" t="s">
        <v>266</v>
      </c>
      <c r="X4" s="119" t="s">
        <v>1</v>
      </c>
      <c r="Y4" s="119" t="s">
        <v>2</v>
      </c>
      <c r="Z4" s="130"/>
      <c r="AA4" s="131"/>
      <c r="AE4" s="4"/>
      <c r="AG4" s="5"/>
      <c r="AI4" s="6" t="s">
        <v>4</v>
      </c>
    </row>
    <row r="5" spans="1:35" x14ac:dyDescent="0.25">
      <c r="A5" s="151" t="s">
        <v>5</v>
      </c>
      <c r="B5" s="151"/>
      <c r="C5" s="7"/>
      <c r="D5" s="120"/>
      <c r="E5" s="120"/>
      <c r="F5" s="132"/>
      <c r="G5" s="120"/>
      <c r="H5" s="132"/>
      <c r="I5" s="132" t="s">
        <v>305</v>
      </c>
      <c r="J5" s="132"/>
      <c r="K5" s="132"/>
      <c r="L5" s="132"/>
      <c r="M5" s="132"/>
      <c r="N5" s="132"/>
      <c r="O5" s="132"/>
      <c r="P5" s="132"/>
      <c r="Q5" s="132"/>
      <c r="R5" s="132" t="s">
        <v>305</v>
      </c>
      <c r="S5" s="132"/>
      <c r="T5" s="132"/>
      <c r="U5" s="132"/>
      <c r="V5" s="132" t="s">
        <v>305</v>
      </c>
      <c r="W5" s="132"/>
      <c r="X5" s="132"/>
      <c r="Y5" s="132" t="s">
        <v>305</v>
      </c>
      <c r="Z5" s="229" t="s">
        <v>255</v>
      </c>
      <c r="AA5" s="230"/>
      <c r="AE5" s="8"/>
      <c r="AG5" s="9" t="s">
        <v>6</v>
      </c>
      <c r="AI5" s="10" t="s">
        <v>7</v>
      </c>
    </row>
    <row r="6" spans="1:35" x14ac:dyDescent="0.25">
      <c r="A6" s="151"/>
      <c r="B6" s="157" t="s">
        <v>8</v>
      </c>
      <c r="C6" s="7"/>
      <c r="D6" s="121">
        <v>43716</v>
      </c>
      <c r="E6" s="121">
        <v>43723</v>
      </c>
      <c r="F6" s="121">
        <v>43730</v>
      </c>
      <c r="G6" s="121">
        <v>43744</v>
      </c>
      <c r="H6" s="121">
        <v>43744</v>
      </c>
      <c r="I6" s="121">
        <v>43751</v>
      </c>
      <c r="J6" s="121">
        <v>43751</v>
      </c>
      <c r="K6" s="121">
        <v>43751</v>
      </c>
      <c r="L6" s="206">
        <v>43758</v>
      </c>
      <c r="M6" s="206">
        <v>43758</v>
      </c>
      <c r="N6" s="206">
        <v>43772</v>
      </c>
      <c r="O6" s="206">
        <v>43779</v>
      </c>
      <c r="P6" s="206">
        <v>43779</v>
      </c>
      <c r="Q6" s="206">
        <v>43786</v>
      </c>
      <c r="R6" s="206">
        <v>43786</v>
      </c>
      <c r="S6" s="206">
        <v>43786</v>
      </c>
      <c r="T6" s="206">
        <v>43793</v>
      </c>
      <c r="U6" s="206">
        <v>43793</v>
      </c>
      <c r="V6" s="206">
        <v>43793</v>
      </c>
      <c r="W6" s="206">
        <v>43793</v>
      </c>
      <c r="X6" s="206">
        <v>43799</v>
      </c>
      <c r="Y6" s="206">
        <v>43800</v>
      </c>
      <c r="Z6" s="133"/>
      <c r="AA6" s="134"/>
      <c r="AE6" s="4"/>
      <c r="AG6" s="9" t="s">
        <v>5</v>
      </c>
      <c r="AI6" s="10" t="s">
        <v>9</v>
      </c>
    </row>
    <row r="7" spans="1:35" x14ac:dyDescent="0.25">
      <c r="A7" s="151" t="s">
        <v>283</v>
      </c>
      <c r="B7" s="157" t="s">
        <v>10</v>
      </c>
      <c r="C7" s="7"/>
      <c r="D7" s="122" t="s">
        <v>11</v>
      </c>
      <c r="E7" s="122" t="s">
        <v>11</v>
      </c>
      <c r="F7" s="135" t="s">
        <v>274</v>
      </c>
      <c r="G7" s="135" t="s">
        <v>276</v>
      </c>
      <c r="H7" s="122" t="s">
        <v>11</v>
      </c>
      <c r="I7" s="135" t="s">
        <v>12</v>
      </c>
      <c r="J7" s="135" t="s">
        <v>12</v>
      </c>
      <c r="K7" s="135" t="s">
        <v>12</v>
      </c>
      <c r="L7" s="135" t="s">
        <v>11</v>
      </c>
      <c r="M7" s="135" t="s">
        <v>11</v>
      </c>
      <c r="N7" s="135" t="s">
        <v>11</v>
      </c>
      <c r="O7" s="135" t="s">
        <v>383</v>
      </c>
      <c r="P7" s="135" t="s">
        <v>383</v>
      </c>
      <c r="Q7" s="135" t="s">
        <v>383</v>
      </c>
      <c r="R7" s="135" t="s">
        <v>383</v>
      </c>
      <c r="S7" s="135" t="s">
        <v>383</v>
      </c>
      <c r="T7" s="135" t="s">
        <v>12</v>
      </c>
      <c r="U7" s="135" t="s">
        <v>12</v>
      </c>
      <c r="V7" s="135" t="s">
        <v>12</v>
      </c>
      <c r="W7" s="135" t="s">
        <v>12</v>
      </c>
      <c r="X7" s="135" t="s">
        <v>12</v>
      </c>
      <c r="Y7" s="135" t="s">
        <v>469</v>
      </c>
      <c r="Z7" s="127" t="s">
        <v>13</v>
      </c>
      <c r="AA7" s="127" t="s">
        <v>14</v>
      </c>
      <c r="AE7" s="4"/>
      <c r="AG7" s="9" t="s">
        <v>15</v>
      </c>
      <c r="AI7" s="10" t="s">
        <v>16</v>
      </c>
    </row>
    <row r="8" spans="1:35" x14ac:dyDescent="0.25">
      <c r="A8" s="151"/>
      <c r="B8" s="157" t="s">
        <v>17</v>
      </c>
      <c r="C8" s="7"/>
      <c r="D8" s="122"/>
      <c r="E8" s="122"/>
      <c r="F8" s="135"/>
      <c r="G8" s="135" t="s">
        <v>277</v>
      </c>
      <c r="H8" s="135" t="s">
        <v>307</v>
      </c>
      <c r="I8" s="135" t="s">
        <v>280</v>
      </c>
      <c r="J8" s="135" t="s">
        <v>18</v>
      </c>
      <c r="K8" s="135" t="s">
        <v>281</v>
      </c>
      <c r="L8" s="135">
        <v>43500</v>
      </c>
      <c r="M8" s="135" t="s">
        <v>356</v>
      </c>
      <c r="N8" s="135" t="s">
        <v>12</v>
      </c>
      <c r="O8" s="135" t="s">
        <v>369</v>
      </c>
      <c r="P8" s="135" t="s">
        <v>369</v>
      </c>
      <c r="Q8" s="135" t="s">
        <v>408</v>
      </c>
      <c r="R8" s="135" t="s">
        <v>408</v>
      </c>
      <c r="S8" s="135" t="s">
        <v>369</v>
      </c>
      <c r="T8" s="135" t="s">
        <v>281</v>
      </c>
      <c r="U8" s="135" t="s">
        <v>280</v>
      </c>
      <c r="V8" s="135" t="s">
        <v>18</v>
      </c>
      <c r="W8" s="135" t="s">
        <v>18</v>
      </c>
      <c r="X8" s="135" t="s">
        <v>276</v>
      </c>
      <c r="Y8" s="135" t="s">
        <v>276</v>
      </c>
      <c r="Z8" s="127" t="s">
        <v>19</v>
      </c>
      <c r="AA8" s="127" t="s">
        <v>20</v>
      </c>
      <c r="AC8" s="13"/>
      <c r="AE8" s="4"/>
      <c r="AG8" s="9"/>
      <c r="AI8" s="10" t="s">
        <v>21</v>
      </c>
    </row>
    <row r="9" spans="1:35" x14ac:dyDescent="0.25">
      <c r="A9" s="151">
        <v>2019</v>
      </c>
      <c r="B9" s="151"/>
      <c r="C9" s="7"/>
      <c r="D9" s="122"/>
      <c r="E9" s="122"/>
      <c r="F9" s="135"/>
      <c r="G9" s="135" t="s">
        <v>22</v>
      </c>
      <c r="H9" s="135"/>
      <c r="I9" s="135" t="s">
        <v>279</v>
      </c>
      <c r="J9" s="135" t="s">
        <v>22</v>
      </c>
      <c r="K9" s="135" t="s">
        <v>282</v>
      </c>
      <c r="L9" s="135"/>
      <c r="M9" s="135" t="s">
        <v>362</v>
      </c>
      <c r="N9" s="135" t="s">
        <v>369</v>
      </c>
      <c r="O9" s="135" t="s">
        <v>384</v>
      </c>
      <c r="P9" s="135" t="s">
        <v>389</v>
      </c>
      <c r="Q9" s="135" t="s">
        <v>409</v>
      </c>
      <c r="R9" s="135" t="s">
        <v>412</v>
      </c>
      <c r="S9" s="135" t="s">
        <v>410</v>
      </c>
      <c r="T9" s="135" t="s">
        <v>11</v>
      </c>
      <c r="U9" s="135" t="s">
        <v>22</v>
      </c>
      <c r="V9" s="135" t="s">
        <v>442</v>
      </c>
      <c r="W9" s="135" t="s">
        <v>442</v>
      </c>
      <c r="X9" s="135" t="s">
        <v>465</v>
      </c>
      <c r="Y9" s="135"/>
      <c r="Z9" s="127" t="s">
        <v>23</v>
      </c>
      <c r="AA9" s="127" t="s">
        <v>24</v>
      </c>
      <c r="AB9" s="231"/>
      <c r="AC9" s="232"/>
      <c r="AD9" s="232"/>
      <c r="AE9" s="8"/>
      <c r="AG9" s="12" t="s">
        <v>401</v>
      </c>
      <c r="AI9" s="10"/>
    </row>
    <row r="10" spans="1:35" x14ac:dyDescent="0.25">
      <c r="A10" s="14"/>
      <c r="B10" s="158" t="s">
        <v>25</v>
      </c>
      <c r="C10" s="15"/>
      <c r="D10" s="123" t="s">
        <v>26</v>
      </c>
      <c r="E10" s="123" t="s">
        <v>267</v>
      </c>
      <c r="F10" s="136" t="s">
        <v>275</v>
      </c>
      <c r="G10" s="136" t="s">
        <v>278</v>
      </c>
      <c r="H10" s="136" t="s">
        <v>267</v>
      </c>
      <c r="I10" s="136" t="s">
        <v>27</v>
      </c>
      <c r="J10" s="136" t="s">
        <v>27</v>
      </c>
      <c r="K10" s="136" t="s">
        <v>27</v>
      </c>
      <c r="L10" s="136" t="s">
        <v>345</v>
      </c>
      <c r="M10" s="136" t="s">
        <v>27</v>
      </c>
      <c r="N10" s="136" t="s">
        <v>267</v>
      </c>
      <c r="O10" s="136" t="s">
        <v>380</v>
      </c>
      <c r="P10" s="136" t="s">
        <v>380</v>
      </c>
      <c r="Q10" s="136" t="s">
        <v>402</v>
      </c>
      <c r="R10" s="136" t="s">
        <v>411</v>
      </c>
      <c r="S10" s="136" t="s">
        <v>278</v>
      </c>
      <c r="T10" s="136" t="s">
        <v>27</v>
      </c>
      <c r="U10" s="136" t="s">
        <v>27</v>
      </c>
      <c r="V10" s="136" t="s">
        <v>27</v>
      </c>
      <c r="W10" s="136" t="s">
        <v>27</v>
      </c>
      <c r="X10" s="136" t="s">
        <v>27</v>
      </c>
      <c r="Y10" s="136" t="s">
        <v>380</v>
      </c>
      <c r="Z10" s="128" t="s">
        <v>22</v>
      </c>
      <c r="AA10" s="129"/>
      <c r="AE10" s="16"/>
      <c r="AG10" s="17">
        <v>2019</v>
      </c>
      <c r="AI10" s="18">
        <v>43709</v>
      </c>
    </row>
    <row r="11" spans="1:35" x14ac:dyDescent="0.25">
      <c r="A11" s="125">
        <v>6866</v>
      </c>
      <c r="B11" s="137" t="s">
        <v>28</v>
      </c>
      <c r="C11" s="19" t="s">
        <v>29</v>
      </c>
      <c r="D11" s="161"/>
      <c r="E11" s="162"/>
      <c r="F11" s="162"/>
      <c r="G11" s="162"/>
      <c r="H11" s="162"/>
      <c r="I11" s="162">
        <v>1214</v>
      </c>
      <c r="J11" s="162"/>
      <c r="K11" s="162"/>
      <c r="L11" s="162"/>
      <c r="M11" s="162"/>
      <c r="N11" s="162"/>
      <c r="O11" s="162"/>
      <c r="P11" s="162"/>
      <c r="Q11" s="162"/>
      <c r="R11" s="162"/>
      <c r="S11" s="162">
        <v>497</v>
      </c>
      <c r="T11" s="162"/>
      <c r="U11" s="162">
        <v>1799</v>
      </c>
      <c r="V11" s="162"/>
      <c r="W11" s="162"/>
      <c r="X11" s="162"/>
      <c r="Y11" s="162"/>
      <c r="Z11" s="159">
        <f>IF(SUM(D11:Y11)=0,"",SUM(D11:Y11))</f>
        <v>3510</v>
      </c>
      <c r="AA11" s="21"/>
      <c r="AB11" s="22"/>
      <c r="AC11" s="23"/>
      <c r="AD11" s="23"/>
      <c r="AE11" s="24" t="s">
        <v>28</v>
      </c>
      <c r="AG11" s="125">
        <v>6890</v>
      </c>
      <c r="AI11" s="20"/>
    </row>
    <row r="12" spans="1:35" x14ac:dyDescent="0.25">
      <c r="A12" s="127">
        <v>52</v>
      </c>
      <c r="B12" s="138" t="s">
        <v>30</v>
      </c>
      <c r="C12" s="25" t="s">
        <v>31</v>
      </c>
      <c r="D12" s="161"/>
      <c r="E12" s="161"/>
      <c r="F12" s="161"/>
      <c r="G12" s="162"/>
      <c r="H12" s="162"/>
      <c r="I12" s="162">
        <v>9</v>
      </c>
      <c r="J12" s="162"/>
      <c r="K12" s="162"/>
      <c r="L12" s="162"/>
      <c r="M12" s="162"/>
      <c r="N12" s="162"/>
      <c r="O12" s="162"/>
      <c r="P12" s="162"/>
      <c r="Q12" s="162"/>
      <c r="R12" s="162"/>
      <c r="S12" s="162">
        <v>4</v>
      </c>
      <c r="T12" s="162"/>
      <c r="U12" s="162">
        <v>14</v>
      </c>
      <c r="V12" s="162"/>
      <c r="W12" s="162"/>
      <c r="X12" s="162"/>
      <c r="Y12" s="162"/>
      <c r="Z12" s="159">
        <f>IF(SUM(D12:Y12)=0,"",SUM(D12:Y12))</f>
        <v>27</v>
      </c>
      <c r="AA12" s="127">
        <f>IF(COUNTA(D12:Y12)=0,"",COUNTA(D12:Y12))</f>
        <v>3</v>
      </c>
      <c r="AB12" s="184" t="s">
        <v>455</v>
      </c>
      <c r="AC12" s="27"/>
      <c r="AD12" s="27"/>
      <c r="AE12" s="28" t="s">
        <v>30</v>
      </c>
      <c r="AG12" s="127">
        <v>52</v>
      </c>
      <c r="AI12" s="20"/>
    </row>
    <row r="13" spans="1:35" x14ac:dyDescent="0.25">
      <c r="A13" s="152">
        <f>IF(A11="","",A11/A12)</f>
        <v>132.03846153846155</v>
      </c>
      <c r="B13" s="139" t="s">
        <v>32</v>
      </c>
      <c r="C13" s="25" t="s">
        <v>33</v>
      </c>
      <c r="D13" s="163"/>
      <c r="E13" s="155"/>
      <c r="F13" s="155"/>
      <c r="G13" s="155"/>
      <c r="H13" s="155"/>
      <c r="I13" s="152">
        <f>IF(I11="","",I11/I12)</f>
        <v>134.88888888888889</v>
      </c>
      <c r="J13" s="155"/>
      <c r="K13" s="155"/>
      <c r="L13" s="155"/>
      <c r="M13" s="155"/>
      <c r="N13" s="155"/>
      <c r="O13" s="155"/>
      <c r="P13" s="155"/>
      <c r="Q13" s="155"/>
      <c r="R13" s="155"/>
      <c r="S13" s="152">
        <f>IF(S11="","",S11/S12)</f>
        <v>124.25</v>
      </c>
      <c r="T13" s="152"/>
      <c r="U13" s="152">
        <f>IF(U11="","",U11/U12)</f>
        <v>128.5</v>
      </c>
      <c r="V13" s="152"/>
      <c r="W13" s="152"/>
      <c r="X13" s="152"/>
      <c r="Y13" s="152"/>
      <c r="Z13" s="152">
        <f>IF(Z11="","",Z11/Z12)</f>
        <v>130</v>
      </c>
      <c r="AA13" s="29"/>
      <c r="AB13" s="184" t="s">
        <v>456</v>
      </c>
      <c r="AC13" s="184"/>
      <c r="AD13" s="184"/>
      <c r="AE13" s="147" t="s">
        <v>32</v>
      </c>
      <c r="AG13" s="152">
        <f>IF(AG11="","",AG11/AG12)</f>
        <v>132.5</v>
      </c>
      <c r="AI13" s="155">
        <f>Z13-A13</f>
        <v>-2.0384615384615472</v>
      </c>
    </row>
    <row r="14" spans="1:35" x14ac:dyDescent="0.25">
      <c r="A14" s="153">
        <v>4395</v>
      </c>
      <c r="B14" s="140" t="s">
        <v>34</v>
      </c>
      <c r="C14" s="19" t="s">
        <v>29</v>
      </c>
      <c r="D14" s="161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59">
        <v>1165</v>
      </c>
      <c r="R14" s="164"/>
      <c r="S14" s="164"/>
      <c r="T14" s="164"/>
      <c r="U14" s="164"/>
      <c r="V14" s="164"/>
      <c r="W14" s="164"/>
      <c r="X14" s="164"/>
      <c r="Y14" s="164"/>
      <c r="Z14" s="159">
        <f t="shared" ref="Z14:Z15" si="0">IF(SUM(D14:Y14)=0,"",SUM(D14:Y14))</f>
        <v>1165</v>
      </c>
      <c r="AA14" s="21"/>
      <c r="AB14" s="26"/>
      <c r="AC14" s="26"/>
      <c r="AD14" s="26"/>
      <c r="AE14" s="30" t="s">
        <v>34</v>
      </c>
      <c r="AG14" s="153">
        <v>4395</v>
      </c>
      <c r="AI14" s="159"/>
    </row>
    <row r="15" spans="1:35" x14ac:dyDescent="0.25">
      <c r="A15" s="153">
        <v>25</v>
      </c>
      <c r="B15" s="141" t="s">
        <v>35</v>
      </c>
      <c r="C15" s="25" t="s">
        <v>31</v>
      </c>
      <c r="D15" s="161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59">
        <v>7</v>
      </c>
      <c r="R15" s="164"/>
      <c r="S15" s="164"/>
      <c r="T15" s="164"/>
      <c r="U15" s="164"/>
      <c r="V15" s="164"/>
      <c r="W15" s="164"/>
      <c r="X15" s="164"/>
      <c r="Y15" s="164"/>
      <c r="Z15" s="159">
        <f t="shared" si="0"/>
        <v>7</v>
      </c>
      <c r="AA15" s="127">
        <f t="shared" ref="AA15" si="1">IF(COUNTA(D15:Y15)=0,"",COUNTA(D15:Y15))</f>
        <v>1</v>
      </c>
      <c r="AB15" s="184" t="s">
        <v>438</v>
      </c>
      <c r="AC15" s="184"/>
      <c r="AD15" s="184"/>
      <c r="AE15" s="31" t="s">
        <v>35</v>
      </c>
      <c r="AG15" s="153">
        <v>25</v>
      </c>
      <c r="AI15" s="159"/>
    </row>
    <row r="16" spans="1:35" x14ac:dyDescent="0.25">
      <c r="A16" s="152">
        <f>IF(A14="","",A14/A15)</f>
        <v>175.8</v>
      </c>
      <c r="B16" s="142" t="s">
        <v>36</v>
      </c>
      <c r="C16" s="25" t="s">
        <v>33</v>
      </c>
      <c r="D16" s="16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2">
        <f>IF(Q14="","",Q14/Q15)</f>
        <v>166.42857142857142</v>
      </c>
      <c r="R16" s="155"/>
      <c r="S16" s="155"/>
      <c r="T16" s="155"/>
      <c r="U16" s="155"/>
      <c r="V16" s="155"/>
      <c r="W16" s="155"/>
      <c r="X16" s="155"/>
      <c r="Y16" s="155"/>
      <c r="Z16" s="152">
        <f t="shared" ref="Z16" si="2">IF(Z14="","",Z14/Z15)</f>
        <v>166.42857142857142</v>
      </c>
      <c r="AA16" s="29"/>
      <c r="AB16" s="184" t="s">
        <v>437</v>
      </c>
      <c r="AC16" s="184"/>
      <c r="AD16" s="184"/>
      <c r="AE16" s="149" t="s">
        <v>36</v>
      </c>
      <c r="AG16" s="152">
        <f>IF(AG14="","",AG14/AG15)</f>
        <v>175.8</v>
      </c>
      <c r="AI16" s="155">
        <f>Z16-A16</f>
        <v>-9.371428571428595</v>
      </c>
    </row>
    <row r="17" spans="1:35" x14ac:dyDescent="0.25">
      <c r="A17" s="153"/>
      <c r="B17" s="143" t="s">
        <v>37</v>
      </c>
      <c r="C17" s="19" t="s">
        <v>29</v>
      </c>
      <c r="D17" s="161"/>
      <c r="E17" s="164"/>
      <c r="F17" s="164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>
        <v>614</v>
      </c>
      <c r="S17" s="159"/>
      <c r="T17" s="159"/>
      <c r="U17" s="159"/>
      <c r="V17" s="159"/>
      <c r="W17" s="159"/>
      <c r="X17" s="159"/>
      <c r="Y17" s="159"/>
      <c r="Z17" s="159">
        <f t="shared" ref="Z17:Z18" si="3">IF(SUM(D17:Y17)=0,"",SUM(D17:Y17))</f>
        <v>614</v>
      </c>
      <c r="AA17" s="21"/>
      <c r="AB17" s="32"/>
      <c r="AC17" s="33"/>
      <c r="AE17" s="34" t="s">
        <v>37</v>
      </c>
      <c r="AG17" s="153"/>
      <c r="AI17" s="159"/>
    </row>
    <row r="18" spans="1:35" x14ac:dyDescent="0.25">
      <c r="A18" s="153"/>
      <c r="B18" s="144" t="s">
        <v>38</v>
      </c>
      <c r="C18" s="25" t="s">
        <v>31</v>
      </c>
      <c r="D18" s="161"/>
      <c r="E18" s="164"/>
      <c r="F18" s="164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>
        <v>5</v>
      </c>
      <c r="S18" s="159"/>
      <c r="T18" s="159"/>
      <c r="U18" s="159"/>
      <c r="V18" s="159"/>
      <c r="W18" s="159"/>
      <c r="X18" s="159"/>
      <c r="Y18" s="159"/>
      <c r="Z18" s="159">
        <f t="shared" si="3"/>
        <v>5</v>
      </c>
      <c r="AA18" s="127">
        <f t="shared" ref="AA18" si="4">IF(COUNTA(D18:Y18)=0,"",COUNTA(D18:Y18))</f>
        <v>1</v>
      </c>
      <c r="AB18" s="184" t="s">
        <v>417</v>
      </c>
      <c r="AC18" s="224"/>
      <c r="AD18" s="224"/>
      <c r="AE18" s="31" t="s">
        <v>38</v>
      </c>
      <c r="AG18" s="153"/>
      <c r="AI18" s="159"/>
    </row>
    <row r="19" spans="1:35" x14ac:dyDescent="0.25">
      <c r="A19" s="152"/>
      <c r="B19" s="145" t="s">
        <v>39</v>
      </c>
      <c r="C19" s="25" t="s">
        <v>33</v>
      </c>
      <c r="D19" s="163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2">
        <f>IF(R17="","",R17/R18)</f>
        <v>122.8</v>
      </c>
      <c r="S19" s="155"/>
      <c r="T19" s="155"/>
      <c r="U19" s="155"/>
      <c r="V19" s="155"/>
      <c r="W19" s="155"/>
      <c r="X19" s="155"/>
      <c r="Y19" s="155"/>
      <c r="Z19" s="152">
        <f t="shared" ref="Z19" si="5">IF(Z17="","",Z17/Z18)</f>
        <v>122.8</v>
      </c>
      <c r="AA19" s="29"/>
      <c r="AB19" s="32"/>
      <c r="AE19" s="187" t="s">
        <v>39</v>
      </c>
      <c r="AG19" s="152"/>
      <c r="AI19" s="155"/>
    </row>
    <row r="20" spans="1:35" x14ac:dyDescent="0.25">
      <c r="A20" s="125">
        <v>3658</v>
      </c>
      <c r="B20" s="24" t="s">
        <v>40</v>
      </c>
      <c r="C20" s="19" t="s">
        <v>29</v>
      </c>
      <c r="D20" s="166"/>
      <c r="E20" s="167"/>
      <c r="F20" s="167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59" t="str">
        <f t="shared" ref="Z20:Z21" si="6">IF(SUM(D20:Y20)=0,"",SUM(D20:Y20))</f>
        <v/>
      </c>
      <c r="AA20" s="21"/>
      <c r="AB20" s="35"/>
      <c r="AD20" s="36"/>
      <c r="AE20" s="24" t="s">
        <v>40</v>
      </c>
      <c r="AG20" s="125">
        <v>1293</v>
      </c>
      <c r="AI20" s="159"/>
    </row>
    <row r="21" spans="1:35" x14ac:dyDescent="0.25">
      <c r="A21" s="125">
        <v>25</v>
      </c>
      <c r="B21" s="146" t="s">
        <v>41</v>
      </c>
      <c r="C21" s="25" t="s">
        <v>31</v>
      </c>
      <c r="D21" s="127"/>
      <c r="E21" s="127"/>
      <c r="F21" s="127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59" t="str">
        <f t="shared" si="6"/>
        <v/>
      </c>
      <c r="AA21" s="127" t="str">
        <f t="shared" ref="AA21" si="7">IF(COUNTA(D21:Y21)=0,"",COUNTA(D21:Y21))</f>
        <v/>
      </c>
      <c r="AB21" s="26"/>
      <c r="AC21" s="26"/>
      <c r="AD21" s="26"/>
      <c r="AE21" s="37" t="s">
        <v>41</v>
      </c>
      <c r="AF21" s="38"/>
      <c r="AG21" s="125">
        <v>9</v>
      </c>
      <c r="AI21" s="159"/>
    </row>
    <row r="22" spans="1:35" x14ac:dyDescent="0.25">
      <c r="A22" s="152">
        <f>IF(A20="","",A20/A21)</f>
        <v>146.32</v>
      </c>
      <c r="B22" s="147" t="s">
        <v>42</v>
      </c>
      <c r="C22" s="25" t="s">
        <v>33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2" t="str">
        <f t="shared" ref="Z22" si="8">IF(Z20="","",Z20/Z21)</f>
        <v/>
      </c>
      <c r="AA22" s="29"/>
      <c r="AB22" s="26"/>
      <c r="AC22" s="27"/>
      <c r="AD22" s="27"/>
      <c r="AE22" s="147" t="s">
        <v>42</v>
      </c>
      <c r="AF22" s="38"/>
      <c r="AG22" s="152">
        <f>IF(AG20="","",AG20/AG21)</f>
        <v>143.66666666666666</v>
      </c>
      <c r="AH22" s="35"/>
      <c r="AI22" s="155"/>
    </row>
    <row r="23" spans="1:35" x14ac:dyDescent="0.25">
      <c r="A23" s="125">
        <v>3881</v>
      </c>
      <c r="B23" s="39" t="s">
        <v>40</v>
      </c>
      <c r="C23" s="25" t="s">
        <v>29</v>
      </c>
      <c r="D23" s="126"/>
      <c r="E23" s="126"/>
      <c r="F23" s="12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59" t="str">
        <f t="shared" ref="Z23:Z24" si="9">IF(SUM(D23:Y23)=0,"",SUM(D23:Y23))</f>
        <v/>
      </c>
      <c r="AA23" s="21"/>
      <c r="AB23" s="26"/>
      <c r="AC23" s="27"/>
      <c r="AD23" s="27"/>
      <c r="AE23" s="39" t="s">
        <v>40</v>
      </c>
      <c r="AF23" s="38"/>
      <c r="AG23" s="125">
        <v>1332</v>
      </c>
      <c r="AH23" s="40"/>
      <c r="AI23" s="159"/>
    </row>
    <row r="24" spans="1:35" x14ac:dyDescent="0.25">
      <c r="A24" s="125">
        <v>24</v>
      </c>
      <c r="B24" s="148" t="s">
        <v>43</v>
      </c>
      <c r="C24" s="25" t="s">
        <v>31</v>
      </c>
      <c r="D24" s="127"/>
      <c r="E24" s="127"/>
      <c r="F24" s="127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59" t="str">
        <f t="shared" si="9"/>
        <v/>
      </c>
      <c r="AA24" s="127" t="str">
        <f t="shared" ref="AA24" si="10">IF(COUNTA(D24:Y24)=0,"",COUNTA(D24:Y24))</f>
        <v/>
      </c>
      <c r="AB24" s="26"/>
      <c r="AC24" s="27"/>
      <c r="AD24" s="27"/>
      <c r="AE24" s="31" t="s">
        <v>43</v>
      </c>
      <c r="AF24" s="38"/>
      <c r="AG24" s="125">
        <v>8</v>
      </c>
      <c r="AH24" s="40"/>
      <c r="AI24" s="159"/>
    </row>
    <row r="25" spans="1:35" x14ac:dyDescent="0.25">
      <c r="A25" s="152">
        <f>IF(A23="","",A23/A24)</f>
        <v>161.70833333333334</v>
      </c>
      <c r="B25" s="149" t="s">
        <v>44</v>
      </c>
      <c r="C25" s="25" t="s">
        <v>33</v>
      </c>
      <c r="D25" s="16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2" t="str">
        <f t="shared" ref="Z25" si="11">IF(Z23="","",Z23/Z24)</f>
        <v/>
      </c>
      <c r="AA25" s="29"/>
      <c r="AB25" s="26"/>
      <c r="AC25" s="27"/>
      <c r="AD25" s="27"/>
      <c r="AE25" s="149" t="s">
        <v>44</v>
      </c>
      <c r="AF25" s="38"/>
      <c r="AG25" s="152">
        <f>IF(AG23="","",AG23/AG24)</f>
        <v>166.5</v>
      </c>
      <c r="AH25" s="35"/>
      <c r="AI25" s="174" t="e">
        <f>Z25-A25</f>
        <v>#VALUE!</v>
      </c>
    </row>
    <row r="26" spans="1:35" x14ac:dyDescent="0.25">
      <c r="A26" s="125">
        <v>4726</v>
      </c>
      <c r="B26" s="43" t="s">
        <v>45</v>
      </c>
      <c r="C26" s="25" t="s">
        <v>29</v>
      </c>
      <c r="D26" s="166"/>
      <c r="E26" s="127"/>
      <c r="F26" s="127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>
        <v>825</v>
      </c>
      <c r="R26" s="166"/>
      <c r="S26" s="166"/>
      <c r="T26" s="166"/>
      <c r="U26" s="166"/>
      <c r="V26" s="166"/>
      <c r="W26" s="166"/>
      <c r="X26" s="166"/>
      <c r="Y26" s="166"/>
      <c r="Z26" s="159">
        <f t="shared" ref="Z26:Z27" si="12">IF(SUM(D26:Y26)=0,"",SUM(D26:Y26))</f>
        <v>825</v>
      </c>
      <c r="AA26" s="21"/>
      <c r="AB26" s="26"/>
      <c r="AC26" s="26"/>
      <c r="AD26" s="26"/>
      <c r="AE26" s="41" t="s">
        <v>45</v>
      </c>
      <c r="AF26" s="38"/>
      <c r="AG26" s="125">
        <v>2331</v>
      </c>
      <c r="AH26" s="35"/>
      <c r="AI26" s="159"/>
    </row>
    <row r="27" spans="1:35" x14ac:dyDescent="0.25">
      <c r="A27" s="125">
        <v>29</v>
      </c>
      <c r="B27" s="148" t="s">
        <v>46</v>
      </c>
      <c r="C27" s="25" t="s">
        <v>31</v>
      </c>
      <c r="D27" s="167"/>
      <c r="E27" s="127"/>
      <c r="F27" s="127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>
        <v>5</v>
      </c>
      <c r="R27" s="166"/>
      <c r="S27" s="166"/>
      <c r="T27" s="166"/>
      <c r="U27" s="166"/>
      <c r="V27" s="166"/>
      <c r="W27" s="166"/>
      <c r="X27" s="166"/>
      <c r="Y27" s="166"/>
      <c r="Z27" s="159">
        <f t="shared" si="12"/>
        <v>5</v>
      </c>
      <c r="AA27" s="127">
        <f t="shared" ref="AA27" si="13">IF(COUNTA(D27:Y27)=0,"",COUNTA(D27:Y27))</f>
        <v>1</v>
      </c>
      <c r="AB27" s="224" t="s">
        <v>425</v>
      </c>
      <c r="AC27" s="224"/>
      <c r="AD27" s="224"/>
      <c r="AE27" s="31" t="s">
        <v>46</v>
      </c>
      <c r="AF27" s="35"/>
      <c r="AG27" s="125">
        <v>14</v>
      </c>
      <c r="AH27" s="35"/>
      <c r="AI27" s="159"/>
    </row>
    <row r="28" spans="1:35" x14ac:dyDescent="0.25">
      <c r="A28" s="152">
        <f>IF(A26="","",A26/A27)</f>
        <v>162.9655172413793</v>
      </c>
      <c r="B28" s="149" t="s">
        <v>47</v>
      </c>
      <c r="C28" s="25" t="s">
        <v>33</v>
      </c>
      <c r="D28" s="152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52">
        <f>IF(Q26="","",Q26/Q27)</f>
        <v>165</v>
      </c>
      <c r="R28" s="165"/>
      <c r="S28" s="165"/>
      <c r="T28" s="165"/>
      <c r="U28" s="165"/>
      <c r="V28" s="165"/>
      <c r="W28" s="165"/>
      <c r="X28" s="165"/>
      <c r="Y28" s="165"/>
      <c r="Z28" s="152">
        <f t="shared" ref="Z28" si="14">IF(Z26="","",Z26/Z27)</f>
        <v>165</v>
      </c>
      <c r="AA28" s="29"/>
      <c r="AB28" s="26"/>
      <c r="AC28" s="26"/>
      <c r="AD28" s="26"/>
      <c r="AE28" s="149" t="s">
        <v>47</v>
      </c>
      <c r="AF28" s="35"/>
      <c r="AG28" s="152">
        <f>IF(AG26="","",AG26/AG27)</f>
        <v>166.5</v>
      </c>
      <c r="AH28" s="35"/>
      <c r="AI28" s="155">
        <f>Z28-A28</f>
        <v>2.0344827586206975</v>
      </c>
    </row>
    <row r="29" spans="1:35" x14ac:dyDescent="0.25">
      <c r="A29" s="125">
        <v>51658</v>
      </c>
      <c r="B29" s="42" t="s">
        <v>48</v>
      </c>
      <c r="C29" s="25" t="s">
        <v>29</v>
      </c>
      <c r="D29" s="166">
        <v>2608</v>
      </c>
      <c r="E29" s="166">
        <v>2462</v>
      </c>
      <c r="F29" s="166">
        <v>1471</v>
      </c>
      <c r="G29" s="166"/>
      <c r="H29" s="166">
        <v>2863</v>
      </c>
      <c r="I29" s="166"/>
      <c r="J29" s="166"/>
      <c r="K29" s="166">
        <v>2503</v>
      </c>
      <c r="L29" s="166">
        <v>3261</v>
      </c>
      <c r="M29" s="166"/>
      <c r="N29" s="166"/>
      <c r="O29" s="166">
        <v>1899</v>
      </c>
      <c r="P29" s="166"/>
      <c r="Q29" s="166"/>
      <c r="R29" s="166"/>
      <c r="S29" s="166"/>
      <c r="T29" s="166">
        <v>1431</v>
      </c>
      <c r="U29" s="166"/>
      <c r="V29" s="166"/>
      <c r="W29" s="166"/>
      <c r="X29" s="166">
        <v>1080</v>
      </c>
      <c r="Y29" s="166"/>
      <c r="Z29" s="159">
        <f t="shared" ref="Z29:Z30" si="15">IF(SUM(D29:Y29)=0,"",SUM(D29:Y29))</f>
        <v>19578</v>
      </c>
      <c r="AA29" s="21"/>
      <c r="AB29" s="22"/>
      <c r="AC29" s="22"/>
      <c r="AD29" s="22"/>
      <c r="AE29" s="42" t="s">
        <v>48</v>
      </c>
      <c r="AF29" s="35"/>
      <c r="AG29" s="125">
        <v>45575</v>
      </c>
      <c r="AH29" s="35"/>
      <c r="AI29" s="159"/>
    </row>
    <row r="30" spans="1:35" x14ac:dyDescent="0.25">
      <c r="A30" s="125">
        <v>288</v>
      </c>
      <c r="B30" s="146" t="s">
        <v>49</v>
      </c>
      <c r="C30" s="25" t="s">
        <v>31</v>
      </c>
      <c r="D30" s="167">
        <v>15</v>
      </c>
      <c r="E30" s="166">
        <v>14</v>
      </c>
      <c r="F30" s="166">
        <v>8</v>
      </c>
      <c r="G30" s="166"/>
      <c r="H30" s="166">
        <v>16</v>
      </c>
      <c r="I30" s="166"/>
      <c r="J30" s="166"/>
      <c r="K30" s="166">
        <v>14</v>
      </c>
      <c r="L30" s="166">
        <v>18</v>
      </c>
      <c r="M30" s="166"/>
      <c r="N30" s="166"/>
      <c r="O30" s="166">
        <v>11</v>
      </c>
      <c r="P30" s="166"/>
      <c r="Q30" s="166"/>
      <c r="R30" s="166"/>
      <c r="S30" s="166"/>
      <c r="T30" s="166">
        <v>8</v>
      </c>
      <c r="U30" s="166"/>
      <c r="V30" s="166"/>
      <c r="W30" s="166"/>
      <c r="X30" s="166">
        <v>6</v>
      </c>
      <c r="Y30" s="166"/>
      <c r="Z30" s="159">
        <f t="shared" si="15"/>
        <v>110</v>
      </c>
      <c r="AA30" s="127">
        <f t="shared" ref="AA30" si="16">IF(COUNTA(D30:Y30)=0,"",COUNTA(D30:Y30))</f>
        <v>9</v>
      </c>
      <c r="AB30" s="180" t="s">
        <v>476</v>
      </c>
      <c r="AC30" s="180"/>
      <c r="AD30" s="180"/>
      <c r="AE30" s="37" t="s">
        <v>49</v>
      </c>
      <c r="AF30" s="35"/>
      <c r="AG30" s="125">
        <v>256</v>
      </c>
      <c r="AH30" s="35"/>
      <c r="AI30" s="159"/>
    </row>
    <row r="31" spans="1:35" x14ac:dyDescent="0.25">
      <c r="A31" s="152">
        <f>IF(A29="","",A29/A30)</f>
        <v>179.36805555555554</v>
      </c>
      <c r="B31" s="147" t="s">
        <v>50</v>
      </c>
      <c r="C31" s="25" t="s">
        <v>33</v>
      </c>
      <c r="D31" s="152">
        <f>IF(D29="","",D29/D30)</f>
        <v>173.86666666666667</v>
      </c>
      <c r="E31" s="152">
        <f>IF(E29="","",E29/E30)</f>
        <v>175.85714285714286</v>
      </c>
      <c r="F31" s="152">
        <f>IF(F29="","",F29/F30)</f>
        <v>183.875</v>
      </c>
      <c r="G31" s="155"/>
      <c r="H31" s="152">
        <f>IF(H29="","",H29/H30)</f>
        <v>178.9375</v>
      </c>
      <c r="I31" s="155"/>
      <c r="J31" s="155"/>
      <c r="K31" s="152">
        <f>IF(K29="","",K29/K30)</f>
        <v>178.78571428571428</v>
      </c>
      <c r="L31" s="152">
        <f>IF(L29="","",L29/L30)</f>
        <v>181.16666666666666</v>
      </c>
      <c r="M31" s="152"/>
      <c r="N31" s="152"/>
      <c r="O31" s="152">
        <f>IF(O29="","",O29/O30)</f>
        <v>172.63636363636363</v>
      </c>
      <c r="P31" s="152"/>
      <c r="Q31" s="152"/>
      <c r="R31" s="152"/>
      <c r="S31" s="152"/>
      <c r="T31" s="152">
        <f>IF(T29="","",T29/T30)</f>
        <v>178.875</v>
      </c>
      <c r="U31" s="152"/>
      <c r="V31" s="152"/>
      <c r="W31" s="152"/>
      <c r="X31" s="152">
        <f>IF(X29="","",X29/X30)</f>
        <v>180</v>
      </c>
      <c r="Y31" s="152"/>
      <c r="Z31" s="152">
        <f t="shared" ref="Z31" si="17">IF(Z29="","",Z29/Z30)</f>
        <v>177.98181818181817</v>
      </c>
      <c r="AA31" s="29"/>
      <c r="AB31" s="184"/>
      <c r="AC31" s="184"/>
      <c r="AD31" s="184"/>
      <c r="AE31" s="147" t="s">
        <v>50</v>
      </c>
      <c r="AF31" s="35"/>
      <c r="AG31" s="152">
        <f>IF(AG29="","",AG29/AG30)</f>
        <v>178.02734375</v>
      </c>
      <c r="AH31" s="35"/>
      <c r="AI31" s="155">
        <f>Z31-A31</f>
        <v>-1.386237373737373</v>
      </c>
    </row>
    <row r="32" spans="1:35" x14ac:dyDescent="0.25">
      <c r="A32" s="125">
        <v>26308</v>
      </c>
      <c r="B32" s="43" t="s">
        <v>51</v>
      </c>
      <c r="C32" s="25" t="s">
        <v>29</v>
      </c>
      <c r="D32" s="127">
        <v>2802</v>
      </c>
      <c r="E32" s="166"/>
      <c r="F32" s="166">
        <v>1462</v>
      </c>
      <c r="G32" s="166"/>
      <c r="H32" s="166"/>
      <c r="I32" s="166"/>
      <c r="J32" s="166"/>
      <c r="K32" s="166">
        <v>1387</v>
      </c>
      <c r="L32" s="166"/>
      <c r="M32" s="166"/>
      <c r="N32" s="166"/>
      <c r="O32" s="166"/>
      <c r="P32" s="166"/>
      <c r="Q32" s="166">
        <v>681</v>
      </c>
      <c r="R32" s="166"/>
      <c r="S32" s="166"/>
      <c r="T32" s="166"/>
      <c r="U32" s="166"/>
      <c r="V32" s="166"/>
      <c r="W32" s="166"/>
      <c r="X32" s="166"/>
      <c r="Y32" s="166"/>
      <c r="Z32" s="159">
        <f t="shared" ref="Z32:Z33" si="18">IF(SUM(D32:Y32)=0,"",SUM(D32:Y32))</f>
        <v>6332</v>
      </c>
      <c r="AA32" s="21"/>
      <c r="AB32" s="35"/>
      <c r="AC32" s="35"/>
      <c r="AD32" s="35"/>
      <c r="AE32" s="43" t="s">
        <v>51</v>
      </c>
      <c r="AF32" s="35"/>
      <c r="AG32" s="125">
        <v>19491</v>
      </c>
      <c r="AH32" s="35"/>
      <c r="AI32" s="159"/>
    </row>
    <row r="33" spans="1:35" x14ac:dyDescent="0.25">
      <c r="A33" s="125">
        <v>138</v>
      </c>
      <c r="B33" s="148" t="s">
        <v>52</v>
      </c>
      <c r="C33" s="25" t="s">
        <v>31</v>
      </c>
      <c r="D33" s="167">
        <v>15</v>
      </c>
      <c r="E33" s="127"/>
      <c r="F33" s="127">
        <v>8</v>
      </c>
      <c r="G33" s="166"/>
      <c r="H33" s="166"/>
      <c r="I33" s="166"/>
      <c r="J33" s="166"/>
      <c r="K33" s="166">
        <v>8</v>
      </c>
      <c r="L33" s="166"/>
      <c r="M33" s="166"/>
      <c r="N33" s="166"/>
      <c r="O33" s="166"/>
      <c r="P33" s="166"/>
      <c r="Q33" s="166">
        <v>4</v>
      </c>
      <c r="R33" s="166"/>
      <c r="S33" s="166"/>
      <c r="T33" s="166"/>
      <c r="U33" s="166"/>
      <c r="V33" s="166"/>
      <c r="W33" s="166"/>
      <c r="X33" s="166"/>
      <c r="Y33" s="166"/>
      <c r="Z33" s="159">
        <f t="shared" si="18"/>
        <v>35</v>
      </c>
      <c r="AA33" s="127">
        <f t="shared" ref="AA33" si="19">IF(COUNTA(D33:Y33)=0,"",COUNTA(D33:Y33))</f>
        <v>4</v>
      </c>
      <c r="AB33" s="184" t="s">
        <v>426</v>
      </c>
      <c r="AC33" s="184"/>
      <c r="AD33" s="184"/>
      <c r="AE33" s="31" t="s">
        <v>52</v>
      </c>
      <c r="AF33" s="35"/>
      <c r="AG33" s="125">
        <v>103</v>
      </c>
      <c r="AH33" s="35"/>
      <c r="AI33" s="159"/>
    </row>
    <row r="34" spans="1:35" x14ac:dyDescent="0.25">
      <c r="A34" s="152">
        <f>IF(A32="","",A32/A33)</f>
        <v>190.63768115942028</v>
      </c>
      <c r="B34" s="149" t="s">
        <v>53</v>
      </c>
      <c r="C34" s="25" t="s">
        <v>33</v>
      </c>
      <c r="D34" s="152">
        <f>IF(D32="","",D32/D33)</f>
        <v>186.8</v>
      </c>
      <c r="E34" s="169"/>
      <c r="F34" s="152">
        <f>IF(F32="","",F32/F33)</f>
        <v>182.75</v>
      </c>
      <c r="G34" s="152"/>
      <c r="H34" s="152"/>
      <c r="I34" s="165"/>
      <c r="J34" s="165"/>
      <c r="K34" s="152">
        <f>IF(K32="","",K32/K33)</f>
        <v>173.375</v>
      </c>
      <c r="L34" s="152"/>
      <c r="M34" s="152"/>
      <c r="N34" s="152"/>
      <c r="O34" s="152"/>
      <c r="P34" s="152"/>
      <c r="Q34" s="152">
        <f>IF(Q32="","",Q32/Q33)</f>
        <v>170.25</v>
      </c>
      <c r="R34" s="152"/>
      <c r="S34" s="152"/>
      <c r="T34" s="152"/>
      <c r="U34" s="152"/>
      <c r="V34" s="152"/>
      <c r="W34" s="152"/>
      <c r="X34" s="152"/>
      <c r="Y34" s="152"/>
      <c r="Z34" s="152">
        <f t="shared" ref="Z34" si="20">IF(Z32="","",Z32/Z33)</f>
        <v>180.91428571428571</v>
      </c>
      <c r="AA34" s="29"/>
      <c r="AB34" s="26"/>
      <c r="AC34" s="26"/>
      <c r="AD34" s="26"/>
      <c r="AE34" s="149" t="s">
        <v>53</v>
      </c>
      <c r="AF34" s="35"/>
      <c r="AG34" s="152">
        <f>IF(AG32="","",AG32/AG33)</f>
        <v>189.23300970873785</v>
      </c>
      <c r="AH34" s="35"/>
      <c r="AI34" s="155">
        <f>Z34-A34</f>
        <v>-9.723395445134571</v>
      </c>
    </row>
    <row r="35" spans="1:35" x14ac:dyDescent="0.25">
      <c r="A35" s="125">
        <v>5138</v>
      </c>
      <c r="B35" s="43" t="s">
        <v>51</v>
      </c>
      <c r="C35" s="19" t="s">
        <v>29</v>
      </c>
      <c r="D35" s="127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>
        <v>1381</v>
      </c>
      <c r="R35" s="166"/>
      <c r="S35" s="166"/>
      <c r="T35" s="166"/>
      <c r="U35" s="166"/>
      <c r="V35" s="166"/>
      <c r="W35" s="166"/>
      <c r="X35" s="166"/>
      <c r="Y35" s="166"/>
      <c r="Z35" s="159">
        <f t="shared" ref="Z35:Z36" si="21">IF(SUM(D35:Y35)=0,"",SUM(D35:Y35))</f>
        <v>1381</v>
      </c>
      <c r="AA35" s="21"/>
      <c r="AB35" s="32"/>
      <c r="AE35" s="43" t="s">
        <v>51</v>
      </c>
      <c r="AG35" s="125">
        <v>5138</v>
      </c>
      <c r="AI35" s="159"/>
    </row>
    <row r="36" spans="1:35" x14ac:dyDescent="0.25">
      <c r="A36" s="125">
        <v>26</v>
      </c>
      <c r="B36" s="148" t="s">
        <v>54</v>
      </c>
      <c r="C36" s="25" t="s">
        <v>31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>
        <v>7</v>
      </c>
      <c r="R36" s="127"/>
      <c r="S36" s="127"/>
      <c r="T36" s="127"/>
      <c r="U36" s="127"/>
      <c r="V36" s="127"/>
      <c r="W36" s="127"/>
      <c r="X36" s="127"/>
      <c r="Y36" s="127"/>
      <c r="Z36" s="159">
        <f t="shared" si="21"/>
        <v>7</v>
      </c>
      <c r="AA36" s="127">
        <f t="shared" ref="AA36" si="22">IF(COUNTA(D36:Y36)=0,"",COUNTA(D36:Y36))</f>
        <v>1</v>
      </c>
      <c r="AB36" s="184" t="s">
        <v>427</v>
      </c>
      <c r="AC36" s="224"/>
      <c r="AD36" s="224"/>
      <c r="AE36" s="31" t="s">
        <v>54</v>
      </c>
      <c r="AG36" s="125">
        <v>26</v>
      </c>
      <c r="AI36" s="159"/>
    </row>
    <row r="37" spans="1:35" x14ac:dyDescent="0.25">
      <c r="A37" s="152">
        <f>IF(A35="","",A35/A36)</f>
        <v>197.61538461538461</v>
      </c>
      <c r="B37" s="149" t="s">
        <v>55</v>
      </c>
      <c r="C37" s="25" t="s">
        <v>33</v>
      </c>
      <c r="D37" s="152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207">
        <f>IF(Q35="","",Q35/Q36)</f>
        <v>197.28571428571428</v>
      </c>
      <c r="R37" s="155"/>
      <c r="S37" s="155"/>
      <c r="T37" s="155"/>
      <c r="U37" s="155"/>
      <c r="V37" s="155"/>
      <c r="W37" s="155"/>
      <c r="X37" s="155"/>
      <c r="Y37" s="155"/>
      <c r="Z37" s="152">
        <f t="shared" ref="Z37" si="23">IF(Z35="","",Z35/Z36)</f>
        <v>197.28571428571428</v>
      </c>
      <c r="AA37" s="29"/>
      <c r="AB37" s="26"/>
      <c r="AC37" s="26"/>
      <c r="AD37" s="26"/>
      <c r="AE37" s="149" t="s">
        <v>55</v>
      </c>
      <c r="AF37" s="35"/>
      <c r="AG37" s="152">
        <f>IF(AG35="","",AG35/AG36)</f>
        <v>197.61538461538461</v>
      </c>
      <c r="AH37" s="35"/>
      <c r="AI37" s="155">
        <f>Z37-A37</f>
        <v>-0.3296703296703356</v>
      </c>
    </row>
    <row r="38" spans="1:35" x14ac:dyDescent="0.25">
      <c r="A38" s="125">
        <v>21730</v>
      </c>
      <c r="B38" s="43" t="s">
        <v>56</v>
      </c>
      <c r="C38" s="25" t="s">
        <v>29</v>
      </c>
      <c r="D38" s="168"/>
      <c r="E38" s="168">
        <v>2263</v>
      </c>
      <c r="F38" s="168">
        <v>1421</v>
      </c>
      <c r="G38" s="166"/>
      <c r="H38" s="166"/>
      <c r="I38" s="166"/>
      <c r="J38" s="166">
        <v>1703</v>
      </c>
      <c r="K38" s="166"/>
      <c r="L38" s="166"/>
      <c r="M38" s="166">
        <v>2783</v>
      </c>
      <c r="N38" s="166"/>
      <c r="O38" s="166"/>
      <c r="P38" s="166"/>
      <c r="Q38" s="166">
        <v>553</v>
      </c>
      <c r="R38" s="166"/>
      <c r="S38" s="166"/>
      <c r="T38" s="166"/>
      <c r="U38" s="166"/>
      <c r="V38" s="166"/>
      <c r="W38" s="166">
        <v>1381</v>
      </c>
      <c r="X38" s="166">
        <v>1081</v>
      </c>
      <c r="Y38" s="166"/>
      <c r="Z38" s="159">
        <f t="shared" ref="Z38:Z39" si="24">IF(SUM(D38:Y38)=0,"",SUM(D38:Y38))</f>
        <v>11185</v>
      </c>
      <c r="AA38" s="21"/>
      <c r="AB38" s="184"/>
      <c r="AC38" s="188"/>
      <c r="AD38" s="188"/>
      <c r="AE38" s="43" t="s">
        <v>56</v>
      </c>
      <c r="AG38" s="125">
        <v>22086</v>
      </c>
      <c r="AI38" s="159"/>
    </row>
    <row r="39" spans="1:35" x14ac:dyDescent="0.25">
      <c r="A39" s="125">
        <v>122</v>
      </c>
      <c r="B39" s="148" t="s">
        <v>57</v>
      </c>
      <c r="C39" s="25" t="s">
        <v>31</v>
      </c>
      <c r="D39" s="167"/>
      <c r="E39" s="166">
        <v>14</v>
      </c>
      <c r="F39" s="166">
        <v>8</v>
      </c>
      <c r="G39" s="166"/>
      <c r="H39" s="166"/>
      <c r="I39" s="166"/>
      <c r="J39" s="166">
        <v>9</v>
      </c>
      <c r="K39" s="166"/>
      <c r="L39" s="166"/>
      <c r="M39" s="166">
        <v>15</v>
      </c>
      <c r="N39" s="166"/>
      <c r="O39" s="166"/>
      <c r="P39" s="166"/>
      <c r="Q39" s="166">
        <v>3</v>
      </c>
      <c r="R39" s="166"/>
      <c r="S39" s="166"/>
      <c r="T39" s="166"/>
      <c r="U39" s="166"/>
      <c r="V39" s="166"/>
      <c r="W39" s="166">
        <v>8</v>
      </c>
      <c r="X39" s="166">
        <v>6</v>
      </c>
      <c r="Y39" s="166"/>
      <c r="Z39" s="159">
        <f t="shared" si="24"/>
        <v>63</v>
      </c>
      <c r="AA39" s="127">
        <f t="shared" ref="AA39" si="25">IF(COUNTA(D39:Y39)=0,"",COUNTA(D39:Y39))</f>
        <v>7</v>
      </c>
      <c r="AB39" s="180" t="s">
        <v>474</v>
      </c>
      <c r="AC39" s="180"/>
      <c r="AD39" s="180"/>
      <c r="AE39" s="31" t="s">
        <v>57</v>
      </c>
      <c r="AG39" s="125">
        <v>123</v>
      </c>
      <c r="AI39" s="159"/>
    </row>
    <row r="40" spans="1:35" x14ac:dyDescent="0.25">
      <c r="A40" s="152">
        <f>IF(A38="","",A38/A39)</f>
        <v>178.11475409836066</v>
      </c>
      <c r="B40" s="149" t="s">
        <v>58</v>
      </c>
      <c r="C40" s="25" t="s">
        <v>33</v>
      </c>
      <c r="D40" s="152"/>
      <c r="E40" s="152">
        <f>IF(E38="","",E38/E39)</f>
        <v>161.64285714285714</v>
      </c>
      <c r="F40" s="152">
        <f>IF(F38="","",F38/F39)</f>
        <v>177.625</v>
      </c>
      <c r="G40" s="165"/>
      <c r="H40" s="165"/>
      <c r="I40" s="152"/>
      <c r="J40" s="152">
        <f>IF(J38="","",J38/J39)</f>
        <v>189.22222222222223</v>
      </c>
      <c r="K40" s="152"/>
      <c r="L40" s="152"/>
      <c r="M40" s="152">
        <f>IF(M38="","",M38/M39)</f>
        <v>185.53333333333333</v>
      </c>
      <c r="N40" s="152"/>
      <c r="O40" s="152"/>
      <c r="P40" s="152"/>
      <c r="Q40" s="152">
        <f>IF(Q38="","",Q38/Q39)</f>
        <v>184.33333333333334</v>
      </c>
      <c r="R40" s="152"/>
      <c r="S40" s="152"/>
      <c r="T40" s="152"/>
      <c r="U40" s="152"/>
      <c r="V40" s="152"/>
      <c r="W40" s="152">
        <f>IF(W38="","",W38/W39)</f>
        <v>172.625</v>
      </c>
      <c r="X40" s="152">
        <f>IF(X38="","",X38/X39)</f>
        <v>180.16666666666666</v>
      </c>
      <c r="Y40" s="152"/>
      <c r="Z40" s="152">
        <f t="shared" ref="Z40" si="26">IF(Z38="","",Z38/Z39)</f>
        <v>177.53968253968253</v>
      </c>
      <c r="AA40" s="29"/>
      <c r="AB40" s="26"/>
      <c r="AC40" s="27"/>
      <c r="AD40" s="27"/>
      <c r="AE40" s="149" t="s">
        <v>58</v>
      </c>
      <c r="AF40" s="35"/>
      <c r="AG40" s="152">
        <f>IF(AG38="","",AG38/AG39)</f>
        <v>179.5609756097561</v>
      </c>
      <c r="AH40" s="35"/>
      <c r="AI40" s="155">
        <f>Z40-A40</f>
        <v>-0.57507155867813253</v>
      </c>
    </row>
    <row r="41" spans="1:35" x14ac:dyDescent="0.25">
      <c r="A41" s="125">
        <v>22135</v>
      </c>
      <c r="B41" s="42" t="s">
        <v>56</v>
      </c>
      <c r="C41" s="25" t="s">
        <v>29</v>
      </c>
      <c r="D41" s="166"/>
      <c r="E41" s="166">
        <v>2415</v>
      </c>
      <c r="F41" s="166">
        <v>1337</v>
      </c>
      <c r="G41" s="166"/>
      <c r="H41" s="166"/>
      <c r="I41" s="166"/>
      <c r="J41" s="166">
        <v>1589</v>
      </c>
      <c r="K41" s="166"/>
      <c r="L41" s="166"/>
      <c r="M41" s="166">
        <v>2612</v>
      </c>
      <c r="N41" s="166"/>
      <c r="O41" s="166">
        <v>1313</v>
      </c>
      <c r="P41" s="166"/>
      <c r="Q41" s="166"/>
      <c r="R41" s="166"/>
      <c r="S41" s="166"/>
      <c r="T41" s="166"/>
      <c r="U41" s="166"/>
      <c r="V41" s="166"/>
      <c r="W41" s="166"/>
      <c r="X41" s="166">
        <v>1020</v>
      </c>
      <c r="Y41" s="166"/>
      <c r="Z41" s="159">
        <f t="shared" ref="Z41:Z42" si="27">IF(SUM(D41:Y41)=0,"",SUM(D41:Y41))</f>
        <v>10286</v>
      </c>
      <c r="AA41" s="21"/>
      <c r="AB41" s="184"/>
      <c r="AC41" s="184"/>
      <c r="AD41" s="184"/>
      <c r="AE41" s="42" t="s">
        <v>56</v>
      </c>
      <c r="AF41" s="35"/>
      <c r="AG41" s="125">
        <v>22874</v>
      </c>
      <c r="AH41" s="35"/>
      <c r="AI41" s="159"/>
    </row>
    <row r="42" spans="1:35" x14ac:dyDescent="0.25">
      <c r="A42" s="125">
        <v>131</v>
      </c>
      <c r="B42" s="150" t="s">
        <v>59</v>
      </c>
      <c r="C42" s="25" t="s">
        <v>31</v>
      </c>
      <c r="D42" s="127"/>
      <c r="E42" s="166">
        <v>14</v>
      </c>
      <c r="F42" s="166">
        <v>8</v>
      </c>
      <c r="G42" s="166"/>
      <c r="H42" s="166"/>
      <c r="I42" s="166"/>
      <c r="J42" s="166">
        <v>9</v>
      </c>
      <c r="K42" s="166"/>
      <c r="L42" s="166"/>
      <c r="M42" s="166">
        <v>15</v>
      </c>
      <c r="N42" s="166"/>
      <c r="O42" s="166">
        <v>8</v>
      </c>
      <c r="P42" s="166"/>
      <c r="Q42" s="166"/>
      <c r="R42" s="166"/>
      <c r="S42" s="166"/>
      <c r="T42" s="166"/>
      <c r="U42" s="166"/>
      <c r="V42" s="166"/>
      <c r="W42" s="166"/>
      <c r="X42" s="166">
        <v>6</v>
      </c>
      <c r="Y42" s="166"/>
      <c r="Z42" s="159">
        <f t="shared" si="27"/>
        <v>60</v>
      </c>
      <c r="AA42" s="127">
        <f t="shared" ref="AA42" si="28">IF(COUNTA(D42:Y42)=0,"",COUNTA(D42:Y42))</f>
        <v>6</v>
      </c>
      <c r="AB42" s="180" t="s">
        <v>475</v>
      </c>
      <c r="AC42" s="180"/>
      <c r="AD42" s="180"/>
      <c r="AE42" s="44" t="s">
        <v>59</v>
      </c>
      <c r="AF42" s="35"/>
      <c r="AG42" s="125">
        <v>135</v>
      </c>
      <c r="AH42" s="35"/>
      <c r="AI42" s="159"/>
    </row>
    <row r="43" spans="1:35" x14ac:dyDescent="0.25">
      <c r="A43" s="152">
        <f>IF(A41="","",A41/A42)</f>
        <v>168.96946564885496</v>
      </c>
      <c r="B43" s="147" t="s">
        <v>60</v>
      </c>
      <c r="C43" s="25" t="s">
        <v>33</v>
      </c>
      <c r="D43" s="152"/>
      <c r="E43" s="152">
        <f>IF(E41="","",E41/E42)</f>
        <v>172.5</v>
      </c>
      <c r="F43" s="152">
        <f>IF(F41="","",F41/F42)</f>
        <v>167.125</v>
      </c>
      <c r="G43" s="155"/>
      <c r="H43" s="155"/>
      <c r="I43" s="155"/>
      <c r="J43" s="152">
        <f>IF(J41="","",J41/J42)</f>
        <v>176.55555555555554</v>
      </c>
      <c r="K43" s="155"/>
      <c r="L43" s="155"/>
      <c r="M43" s="152">
        <f>IF(M41="","",M41/M42)</f>
        <v>174.13333333333333</v>
      </c>
      <c r="N43" s="152"/>
      <c r="O43" s="152">
        <f>IF(O41="","",O41/O42)</f>
        <v>164.125</v>
      </c>
      <c r="P43" s="152"/>
      <c r="Q43" s="152"/>
      <c r="R43" s="152"/>
      <c r="S43" s="152"/>
      <c r="T43" s="152"/>
      <c r="U43" s="152"/>
      <c r="V43" s="152"/>
      <c r="W43" s="152"/>
      <c r="X43" s="152">
        <f>IF(X41="","",X41/X42)</f>
        <v>170</v>
      </c>
      <c r="Y43" s="152"/>
      <c r="Z43" s="152">
        <f t="shared" ref="Z43" si="29">IF(Z41="","",Z41/Z42)</f>
        <v>171.43333333333334</v>
      </c>
      <c r="AA43" s="29"/>
      <c r="AB43" s="26"/>
      <c r="AC43" s="26"/>
      <c r="AD43" s="26"/>
      <c r="AE43" s="147" t="s">
        <v>60</v>
      </c>
      <c r="AF43" s="35"/>
      <c r="AG43" s="152">
        <f>IF(AG41="","",AG41/AG42)</f>
        <v>169.43703703703704</v>
      </c>
      <c r="AH43" s="35"/>
      <c r="AI43" s="155">
        <f>Z43-A43</f>
        <v>2.4638676844783731</v>
      </c>
    </row>
    <row r="44" spans="1:35" x14ac:dyDescent="0.25">
      <c r="A44" s="125">
        <v>6211</v>
      </c>
      <c r="B44" s="42" t="s">
        <v>56</v>
      </c>
      <c r="C44" s="25" t="s">
        <v>29</v>
      </c>
      <c r="D44" s="127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>
        <v>534</v>
      </c>
      <c r="Q44" s="166"/>
      <c r="R44" s="166"/>
      <c r="S44" s="166"/>
      <c r="T44" s="166"/>
      <c r="U44" s="166"/>
      <c r="V44" s="166"/>
      <c r="W44" s="166"/>
      <c r="X44" s="166"/>
      <c r="Y44" s="166"/>
      <c r="Z44" s="159">
        <f t="shared" ref="Z44:Z45" si="30">IF(SUM(D44:Y44)=0,"",SUM(D44:Y44))</f>
        <v>534</v>
      </c>
      <c r="AA44" s="21"/>
      <c r="AB44" s="26"/>
      <c r="AC44" s="26"/>
      <c r="AD44" s="26"/>
      <c r="AE44" s="42" t="s">
        <v>56</v>
      </c>
      <c r="AF44" s="35"/>
      <c r="AG44" s="125">
        <v>6211</v>
      </c>
      <c r="AH44" s="35"/>
      <c r="AI44" s="159"/>
    </row>
    <row r="45" spans="1:35" x14ac:dyDescent="0.25">
      <c r="A45" s="125">
        <v>40</v>
      </c>
      <c r="B45" s="146" t="s">
        <v>61</v>
      </c>
      <c r="C45" s="25" t="s">
        <v>31</v>
      </c>
      <c r="D45" s="127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>
        <v>4</v>
      </c>
      <c r="Q45" s="166"/>
      <c r="R45" s="166"/>
      <c r="S45" s="166"/>
      <c r="T45" s="166"/>
      <c r="U45" s="166"/>
      <c r="V45" s="166"/>
      <c r="W45" s="166"/>
      <c r="X45" s="166"/>
      <c r="Y45" s="166"/>
      <c r="Z45" s="159">
        <f t="shared" si="30"/>
        <v>4</v>
      </c>
      <c r="AA45" s="127">
        <f t="shared" ref="AA45" si="31">IF(COUNTA(D45:Y45)=0,"",COUNTA(D45:Y45))</f>
        <v>1</v>
      </c>
      <c r="AB45" s="184" t="s">
        <v>396</v>
      </c>
      <c r="AC45" s="26"/>
      <c r="AD45" s="26"/>
      <c r="AE45" s="37" t="s">
        <v>61</v>
      </c>
      <c r="AF45" s="35"/>
      <c r="AG45" s="125">
        <v>40</v>
      </c>
      <c r="AH45" s="35"/>
      <c r="AI45" s="159"/>
    </row>
    <row r="46" spans="1:35" x14ac:dyDescent="0.25">
      <c r="A46" s="152">
        <f>IF(A44="","",A44/A45)</f>
        <v>155.27500000000001</v>
      </c>
      <c r="B46" s="147" t="s">
        <v>62</v>
      </c>
      <c r="C46" s="25" t="s">
        <v>33</v>
      </c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52">
        <f>IF(P44="","",P44/P45)</f>
        <v>133.5</v>
      </c>
      <c r="Q46" s="152"/>
      <c r="R46" s="152"/>
      <c r="S46" s="152"/>
      <c r="T46" s="152"/>
      <c r="U46" s="152"/>
      <c r="V46" s="152"/>
      <c r="W46" s="152"/>
      <c r="X46" s="152"/>
      <c r="Y46" s="152"/>
      <c r="Z46" s="152">
        <f t="shared" ref="Z46" si="32">IF(Z44="","",Z44/Z45)</f>
        <v>133.5</v>
      </c>
      <c r="AA46" s="29"/>
      <c r="AB46" s="26"/>
      <c r="AC46" s="26"/>
      <c r="AD46" s="26"/>
      <c r="AE46" s="147" t="s">
        <v>62</v>
      </c>
      <c r="AF46" s="35"/>
      <c r="AG46" s="152">
        <f>IF(AG44="","",AG44/AG45)</f>
        <v>155.27500000000001</v>
      </c>
      <c r="AH46" s="35"/>
      <c r="AI46" s="155">
        <f>Z46-A46</f>
        <v>-21.775000000000006</v>
      </c>
    </row>
    <row r="47" spans="1:35" x14ac:dyDescent="0.25">
      <c r="A47" s="125">
        <v>29292</v>
      </c>
      <c r="B47" s="43" t="s">
        <v>63</v>
      </c>
      <c r="C47" s="19" t="s">
        <v>29</v>
      </c>
      <c r="D47" s="159">
        <v>2671</v>
      </c>
      <c r="E47" s="159">
        <v>2202</v>
      </c>
      <c r="F47" s="159">
        <v>1420</v>
      </c>
      <c r="G47" s="159"/>
      <c r="H47" s="159"/>
      <c r="I47" s="159"/>
      <c r="J47" s="159">
        <v>1642</v>
      </c>
      <c r="K47" s="159"/>
      <c r="L47" s="159"/>
      <c r="M47" s="159">
        <v>2828</v>
      </c>
      <c r="N47" s="159"/>
      <c r="O47" s="159"/>
      <c r="P47" s="159"/>
      <c r="Q47" s="159">
        <v>1354</v>
      </c>
      <c r="R47" s="159"/>
      <c r="S47" s="159"/>
      <c r="T47" s="159"/>
      <c r="U47" s="159"/>
      <c r="V47" s="159"/>
      <c r="W47" s="159"/>
      <c r="X47" s="159"/>
      <c r="Y47" s="159"/>
      <c r="Z47" s="159">
        <f t="shared" ref="Z47:Z48" si="33">IF(SUM(D47:Y47)=0,"",SUM(D47:Y47))</f>
        <v>12117</v>
      </c>
      <c r="AA47" s="21"/>
      <c r="AB47" s="184"/>
      <c r="AC47" s="184"/>
      <c r="AD47" s="184"/>
      <c r="AE47" s="43" t="s">
        <v>63</v>
      </c>
      <c r="AF47" s="45"/>
      <c r="AG47" s="125">
        <v>28609</v>
      </c>
      <c r="AH47" s="45"/>
      <c r="AI47" s="159"/>
    </row>
    <row r="48" spans="1:35" x14ac:dyDescent="0.25">
      <c r="A48" s="125">
        <v>161</v>
      </c>
      <c r="B48" s="148" t="s">
        <v>64</v>
      </c>
      <c r="C48" s="25" t="s">
        <v>31</v>
      </c>
      <c r="D48" s="159">
        <v>15</v>
      </c>
      <c r="E48" s="159">
        <v>14</v>
      </c>
      <c r="F48" s="159">
        <v>8</v>
      </c>
      <c r="G48" s="159"/>
      <c r="H48" s="159"/>
      <c r="I48" s="159"/>
      <c r="J48" s="159">
        <v>9</v>
      </c>
      <c r="K48" s="159"/>
      <c r="L48" s="159"/>
      <c r="M48" s="159">
        <v>15</v>
      </c>
      <c r="N48" s="159"/>
      <c r="O48" s="159"/>
      <c r="P48" s="159"/>
      <c r="Q48" s="159">
        <v>7</v>
      </c>
      <c r="R48" s="159"/>
      <c r="S48" s="159"/>
      <c r="T48" s="159"/>
      <c r="U48" s="159"/>
      <c r="V48" s="159"/>
      <c r="W48" s="159"/>
      <c r="X48" s="159"/>
      <c r="Y48" s="159"/>
      <c r="Z48" s="159">
        <f t="shared" si="33"/>
        <v>68</v>
      </c>
      <c r="AA48" s="127">
        <f t="shared" ref="AA48" si="34">IF(COUNTA(D48:Y48)=0,"",COUNTA(D48:Y48))</f>
        <v>6</v>
      </c>
      <c r="AB48" s="184" t="s">
        <v>428</v>
      </c>
      <c r="AC48" s="184"/>
      <c r="AD48" s="184"/>
      <c r="AE48" s="31" t="s">
        <v>64</v>
      </c>
      <c r="AF48" s="45"/>
      <c r="AG48" s="125">
        <v>159</v>
      </c>
      <c r="AH48" s="45"/>
      <c r="AI48" s="159"/>
    </row>
    <row r="49" spans="1:35" x14ac:dyDescent="0.25">
      <c r="A49" s="152">
        <f>IF(A47="","",A47/A48)</f>
        <v>181.93788819875778</v>
      </c>
      <c r="B49" s="149" t="s">
        <v>65</v>
      </c>
      <c r="C49" s="25" t="s">
        <v>33</v>
      </c>
      <c r="D49" s="152">
        <f>IF(D47="","",D47/D48)</f>
        <v>178.06666666666666</v>
      </c>
      <c r="E49" s="152">
        <f>IF(E47="","",E47/E48)</f>
        <v>157.28571428571428</v>
      </c>
      <c r="F49" s="152">
        <f>IF(F47="","",F47/F48)</f>
        <v>177.5</v>
      </c>
      <c r="G49" s="155"/>
      <c r="H49" s="155"/>
      <c r="I49" s="152"/>
      <c r="J49" s="152">
        <f>IF(J47="","",J47/J48)</f>
        <v>182.44444444444446</v>
      </c>
      <c r="K49" s="152"/>
      <c r="L49" s="152"/>
      <c r="M49" s="152">
        <f>IF(M47="","",M47/M48)</f>
        <v>188.53333333333333</v>
      </c>
      <c r="N49" s="152"/>
      <c r="O49" s="152"/>
      <c r="P49" s="152"/>
      <c r="Q49" s="207">
        <f>IF(Q47="","",Q47/Q48)</f>
        <v>193.42857142857142</v>
      </c>
      <c r="R49" s="152"/>
      <c r="S49" s="152"/>
      <c r="T49" s="152"/>
      <c r="U49" s="152"/>
      <c r="V49" s="152"/>
      <c r="W49" s="152"/>
      <c r="X49" s="152"/>
      <c r="Y49" s="152"/>
      <c r="Z49" s="152">
        <f t="shared" ref="Z49" si="35">IF(Z47="","",Z47/Z48)</f>
        <v>178.19117647058823</v>
      </c>
      <c r="AA49" s="29"/>
      <c r="AB49" s="26"/>
      <c r="AC49" s="26"/>
      <c r="AD49" s="26"/>
      <c r="AE49" s="149" t="s">
        <v>65</v>
      </c>
      <c r="AF49" s="45"/>
      <c r="AG49" s="152">
        <f>IF(AG47="","",AG47/AG48)</f>
        <v>179.93081761006289</v>
      </c>
      <c r="AH49" s="45"/>
      <c r="AI49" s="155">
        <f>Z49-A49</f>
        <v>-3.7467117281695437</v>
      </c>
    </row>
    <row r="50" spans="1:35" x14ac:dyDescent="0.25">
      <c r="A50" s="124">
        <v>16969</v>
      </c>
      <c r="B50" s="43" t="s">
        <v>66</v>
      </c>
      <c r="C50" s="19" t="s">
        <v>29</v>
      </c>
      <c r="D50" s="159"/>
      <c r="E50" s="159"/>
      <c r="F50" s="159"/>
      <c r="G50" s="159">
        <v>1172</v>
      </c>
      <c r="H50" s="159"/>
      <c r="I50" s="159"/>
      <c r="J50" s="159">
        <v>1577</v>
      </c>
      <c r="K50" s="159"/>
      <c r="L50" s="159"/>
      <c r="M50" s="159">
        <v>2644</v>
      </c>
      <c r="N50" s="159"/>
      <c r="O50" s="159"/>
      <c r="P50" s="159"/>
      <c r="Q50" s="159"/>
      <c r="R50" s="159"/>
      <c r="S50" s="159"/>
      <c r="T50" s="159"/>
      <c r="U50" s="159"/>
      <c r="V50" s="159"/>
      <c r="W50" s="159">
        <v>1369</v>
      </c>
      <c r="X50" s="159"/>
      <c r="Y50" s="159">
        <v>1040</v>
      </c>
      <c r="Z50" s="159">
        <f t="shared" ref="Z50:Z51" si="36">IF(SUM(D50:Y50)=0,"",SUM(D50:Y50))</f>
        <v>7802</v>
      </c>
      <c r="AA50" s="21"/>
      <c r="AB50" s="26"/>
      <c r="AC50" s="26"/>
      <c r="AD50" s="26"/>
      <c r="AE50" s="43" t="s">
        <v>66</v>
      </c>
      <c r="AF50" s="45"/>
      <c r="AG50" s="124">
        <v>13976</v>
      </c>
      <c r="AH50" s="45"/>
      <c r="AI50" s="159"/>
    </row>
    <row r="51" spans="1:35" x14ac:dyDescent="0.25">
      <c r="A51" s="127">
        <v>97</v>
      </c>
      <c r="B51" s="148" t="s">
        <v>67</v>
      </c>
      <c r="C51" s="25" t="s">
        <v>31</v>
      </c>
      <c r="D51" s="159"/>
      <c r="E51" s="159"/>
      <c r="F51" s="159"/>
      <c r="G51" s="159">
        <v>6</v>
      </c>
      <c r="H51" s="159"/>
      <c r="I51" s="159"/>
      <c r="J51" s="159">
        <v>9</v>
      </c>
      <c r="K51" s="159"/>
      <c r="L51" s="159"/>
      <c r="M51" s="159">
        <v>15</v>
      </c>
      <c r="N51" s="159"/>
      <c r="O51" s="159"/>
      <c r="P51" s="159"/>
      <c r="Q51" s="159"/>
      <c r="R51" s="159"/>
      <c r="S51" s="159"/>
      <c r="T51" s="159"/>
      <c r="U51" s="159"/>
      <c r="V51" s="159"/>
      <c r="W51" s="159">
        <v>8</v>
      </c>
      <c r="X51" s="159"/>
      <c r="Y51" s="159">
        <v>6</v>
      </c>
      <c r="Z51" s="159">
        <f t="shared" si="36"/>
        <v>44</v>
      </c>
      <c r="AA51" s="127">
        <f t="shared" ref="AA51" si="37">IF(COUNTA(D51:Y51)=0,"",COUNTA(D51:Y51))</f>
        <v>5</v>
      </c>
      <c r="AB51" s="180" t="s">
        <v>473</v>
      </c>
      <c r="AC51" s="180"/>
      <c r="AD51" s="180"/>
      <c r="AE51" s="31" t="s">
        <v>67</v>
      </c>
      <c r="AF51" s="45"/>
      <c r="AG51" s="127">
        <v>80</v>
      </c>
      <c r="AH51" s="45"/>
      <c r="AI51" s="159"/>
    </row>
    <row r="52" spans="1:35" x14ac:dyDescent="0.25">
      <c r="A52" s="152">
        <f>IF(A50="","",A50/A51)</f>
        <v>174.93814432989691</v>
      </c>
      <c r="B52" s="149" t="s">
        <v>68</v>
      </c>
      <c r="C52" s="25" t="s">
        <v>33</v>
      </c>
      <c r="D52" s="152"/>
      <c r="E52" s="155"/>
      <c r="F52" s="155"/>
      <c r="G52" s="207">
        <f>IF(G50="","",G50/G51)</f>
        <v>195.33333333333334</v>
      </c>
      <c r="H52" s="152"/>
      <c r="I52" s="155"/>
      <c r="J52" s="152">
        <f>IF(J50="","",J50/J51)</f>
        <v>175.22222222222223</v>
      </c>
      <c r="K52" s="155"/>
      <c r="L52" s="155"/>
      <c r="M52" s="152">
        <f>IF(M50="","",M50/M51)</f>
        <v>176.26666666666668</v>
      </c>
      <c r="N52" s="152"/>
      <c r="O52" s="152"/>
      <c r="P52" s="152"/>
      <c r="Q52" s="152"/>
      <c r="R52" s="152"/>
      <c r="S52" s="152"/>
      <c r="T52" s="152"/>
      <c r="U52" s="152"/>
      <c r="V52" s="152"/>
      <c r="W52" s="152">
        <f>IF(W50="","",W50/W51)</f>
        <v>171.125</v>
      </c>
      <c r="X52" s="152"/>
      <c r="Y52" s="152">
        <f>IF(Y50="","",Y50/Y51)</f>
        <v>173.33333333333334</v>
      </c>
      <c r="Z52" s="152">
        <f t="shared" ref="Z52" si="38">IF(Z50="","",Z50/Z51)</f>
        <v>177.31818181818181</v>
      </c>
      <c r="AA52" s="29"/>
      <c r="AB52" s="184"/>
      <c r="AC52" s="22"/>
      <c r="AD52" s="22"/>
      <c r="AE52" s="149" t="s">
        <v>68</v>
      </c>
      <c r="AF52" s="45"/>
      <c r="AG52" s="152">
        <f>IF(AG50="","",AG50/AG51)</f>
        <v>174.7</v>
      </c>
      <c r="AH52" s="45"/>
      <c r="AI52" s="155">
        <f>Z52-A52</f>
        <v>2.3800374882848985</v>
      </c>
    </row>
    <row r="53" spans="1:35" x14ac:dyDescent="0.25">
      <c r="A53" s="127">
        <v>7124</v>
      </c>
      <c r="B53" s="43" t="s">
        <v>69</v>
      </c>
      <c r="C53" s="19" t="s">
        <v>29</v>
      </c>
      <c r="D53" s="164"/>
      <c r="E53" s="159"/>
      <c r="F53" s="159">
        <v>1128</v>
      </c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>
        <f t="shared" ref="Z53:Z54" si="39">IF(SUM(D53:Y53)=0,"",SUM(D53:Y53))</f>
        <v>1128</v>
      </c>
      <c r="AA53" s="21"/>
      <c r="AB53" s="26"/>
      <c r="AC53" s="26"/>
      <c r="AD53" s="26"/>
      <c r="AE53" s="43" t="s">
        <v>69</v>
      </c>
      <c r="AF53" s="45"/>
      <c r="AG53" s="127">
        <v>5667</v>
      </c>
      <c r="AH53" s="45"/>
      <c r="AI53" s="159"/>
    </row>
    <row r="54" spans="1:35" x14ac:dyDescent="0.25">
      <c r="A54" s="127">
        <v>48</v>
      </c>
      <c r="B54" s="148" t="s">
        <v>70</v>
      </c>
      <c r="C54" s="25" t="s">
        <v>31</v>
      </c>
      <c r="D54" s="164"/>
      <c r="E54" s="159"/>
      <c r="F54" s="159">
        <v>8</v>
      </c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>
        <f t="shared" si="39"/>
        <v>8</v>
      </c>
      <c r="AA54" s="127">
        <f t="shared" ref="AA54" si="40">IF(COUNTA(D54:Y54)=0,"",COUNTA(D54:Y54))</f>
        <v>1</v>
      </c>
      <c r="AB54" s="184" t="s">
        <v>290</v>
      </c>
      <c r="AC54" s="27"/>
      <c r="AD54" s="27"/>
      <c r="AE54" s="31" t="s">
        <v>70</v>
      </c>
      <c r="AF54" s="45"/>
      <c r="AG54" s="127">
        <v>38</v>
      </c>
      <c r="AH54" s="45"/>
      <c r="AI54" s="159"/>
    </row>
    <row r="55" spans="1:35" x14ac:dyDescent="0.25">
      <c r="A55" s="152">
        <f>IF(A53="","",A53/A54)</f>
        <v>148.41666666666666</v>
      </c>
      <c r="B55" s="149" t="s">
        <v>71</v>
      </c>
      <c r="C55" s="25" t="s">
        <v>33</v>
      </c>
      <c r="D55" s="155"/>
      <c r="E55" s="155"/>
      <c r="F55" s="152">
        <f>IF(F53="","",F53/F54)</f>
        <v>141</v>
      </c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2">
        <f t="shared" ref="Z55" si="41">IF(Z53="","",Z53/Z54)</f>
        <v>141</v>
      </c>
      <c r="AA55" s="29"/>
      <c r="AB55" s="26"/>
      <c r="AC55" s="26"/>
      <c r="AD55" s="26"/>
      <c r="AE55" s="149" t="s">
        <v>71</v>
      </c>
      <c r="AF55" s="45"/>
      <c r="AG55" s="152">
        <f>IF(AG53="","",AG53/AG54)</f>
        <v>149.13157894736841</v>
      </c>
      <c r="AH55" s="45"/>
      <c r="AI55" s="155">
        <f>Z55-A55</f>
        <v>-7.4166666666666572</v>
      </c>
    </row>
    <row r="56" spans="1:35" x14ac:dyDescent="0.25">
      <c r="A56" s="125">
        <v>8880</v>
      </c>
      <c r="B56" s="43" t="s">
        <v>72</v>
      </c>
      <c r="C56" s="19" t="s">
        <v>29</v>
      </c>
      <c r="D56" s="164"/>
      <c r="E56" s="159"/>
      <c r="F56" s="159"/>
      <c r="G56" s="159"/>
      <c r="H56" s="159"/>
      <c r="I56" s="159"/>
      <c r="J56" s="159">
        <v>1664</v>
      </c>
      <c r="K56" s="159"/>
      <c r="L56" s="159"/>
      <c r="M56" s="159"/>
      <c r="N56" s="159"/>
      <c r="O56" s="159"/>
      <c r="P56" s="159"/>
      <c r="Q56" s="159">
        <v>792</v>
      </c>
      <c r="R56" s="159"/>
      <c r="S56" s="159"/>
      <c r="T56" s="159"/>
      <c r="U56" s="159"/>
      <c r="V56" s="159"/>
      <c r="W56" s="159"/>
      <c r="X56" s="159"/>
      <c r="Y56" s="159"/>
      <c r="Z56" s="159">
        <f t="shared" ref="Z56:Z57" si="42">IF(SUM(D56:Y56)=0,"",SUM(D56:Y56))</f>
        <v>2456</v>
      </c>
      <c r="AA56" s="21"/>
      <c r="AB56" s="26"/>
      <c r="AC56" s="26"/>
      <c r="AD56" s="26"/>
      <c r="AE56" s="43" t="s">
        <v>72</v>
      </c>
      <c r="AF56" s="45"/>
      <c r="AG56" s="125">
        <v>9081</v>
      </c>
      <c r="AH56" s="45"/>
      <c r="AI56" s="159"/>
    </row>
    <row r="57" spans="1:35" x14ac:dyDescent="0.25">
      <c r="A57" s="125">
        <v>50</v>
      </c>
      <c r="B57" s="148" t="s">
        <v>43</v>
      </c>
      <c r="C57" s="25" t="s">
        <v>31</v>
      </c>
      <c r="D57" s="164"/>
      <c r="E57" s="159"/>
      <c r="F57" s="159"/>
      <c r="G57" s="159"/>
      <c r="H57" s="159"/>
      <c r="I57" s="159"/>
      <c r="J57" s="159">
        <v>9</v>
      </c>
      <c r="K57" s="159"/>
      <c r="L57" s="159"/>
      <c r="M57" s="159"/>
      <c r="N57" s="159"/>
      <c r="O57" s="159"/>
      <c r="P57" s="159"/>
      <c r="Q57" s="159">
        <v>5</v>
      </c>
      <c r="R57" s="159"/>
      <c r="S57" s="159"/>
      <c r="T57" s="159"/>
      <c r="U57" s="159"/>
      <c r="V57" s="159"/>
      <c r="W57" s="159"/>
      <c r="X57" s="159"/>
      <c r="Y57" s="159"/>
      <c r="Z57" s="159">
        <f t="shared" si="42"/>
        <v>14</v>
      </c>
      <c r="AA57" s="127">
        <f t="shared" ref="AA57" si="43">IF(COUNTA(D57:Y57)=0,"",COUNTA(D57:Y57))</f>
        <v>2</v>
      </c>
      <c r="AB57" s="184" t="s">
        <v>429</v>
      </c>
      <c r="AC57" s="184"/>
      <c r="AD57" s="184"/>
      <c r="AE57" s="31" t="s">
        <v>43</v>
      </c>
      <c r="AF57" s="45"/>
      <c r="AG57" s="125">
        <v>51</v>
      </c>
      <c r="AH57" s="45"/>
      <c r="AI57" s="159"/>
    </row>
    <row r="58" spans="1:35" x14ac:dyDescent="0.25">
      <c r="A58" s="152">
        <f>IF(A56="","",A56/A57)</f>
        <v>177.6</v>
      </c>
      <c r="B58" s="149" t="s">
        <v>73</v>
      </c>
      <c r="C58" s="25" t="s">
        <v>33</v>
      </c>
      <c r="D58" s="155"/>
      <c r="E58" s="152"/>
      <c r="F58" s="152"/>
      <c r="G58" s="155"/>
      <c r="H58" s="155"/>
      <c r="I58" s="155"/>
      <c r="J58" s="152">
        <f>IF(J56="","",J56/J57)</f>
        <v>184.88888888888889</v>
      </c>
      <c r="K58" s="155"/>
      <c r="L58" s="155"/>
      <c r="M58" s="155"/>
      <c r="N58" s="155"/>
      <c r="O58" s="155"/>
      <c r="P58" s="155"/>
      <c r="Q58" s="152">
        <f>IF(Q56="","",Q56/Q57)</f>
        <v>158.4</v>
      </c>
      <c r="R58" s="155"/>
      <c r="S58" s="155"/>
      <c r="T58" s="155"/>
      <c r="U58" s="155"/>
      <c r="V58" s="155"/>
      <c r="W58" s="155"/>
      <c r="X58" s="155"/>
      <c r="Y58" s="155"/>
      <c r="Z58" s="152">
        <f t="shared" ref="Z58" si="44">IF(Z56="","",Z56/Z57)</f>
        <v>175.42857142857142</v>
      </c>
      <c r="AA58" s="29"/>
      <c r="AB58" s="184"/>
      <c r="AC58" s="184"/>
      <c r="AD58" s="184"/>
      <c r="AE58" s="149" t="s">
        <v>73</v>
      </c>
      <c r="AF58" s="45"/>
      <c r="AG58" s="152">
        <f>IF(AG56="","",AG56/AG57)</f>
        <v>178.05882352941177</v>
      </c>
      <c r="AH58" s="45"/>
      <c r="AI58" s="155">
        <f>Z58-A58</f>
        <v>-2.1714285714285779</v>
      </c>
    </row>
    <row r="59" spans="1:35" x14ac:dyDescent="0.25">
      <c r="A59" s="125">
        <v>12767</v>
      </c>
      <c r="B59" s="46" t="s">
        <v>74</v>
      </c>
      <c r="C59" s="19" t="s">
        <v>29</v>
      </c>
      <c r="D59" s="164"/>
      <c r="E59" s="159"/>
      <c r="F59" s="159">
        <v>1074</v>
      </c>
      <c r="G59" s="159"/>
      <c r="H59" s="159"/>
      <c r="I59" s="159">
        <v>1397</v>
      </c>
      <c r="J59" s="159"/>
      <c r="K59" s="159"/>
      <c r="L59" s="159"/>
      <c r="M59" s="159"/>
      <c r="N59" s="159"/>
      <c r="O59" s="159"/>
      <c r="P59" s="159"/>
      <c r="Q59" s="159"/>
      <c r="R59" s="159"/>
      <c r="S59" s="159">
        <v>869</v>
      </c>
      <c r="T59" s="159"/>
      <c r="U59" s="159">
        <v>2035</v>
      </c>
      <c r="V59" s="159"/>
      <c r="W59" s="159"/>
      <c r="X59" s="159"/>
      <c r="Y59" s="159"/>
      <c r="Z59" s="159">
        <f t="shared" ref="Z59:Z60" si="45">IF(SUM(D59:Y59)=0,"",SUM(D59:Y59))</f>
        <v>5375</v>
      </c>
      <c r="AA59" s="21"/>
      <c r="AB59" s="26"/>
      <c r="AC59" s="26"/>
      <c r="AD59" s="26"/>
      <c r="AE59" s="46" t="s">
        <v>74</v>
      </c>
      <c r="AF59" s="45"/>
      <c r="AG59" s="125">
        <v>11056</v>
      </c>
      <c r="AH59" s="45"/>
      <c r="AI59" s="159"/>
    </row>
    <row r="60" spans="1:35" x14ac:dyDescent="0.25">
      <c r="A60" s="125">
        <v>89</v>
      </c>
      <c r="B60" s="146" t="s">
        <v>75</v>
      </c>
      <c r="C60" s="25" t="s">
        <v>31</v>
      </c>
      <c r="D60" s="164"/>
      <c r="E60" s="159"/>
      <c r="F60" s="159">
        <v>8</v>
      </c>
      <c r="G60" s="159"/>
      <c r="H60" s="159"/>
      <c r="I60" s="159">
        <v>9</v>
      </c>
      <c r="J60" s="159"/>
      <c r="K60" s="159"/>
      <c r="L60" s="159"/>
      <c r="M60" s="159"/>
      <c r="N60" s="159"/>
      <c r="O60" s="159"/>
      <c r="P60" s="159"/>
      <c r="Q60" s="159"/>
      <c r="R60" s="159"/>
      <c r="S60" s="159">
        <v>7</v>
      </c>
      <c r="T60" s="159"/>
      <c r="U60" s="159">
        <v>14</v>
      </c>
      <c r="V60" s="159"/>
      <c r="W60" s="159"/>
      <c r="X60" s="159"/>
      <c r="Y60" s="159"/>
      <c r="Z60" s="159">
        <f t="shared" si="45"/>
        <v>38</v>
      </c>
      <c r="AA60" s="127">
        <f t="shared" ref="AA60" si="46">IF(COUNTA(D60:Y60)=0,"",COUNTA(D60:Y60))</f>
        <v>4</v>
      </c>
      <c r="AB60" s="184" t="s">
        <v>454</v>
      </c>
      <c r="AC60" s="184"/>
      <c r="AD60" s="26"/>
      <c r="AE60" s="37" t="s">
        <v>75</v>
      </c>
      <c r="AF60" s="45"/>
      <c r="AG60" s="125">
        <v>77</v>
      </c>
      <c r="AH60" s="45"/>
      <c r="AI60" s="159"/>
    </row>
    <row r="61" spans="1:35" x14ac:dyDescent="0.25">
      <c r="A61" s="152">
        <f>IF(A59="","",A59/A60)</f>
        <v>143.44943820224719</v>
      </c>
      <c r="B61" s="147" t="s">
        <v>76</v>
      </c>
      <c r="C61" s="25" t="s">
        <v>33</v>
      </c>
      <c r="D61" s="155"/>
      <c r="E61" s="155"/>
      <c r="F61" s="152">
        <f>IF(F59="","",F59/F60)</f>
        <v>134.25</v>
      </c>
      <c r="G61" s="155"/>
      <c r="H61" s="155"/>
      <c r="I61" s="152">
        <f>IF(I59="","",I59/I60)</f>
        <v>155.22222222222223</v>
      </c>
      <c r="J61" s="155"/>
      <c r="K61" s="155"/>
      <c r="L61" s="155"/>
      <c r="M61" s="155"/>
      <c r="N61" s="155"/>
      <c r="O61" s="155"/>
      <c r="P61" s="155"/>
      <c r="Q61" s="155"/>
      <c r="R61" s="155"/>
      <c r="S61" s="152">
        <f>IF(S59="","",S59/S60)</f>
        <v>124.14285714285714</v>
      </c>
      <c r="T61" s="152"/>
      <c r="U61" s="152">
        <f>IF(U59="","",U59/U60)</f>
        <v>145.35714285714286</v>
      </c>
      <c r="V61" s="152"/>
      <c r="W61" s="152"/>
      <c r="X61" s="152"/>
      <c r="Y61" s="152"/>
      <c r="Z61" s="152">
        <f t="shared" ref="Z61" si="47">IF(Z59="","",Z59/Z60)</f>
        <v>141.44736842105263</v>
      </c>
      <c r="AA61" s="29"/>
      <c r="AB61" s="26"/>
      <c r="AC61" s="26"/>
      <c r="AD61" s="26"/>
      <c r="AE61" s="147" t="s">
        <v>76</v>
      </c>
      <c r="AF61" s="45"/>
      <c r="AG61" s="152">
        <f>IF(AG59="","",AG59/AG60)</f>
        <v>143.58441558441558</v>
      </c>
      <c r="AH61" s="45"/>
      <c r="AI61" s="155">
        <f>Z61-A61</f>
        <v>-2.0020697811945638</v>
      </c>
    </row>
    <row r="62" spans="1:35" x14ac:dyDescent="0.25">
      <c r="A62" s="200"/>
      <c r="B62" s="43" t="s">
        <v>335</v>
      </c>
      <c r="C62" s="19" t="s">
        <v>29</v>
      </c>
      <c r="D62" s="164"/>
      <c r="E62" s="164"/>
      <c r="F62" s="200"/>
      <c r="G62" s="164"/>
      <c r="H62" s="164"/>
      <c r="I62" s="200"/>
      <c r="J62" s="164"/>
      <c r="K62" s="164"/>
      <c r="L62" s="164"/>
      <c r="M62" s="164"/>
      <c r="N62" s="164"/>
      <c r="O62" s="164"/>
      <c r="P62" s="164"/>
      <c r="Q62" s="164"/>
      <c r="R62" s="159">
        <v>753</v>
      </c>
      <c r="S62" s="164"/>
      <c r="T62" s="164"/>
      <c r="U62" s="164"/>
      <c r="V62" s="164"/>
      <c r="W62" s="164"/>
      <c r="X62" s="164"/>
      <c r="Y62" s="164"/>
      <c r="Z62" s="159">
        <f t="shared" ref="Z62:Z63" si="48">IF(SUM(D62:Y62)=0,"",SUM(D62:Y62))</f>
        <v>753</v>
      </c>
      <c r="AA62" s="21"/>
      <c r="AB62" s="26"/>
      <c r="AC62" s="26"/>
      <c r="AD62" s="26"/>
      <c r="AE62" s="43" t="s">
        <v>335</v>
      </c>
      <c r="AF62" s="45"/>
      <c r="AG62" s="153">
        <v>0</v>
      </c>
      <c r="AH62" s="45"/>
      <c r="AI62" s="164"/>
    </row>
    <row r="63" spans="1:35" x14ac:dyDescent="0.25">
      <c r="A63" s="200"/>
      <c r="B63" s="148" t="s">
        <v>46</v>
      </c>
      <c r="C63" s="25" t="s">
        <v>31</v>
      </c>
      <c r="D63" s="164"/>
      <c r="E63" s="164"/>
      <c r="F63" s="200"/>
      <c r="G63" s="164"/>
      <c r="H63" s="164"/>
      <c r="I63" s="200"/>
      <c r="J63" s="164"/>
      <c r="K63" s="164"/>
      <c r="L63" s="164"/>
      <c r="M63" s="164"/>
      <c r="N63" s="164"/>
      <c r="O63" s="164"/>
      <c r="P63" s="164"/>
      <c r="Q63" s="164"/>
      <c r="R63" s="159">
        <v>5</v>
      </c>
      <c r="S63" s="164"/>
      <c r="T63" s="164"/>
      <c r="U63" s="164"/>
      <c r="V63" s="164"/>
      <c r="W63" s="164"/>
      <c r="X63" s="164"/>
      <c r="Y63" s="164"/>
      <c r="Z63" s="159">
        <f t="shared" si="48"/>
        <v>5</v>
      </c>
      <c r="AA63" s="127">
        <f t="shared" ref="AA63" si="49">IF(COUNTA(D63:Y63)=0,"",COUNTA(D63:Y63))</f>
        <v>1</v>
      </c>
      <c r="AB63" s="184" t="s">
        <v>418</v>
      </c>
      <c r="AC63" s="184"/>
      <c r="AD63" s="184"/>
      <c r="AE63" s="148" t="s">
        <v>46</v>
      </c>
      <c r="AF63" s="45"/>
      <c r="AG63" s="200"/>
      <c r="AH63" s="45"/>
      <c r="AI63" s="164"/>
    </row>
    <row r="64" spans="1:35" x14ac:dyDescent="0.25">
      <c r="A64" s="152"/>
      <c r="B64" s="149" t="s">
        <v>336</v>
      </c>
      <c r="C64" s="25" t="s">
        <v>33</v>
      </c>
      <c r="D64" s="155"/>
      <c r="E64" s="155"/>
      <c r="F64" s="152"/>
      <c r="G64" s="155"/>
      <c r="H64" s="155"/>
      <c r="I64" s="152"/>
      <c r="J64" s="155"/>
      <c r="K64" s="155"/>
      <c r="L64" s="155"/>
      <c r="M64" s="155"/>
      <c r="N64" s="155"/>
      <c r="O64" s="155"/>
      <c r="P64" s="155"/>
      <c r="Q64" s="155"/>
      <c r="R64" s="152">
        <f>IF(R62="","",R62/R63)</f>
        <v>150.6</v>
      </c>
      <c r="S64" s="155"/>
      <c r="T64" s="155"/>
      <c r="U64" s="155"/>
      <c r="V64" s="155"/>
      <c r="W64" s="155"/>
      <c r="X64" s="155"/>
      <c r="Y64" s="155"/>
      <c r="Z64" s="152">
        <f t="shared" ref="Z64" si="50">IF(Z62="","",Z62/Z63)</f>
        <v>150.6</v>
      </c>
      <c r="AA64" s="29"/>
      <c r="AB64" s="26"/>
      <c r="AC64" s="26"/>
      <c r="AD64" s="26"/>
      <c r="AE64" s="149" t="s">
        <v>336</v>
      </c>
      <c r="AF64" s="45"/>
      <c r="AG64" s="152"/>
      <c r="AH64" s="45"/>
      <c r="AI64" s="155"/>
    </row>
    <row r="65" spans="1:35" x14ac:dyDescent="0.25">
      <c r="A65" s="125">
        <v>38854</v>
      </c>
      <c r="B65" s="43" t="s">
        <v>77</v>
      </c>
      <c r="C65" s="19" t="s">
        <v>29</v>
      </c>
      <c r="D65" s="159">
        <v>2770</v>
      </c>
      <c r="E65" s="159"/>
      <c r="F65" s="159">
        <v>1578</v>
      </c>
      <c r="G65" s="159">
        <v>888</v>
      </c>
      <c r="H65" s="159"/>
      <c r="I65" s="159"/>
      <c r="J65" s="159">
        <v>1564</v>
      </c>
      <c r="K65" s="159"/>
      <c r="L65" s="159">
        <v>3087</v>
      </c>
      <c r="M65" s="159"/>
      <c r="N65" s="159"/>
      <c r="O65" s="159"/>
      <c r="P65" s="159"/>
      <c r="Q65" s="159">
        <v>1273</v>
      </c>
      <c r="R65" s="159"/>
      <c r="S65" s="159"/>
      <c r="T65" s="159"/>
      <c r="U65" s="159"/>
      <c r="V65" s="159"/>
      <c r="W65" s="159">
        <v>1349</v>
      </c>
      <c r="X65" s="159">
        <v>975</v>
      </c>
      <c r="Y65" s="159">
        <v>993</v>
      </c>
      <c r="Z65" s="159">
        <f t="shared" ref="Z65:Z66" si="51">IF(SUM(D65:Y65)=0,"",SUM(D65:Y65))</f>
        <v>14477</v>
      </c>
      <c r="AA65" s="21"/>
      <c r="AB65" s="26"/>
      <c r="AC65" s="26"/>
      <c r="AD65" s="26"/>
      <c r="AE65" s="41" t="s">
        <v>77</v>
      </c>
      <c r="AF65" s="45"/>
      <c r="AG65" s="125">
        <v>39593</v>
      </c>
      <c r="AH65" s="45"/>
      <c r="AI65" s="159"/>
    </row>
    <row r="66" spans="1:35" x14ac:dyDescent="0.25">
      <c r="A66" s="125">
        <v>209</v>
      </c>
      <c r="B66" s="148" t="s">
        <v>78</v>
      </c>
      <c r="C66" s="25" t="s">
        <v>31</v>
      </c>
      <c r="D66" s="159">
        <v>15</v>
      </c>
      <c r="E66" s="159"/>
      <c r="F66" s="159">
        <v>8</v>
      </c>
      <c r="G66" s="159">
        <v>6</v>
      </c>
      <c r="H66" s="159"/>
      <c r="I66" s="159"/>
      <c r="J66" s="159">
        <v>9</v>
      </c>
      <c r="K66" s="159"/>
      <c r="L66" s="159">
        <v>18</v>
      </c>
      <c r="M66" s="159"/>
      <c r="N66" s="159"/>
      <c r="O66" s="159"/>
      <c r="P66" s="159"/>
      <c r="Q66" s="159">
        <v>7</v>
      </c>
      <c r="R66" s="159"/>
      <c r="S66" s="159"/>
      <c r="T66" s="159"/>
      <c r="U66" s="159"/>
      <c r="V66" s="159"/>
      <c r="W66" s="159">
        <v>8</v>
      </c>
      <c r="X66" s="159">
        <v>6</v>
      </c>
      <c r="Y66" s="159">
        <v>6</v>
      </c>
      <c r="Z66" s="159">
        <f t="shared" si="51"/>
        <v>83</v>
      </c>
      <c r="AA66" s="127">
        <f t="shared" ref="AA66" si="52">IF(COUNTA(D66:Y66)=0,"",COUNTA(D66:Y66))</f>
        <v>9</v>
      </c>
      <c r="AB66" s="180" t="s">
        <v>472</v>
      </c>
      <c r="AC66" s="180"/>
      <c r="AD66" s="180"/>
      <c r="AE66" s="31" t="s">
        <v>78</v>
      </c>
      <c r="AF66" s="45"/>
      <c r="AG66" s="125">
        <v>217</v>
      </c>
      <c r="AH66" s="45"/>
      <c r="AI66" s="159"/>
    </row>
    <row r="67" spans="1:35" x14ac:dyDescent="0.25">
      <c r="A67" s="152">
        <f>IF(A65="","",A65/A66)</f>
        <v>185.90430622009569</v>
      </c>
      <c r="B67" s="149" t="s">
        <v>79</v>
      </c>
      <c r="C67" s="25" t="s">
        <v>33</v>
      </c>
      <c r="D67" s="152">
        <f>IF(D65="","",D65/D66)</f>
        <v>184.66666666666666</v>
      </c>
      <c r="E67" s="155"/>
      <c r="F67" s="207">
        <f>IF(F65="","",F65/F66)</f>
        <v>197.25</v>
      </c>
      <c r="G67" s="152">
        <f>IF(G65="","",G65/G66)</f>
        <v>148</v>
      </c>
      <c r="H67" s="152"/>
      <c r="I67" s="152"/>
      <c r="J67" s="152">
        <f>IF(J65="","",J65/J66)</f>
        <v>173.77777777777777</v>
      </c>
      <c r="K67" s="152"/>
      <c r="L67" s="152">
        <f>IF(L65="","",L65/L66)</f>
        <v>171.5</v>
      </c>
      <c r="M67" s="152"/>
      <c r="N67" s="152"/>
      <c r="O67" s="152"/>
      <c r="P67" s="152"/>
      <c r="Q67" s="152">
        <f>IF(Q65="","",Q65/Q66)</f>
        <v>181.85714285714286</v>
      </c>
      <c r="R67" s="152"/>
      <c r="S67" s="152"/>
      <c r="T67" s="152"/>
      <c r="U67" s="152"/>
      <c r="V67" s="152"/>
      <c r="W67" s="152">
        <f>IF(W65="","",W65/W66)</f>
        <v>168.625</v>
      </c>
      <c r="X67" s="152">
        <f>IF(X65="","",X65/X66)</f>
        <v>162.5</v>
      </c>
      <c r="Y67" s="152">
        <f>IF(Y65="","",Y65/Y66)</f>
        <v>165.5</v>
      </c>
      <c r="Z67" s="152">
        <f t="shared" ref="Z67" si="53">IF(Z65="","",Z65/Z66)</f>
        <v>174.42168674698794</v>
      </c>
      <c r="AA67" s="29"/>
      <c r="AB67" s="26"/>
      <c r="AC67" s="22"/>
      <c r="AD67" s="22"/>
      <c r="AE67" s="149" t="s">
        <v>79</v>
      </c>
      <c r="AF67" s="45"/>
      <c r="AG67" s="152">
        <f>IF(AG65="","",AG65/AG66)</f>
        <v>182.45622119815667</v>
      </c>
      <c r="AH67" s="45"/>
      <c r="AI67" s="155">
        <f>Z67-A67</f>
        <v>-11.482619473107746</v>
      </c>
    </row>
    <row r="68" spans="1:35" x14ac:dyDescent="0.25">
      <c r="A68" s="125">
        <v>22551</v>
      </c>
      <c r="B68" s="43" t="s">
        <v>80</v>
      </c>
      <c r="C68" s="19" t="s">
        <v>29</v>
      </c>
      <c r="D68" s="159"/>
      <c r="E68" s="159"/>
      <c r="F68" s="159">
        <v>1435</v>
      </c>
      <c r="G68" s="159"/>
      <c r="H68" s="159"/>
      <c r="I68" s="159"/>
      <c r="J68" s="159">
        <v>1772</v>
      </c>
      <c r="K68" s="159"/>
      <c r="L68" s="159"/>
      <c r="M68" s="159"/>
      <c r="N68" s="159"/>
      <c r="O68" s="159"/>
      <c r="P68" s="159"/>
      <c r="Q68" s="159">
        <v>1272</v>
      </c>
      <c r="R68" s="159"/>
      <c r="S68" s="159"/>
      <c r="T68" s="159"/>
      <c r="U68" s="159"/>
      <c r="V68" s="159"/>
      <c r="W68" s="159">
        <v>1450</v>
      </c>
      <c r="X68" s="159"/>
      <c r="Y68" s="159"/>
      <c r="Z68" s="159">
        <f t="shared" ref="Z68:Z69" si="54">IF(SUM(D68:Y68)=0,"",SUM(D68:Y68))</f>
        <v>5929</v>
      </c>
      <c r="AA68" s="21"/>
      <c r="AB68" s="26"/>
      <c r="AC68" s="26"/>
      <c r="AD68" s="26"/>
      <c r="AE68" s="43" t="s">
        <v>80</v>
      </c>
      <c r="AF68" s="45"/>
      <c r="AG68" s="125">
        <v>18624</v>
      </c>
      <c r="AH68" s="45"/>
      <c r="AI68" s="159"/>
    </row>
    <row r="69" spans="1:35" x14ac:dyDescent="0.25">
      <c r="A69" s="125">
        <v>123</v>
      </c>
      <c r="B69" s="148" t="s">
        <v>81</v>
      </c>
      <c r="C69" s="25" t="s">
        <v>31</v>
      </c>
      <c r="D69" s="159"/>
      <c r="E69" s="159"/>
      <c r="F69" s="159">
        <v>8</v>
      </c>
      <c r="G69" s="159"/>
      <c r="H69" s="159"/>
      <c r="I69" s="159"/>
      <c r="J69" s="159">
        <v>9</v>
      </c>
      <c r="K69" s="159"/>
      <c r="L69" s="159"/>
      <c r="M69" s="159"/>
      <c r="N69" s="159"/>
      <c r="O69" s="159"/>
      <c r="P69" s="159"/>
      <c r="Q69" s="159">
        <v>7</v>
      </c>
      <c r="R69" s="159"/>
      <c r="S69" s="159"/>
      <c r="T69" s="159"/>
      <c r="U69" s="159"/>
      <c r="V69" s="159"/>
      <c r="W69" s="159">
        <v>8</v>
      </c>
      <c r="X69" s="159"/>
      <c r="Y69" s="159"/>
      <c r="Z69" s="159">
        <f t="shared" si="54"/>
        <v>32</v>
      </c>
      <c r="AA69" s="127">
        <f t="shared" ref="AA69" si="55">IF(COUNTA(D69:Y69)=0,"",COUNTA(D69:Y69))</f>
        <v>4</v>
      </c>
      <c r="AB69" s="184" t="s">
        <v>458</v>
      </c>
      <c r="AC69" s="26"/>
      <c r="AD69" s="26"/>
      <c r="AE69" s="31" t="s">
        <v>81</v>
      </c>
      <c r="AF69" s="45"/>
      <c r="AG69" s="125">
        <v>100</v>
      </c>
      <c r="AH69" s="45"/>
      <c r="AI69" s="159"/>
    </row>
    <row r="70" spans="1:35" x14ac:dyDescent="0.25">
      <c r="A70" s="152">
        <f>IF(A68="","",A68/A69)</f>
        <v>183.34146341463415</v>
      </c>
      <c r="B70" s="149" t="s">
        <v>82</v>
      </c>
      <c r="C70" s="25" t="s">
        <v>33</v>
      </c>
      <c r="D70" s="152"/>
      <c r="E70" s="152"/>
      <c r="F70" s="152">
        <f>IF(F68="","",F68/F69)</f>
        <v>179.375</v>
      </c>
      <c r="G70" s="152"/>
      <c r="H70" s="152"/>
      <c r="I70" s="155"/>
      <c r="J70" s="207">
        <f>IF(J68="","",J68/J69)</f>
        <v>196.88888888888889</v>
      </c>
      <c r="K70" s="155"/>
      <c r="L70" s="155"/>
      <c r="M70" s="155"/>
      <c r="N70" s="155"/>
      <c r="O70" s="155"/>
      <c r="P70" s="155"/>
      <c r="Q70" s="152">
        <f>IF(Q68="","",Q68/Q69)</f>
        <v>181.71428571428572</v>
      </c>
      <c r="R70" s="155"/>
      <c r="S70" s="155"/>
      <c r="T70" s="155"/>
      <c r="U70" s="155"/>
      <c r="V70" s="155"/>
      <c r="W70" s="152">
        <f>IF(W68="","",W68/W69)</f>
        <v>181.25</v>
      </c>
      <c r="X70" s="152"/>
      <c r="Y70" s="152"/>
      <c r="Z70" s="152">
        <f t="shared" ref="Z70" si="56">IF(Z68="","",Z68/Z69)</f>
        <v>185.28125</v>
      </c>
      <c r="AA70" s="29"/>
      <c r="AB70" s="26"/>
      <c r="AC70" s="26"/>
      <c r="AD70" s="26"/>
      <c r="AE70" s="149" t="s">
        <v>82</v>
      </c>
      <c r="AF70" s="45"/>
      <c r="AG70" s="152">
        <f>IF(AG68="","",AG68/AG69)</f>
        <v>186.24</v>
      </c>
      <c r="AH70" s="45"/>
      <c r="AI70" s="155">
        <f>Z70-A70</f>
        <v>1.9397865853658516</v>
      </c>
    </row>
    <row r="71" spans="1:35" x14ac:dyDescent="0.25">
      <c r="A71" s="153">
        <v>22090</v>
      </c>
      <c r="B71" s="46" t="s">
        <v>80</v>
      </c>
      <c r="C71" s="19" t="s">
        <v>29</v>
      </c>
      <c r="D71" s="164"/>
      <c r="E71" s="159">
        <v>2762</v>
      </c>
      <c r="F71" s="159">
        <v>1331</v>
      </c>
      <c r="G71" s="159"/>
      <c r="H71" s="159"/>
      <c r="I71" s="159">
        <v>1462</v>
      </c>
      <c r="J71" s="159"/>
      <c r="K71" s="159"/>
      <c r="L71" s="159"/>
      <c r="M71" s="159"/>
      <c r="N71" s="159"/>
      <c r="O71" s="159"/>
      <c r="P71" s="159"/>
      <c r="Q71" s="159"/>
      <c r="R71" s="159"/>
      <c r="S71" s="159">
        <v>1604</v>
      </c>
      <c r="T71" s="159"/>
      <c r="U71" s="159">
        <v>2304</v>
      </c>
      <c r="V71" s="159"/>
      <c r="W71" s="159"/>
      <c r="X71" s="159"/>
      <c r="Y71" s="159"/>
      <c r="Z71" s="159">
        <f t="shared" ref="Z71:Z72" si="57">IF(SUM(D71:Y71)=0,"",SUM(D71:Y71))</f>
        <v>9463</v>
      </c>
      <c r="AA71" s="21"/>
      <c r="AB71" s="22"/>
      <c r="AC71" s="22"/>
      <c r="AD71" s="22"/>
      <c r="AE71" s="46" t="s">
        <v>80</v>
      </c>
      <c r="AF71" s="45"/>
      <c r="AG71" s="153">
        <v>23038</v>
      </c>
      <c r="AH71" s="45"/>
      <c r="AI71" s="159"/>
    </row>
    <row r="72" spans="1:35" x14ac:dyDescent="0.25">
      <c r="A72" s="153">
        <v>146</v>
      </c>
      <c r="B72" s="146" t="s">
        <v>83</v>
      </c>
      <c r="C72" s="25" t="s">
        <v>31</v>
      </c>
      <c r="D72" s="164"/>
      <c r="E72" s="159">
        <v>14</v>
      </c>
      <c r="F72" s="159">
        <v>8</v>
      </c>
      <c r="G72" s="159"/>
      <c r="H72" s="159"/>
      <c r="I72" s="159">
        <v>9</v>
      </c>
      <c r="J72" s="159"/>
      <c r="K72" s="159"/>
      <c r="L72" s="159"/>
      <c r="M72" s="159"/>
      <c r="N72" s="159"/>
      <c r="O72" s="159"/>
      <c r="P72" s="159"/>
      <c r="Q72" s="159"/>
      <c r="R72" s="159"/>
      <c r="S72" s="159">
        <v>9</v>
      </c>
      <c r="T72" s="159"/>
      <c r="U72" s="159">
        <v>14</v>
      </c>
      <c r="V72" s="159"/>
      <c r="W72" s="159"/>
      <c r="X72" s="159"/>
      <c r="Y72" s="159"/>
      <c r="Z72" s="159">
        <f t="shared" si="57"/>
        <v>54</v>
      </c>
      <c r="AA72" s="127">
        <f t="shared" ref="AA72" si="58">IF(COUNTA(D72:Y72)=0,"",COUNTA(D72:Y72))</f>
        <v>5</v>
      </c>
      <c r="AB72" s="184" t="s">
        <v>457</v>
      </c>
      <c r="AC72" s="184"/>
      <c r="AD72" s="184"/>
      <c r="AE72" s="37" t="s">
        <v>83</v>
      </c>
      <c r="AF72" s="45"/>
      <c r="AG72" s="153">
        <v>146</v>
      </c>
      <c r="AH72" s="45"/>
      <c r="AI72" s="159"/>
    </row>
    <row r="73" spans="1:35" x14ac:dyDescent="0.25">
      <c r="A73" s="152">
        <f>IF(A71="","",A71/A72)</f>
        <v>151.30136986301369</v>
      </c>
      <c r="B73" s="147" t="s">
        <v>84</v>
      </c>
      <c r="C73" s="25" t="s">
        <v>33</v>
      </c>
      <c r="D73" s="155"/>
      <c r="E73" s="193">
        <f>IF(E71="","",E71/E72)</f>
        <v>197.28571428571428</v>
      </c>
      <c r="F73" s="152">
        <f>IF(F71="","",F71/F72)</f>
        <v>166.375</v>
      </c>
      <c r="G73" s="155"/>
      <c r="H73" s="155"/>
      <c r="I73" s="152">
        <f>IF(I71="","",I71/I72)</f>
        <v>162.44444444444446</v>
      </c>
      <c r="J73" s="155"/>
      <c r="K73" s="155"/>
      <c r="L73" s="155"/>
      <c r="M73" s="155"/>
      <c r="N73" s="155"/>
      <c r="O73" s="155"/>
      <c r="P73" s="155"/>
      <c r="Q73" s="155"/>
      <c r="R73" s="155"/>
      <c r="S73" s="152">
        <f>IF(S71="","",S71/S72)</f>
        <v>178.22222222222223</v>
      </c>
      <c r="T73" s="152"/>
      <c r="U73" s="152">
        <f>IF(U71="","",U71/U72)</f>
        <v>164.57142857142858</v>
      </c>
      <c r="V73" s="152"/>
      <c r="W73" s="152"/>
      <c r="X73" s="152"/>
      <c r="Y73" s="152"/>
      <c r="Z73" s="152">
        <f t="shared" ref="Z73" si="59">IF(Z71="","",Z71/Z72)</f>
        <v>175.24074074074073</v>
      </c>
      <c r="AA73" s="29"/>
      <c r="AB73" s="184"/>
      <c r="AC73" s="184"/>
      <c r="AD73" s="184"/>
      <c r="AE73" s="147" t="s">
        <v>84</v>
      </c>
      <c r="AF73" s="45"/>
      <c r="AG73" s="152">
        <f>IF(AG71="","",AG71/AG72)</f>
        <v>157.79452054794521</v>
      </c>
      <c r="AH73" s="45"/>
      <c r="AI73" s="181">
        <f>Z73-A73</f>
        <v>23.939370877727043</v>
      </c>
    </row>
    <row r="74" spans="1:35" x14ac:dyDescent="0.25">
      <c r="A74" s="125">
        <v>9211</v>
      </c>
      <c r="B74" s="46" t="s">
        <v>85</v>
      </c>
      <c r="C74" s="19" t="s">
        <v>29</v>
      </c>
      <c r="D74" s="159">
        <v>2349</v>
      </c>
      <c r="E74" s="159"/>
      <c r="F74" s="159"/>
      <c r="G74" s="159"/>
      <c r="H74" s="159">
        <v>2272</v>
      </c>
      <c r="I74" s="159"/>
      <c r="J74" s="159"/>
      <c r="K74" s="159"/>
      <c r="L74" s="159"/>
      <c r="M74" s="159">
        <v>2304</v>
      </c>
      <c r="N74" s="159"/>
      <c r="O74" s="159"/>
      <c r="P74" s="159">
        <v>929</v>
      </c>
      <c r="Q74" s="159"/>
      <c r="R74" s="159"/>
      <c r="S74" s="159"/>
      <c r="T74" s="159"/>
      <c r="U74" s="159"/>
      <c r="V74" s="159"/>
      <c r="W74" s="159"/>
      <c r="X74" s="159"/>
      <c r="Y74" s="159"/>
      <c r="Z74" s="159">
        <f t="shared" ref="Z74:Z75" si="60">IF(SUM(D74:Y74)=0,"",SUM(D74:Y74))</f>
        <v>7854</v>
      </c>
      <c r="AA74" s="21"/>
      <c r="AB74" s="45"/>
      <c r="AC74" s="45"/>
      <c r="AD74" s="45"/>
      <c r="AE74" s="46" t="s">
        <v>85</v>
      </c>
      <c r="AF74" s="45"/>
      <c r="AG74" s="125">
        <v>7811</v>
      </c>
      <c r="AH74" s="45"/>
      <c r="AI74" s="159"/>
    </row>
    <row r="75" spans="1:35" x14ac:dyDescent="0.25">
      <c r="A75" s="125">
        <v>61</v>
      </c>
      <c r="B75" s="146" t="s">
        <v>86</v>
      </c>
      <c r="C75" s="25" t="s">
        <v>31</v>
      </c>
      <c r="D75" s="159">
        <v>15</v>
      </c>
      <c r="E75" s="159"/>
      <c r="F75" s="159"/>
      <c r="G75" s="159"/>
      <c r="H75" s="159">
        <v>16</v>
      </c>
      <c r="I75" s="159"/>
      <c r="J75" s="159"/>
      <c r="K75" s="159"/>
      <c r="L75" s="159"/>
      <c r="M75" s="159">
        <v>15</v>
      </c>
      <c r="N75" s="159"/>
      <c r="O75" s="159"/>
      <c r="P75" s="159">
        <v>6</v>
      </c>
      <c r="Q75" s="159"/>
      <c r="R75" s="159"/>
      <c r="S75" s="159"/>
      <c r="T75" s="159"/>
      <c r="U75" s="159"/>
      <c r="V75" s="159"/>
      <c r="W75" s="159"/>
      <c r="X75" s="159"/>
      <c r="Y75" s="159"/>
      <c r="Z75" s="159">
        <f t="shared" si="60"/>
        <v>52</v>
      </c>
      <c r="AA75" s="127">
        <f t="shared" ref="AA75" si="61">IF(COUNTA(D75:Y75)=0,"",COUNTA(D75:Y75))</f>
        <v>4</v>
      </c>
      <c r="AB75" s="184" t="s">
        <v>395</v>
      </c>
      <c r="AC75" s="26"/>
      <c r="AD75" s="26"/>
      <c r="AE75" s="37" t="s">
        <v>86</v>
      </c>
      <c r="AF75" s="45"/>
      <c r="AG75" s="125">
        <v>52</v>
      </c>
      <c r="AH75" s="45"/>
      <c r="AI75" s="159"/>
    </row>
    <row r="76" spans="1:35" x14ac:dyDescent="0.25">
      <c r="A76" s="152">
        <f>IF(A74="","",A74/A75)</f>
        <v>151</v>
      </c>
      <c r="B76" s="147" t="s">
        <v>87</v>
      </c>
      <c r="C76" s="25" t="s">
        <v>33</v>
      </c>
      <c r="D76" s="152">
        <f>IF(D74="","",D74/D75)</f>
        <v>156.6</v>
      </c>
      <c r="E76" s="152"/>
      <c r="F76" s="152"/>
      <c r="G76" s="155"/>
      <c r="H76" s="152">
        <f>IF(H74="","",H74/H75)</f>
        <v>142</v>
      </c>
      <c r="I76" s="155"/>
      <c r="J76" s="155"/>
      <c r="K76" s="155"/>
      <c r="L76" s="155"/>
      <c r="M76" s="152">
        <f>IF(M74="","",M74/M75)</f>
        <v>153.6</v>
      </c>
      <c r="N76" s="152"/>
      <c r="O76" s="152"/>
      <c r="P76" s="152">
        <f>IF(P74="","",P74/P75)</f>
        <v>154.83333333333334</v>
      </c>
      <c r="Q76" s="152"/>
      <c r="R76" s="152"/>
      <c r="S76" s="152"/>
      <c r="T76" s="152"/>
      <c r="U76" s="152"/>
      <c r="V76" s="152"/>
      <c r="W76" s="152"/>
      <c r="X76" s="152"/>
      <c r="Y76" s="152"/>
      <c r="Z76" s="152">
        <f t="shared" ref="Z76" si="62">IF(Z74="","",Z74/Z75)</f>
        <v>151.03846153846155</v>
      </c>
      <c r="AA76" s="29"/>
      <c r="AB76" s="22"/>
      <c r="AC76" s="22"/>
      <c r="AD76" s="22"/>
      <c r="AE76" s="147" t="s">
        <v>87</v>
      </c>
      <c r="AF76" s="45"/>
      <c r="AG76" s="152">
        <f>IF(AG74="","",AG74/AG75)</f>
        <v>150.21153846153845</v>
      </c>
      <c r="AH76" s="45"/>
      <c r="AI76" s="155">
        <f>Z76-A76</f>
        <v>3.8461538461547207E-2</v>
      </c>
    </row>
    <row r="77" spans="1:35" x14ac:dyDescent="0.25">
      <c r="A77" s="153">
        <v>971</v>
      </c>
      <c r="B77" s="43" t="s">
        <v>88</v>
      </c>
      <c r="C77" s="19" t="s">
        <v>29</v>
      </c>
      <c r="D77" s="164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>
        <v>641</v>
      </c>
      <c r="R77" s="159"/>
      <c r="S77" s="159"/>
      <c r="T77" s="159"/>
      <c r="U77" s="159"/>
      <c r="V77" s="159"/>
      <c r="W77" s="159"/>
      <c r="X77" s="159"/>
      <c r="Y77" s="159"/>
      <c r="Z77" s="159">
        <f t="shared" ref="Z77:Z78" si="63">IF(SUM(D77:Y77)=0,"",SUM(D77:Y77))</f>
        <v>641</v>
      </c>
      <c r="AA77" s="21"/>
      <c r="AB77" s="32"/>
      <c r="AC77" s="45"/>
      <c r="AD77" s="45"/>
      <c r="AE77" s="43" t="s">
        <v>88</v>
      </c>
      <c r="AF77" s="45"/>
      <c r="AG77" s="153">
        <v>971</v>
      </c>
      <c r="AH77" s="45"/>
      <c r="AI77" s="159"/>
    </row>
    <row r="78" spans="1:35" x14ac:dyDescent="0.25">
      <c r="A78" s="153">
        <v>6</v>
      </c>
      <c r="B78" s="148" t="s">
        <v>89</v>
      </c>
      <c r="C78" s="25" t="s">
        <v>31</v>
      </c>
      <c r="D78" s="164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>
        <v>4</v>
      </c>
      <c r="R78" s="159"/>
      <c r="S78" s="159"/>
      <c r="T78" s="159"/>
      <c r="U78" s="159"/>
      <c r="V78" s="159"/>
      <c r="W78" s="159"/>
      <c r="X78" s="159"/>
      <c r="Y78" s="159"/>
      <c r="Z78" s="159">
        <f t="shared" si="63"/>
        <v>4</v>
      </c>
      <c r="AA78" s="127">
        <f t="shared" ref="AA78" si="64">IF(COUNTA(D78:Y78)=0,"",COUNTA(D78:Y78))</f>
        <v>1</v>
      </c>
      <c r="AB78" s="184" t="s">
        <v>430</v>
      </c>
      <c r="AC78" s="184"/>
      <c r="AD78" s="184"/>
      <c r="AE78" s="31" t="s">
        <v>89</v>
      </c>
      <c r="AF78" s="45"/>
      <c r="AG78" s="153">
        <v>6</v>
      </c>
      <c r="AH78" s="45"/>
      <c r="AI78" s="159"/>
    </row>
    <row r="79" spans="1:35" x14ac:dyDescent="0.25">
      <c r="A79" s="152">
        <f>IF(A77="","",A77/A78)</f>
        <v>161.83333333333334</v>
      </c>
      <c r="B79" s="149" t="s">
        <v>90</v>
      </c>
      <c r="C79" s="25" t="s">
        <v>33</v>
      </c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2">
        <f>IF(Q77="","",Q77/Q78)</f>
        <v>160.25</v>
      </c>
      <c r="R79" s="155"/>
      <c r="S79" s="155"/>
      <c r="T79" s="155"/>
      <c r="U79" s="155"/>
      <c r="V79" s="155"/>
      <c r="W79" s="155"/>
      <c r="X79" s="155"/>
      <c r="Y79" s="155"/>
      <c r="Z79" s="152">
        <f t="shared" ref="Z79" si="65">IF(Z77="","",Z77/Z78)</f>
        <v>160.25</v>
      </c>
      <c r="AA79" s="29"/>
      <c r="AB79" s="26"/>
      <c r="AC79" s="26"/>
      <c r="AD79" s="26"/>
      <c r="AE79" s="149" t="s">
        <v>90</v>
      </c>
      <c r="AF79" s="45"/>
      <c r="AG79" s="152">
        <f>IF(AG77="","",AG77/AG78)</f>
        <v>161.83333333333334</v>
      </c>
      <c r="AH79" s="45"/>
      <c r="AI79" s="155">
        <f>Z79-A79</f>
        <v>-1.5833333333333428</v>
      </c>
    </row>
    <row r="80" spans="1:35" x14ac:dyDescent="0.25">
      <c r="A80" s="153">
        <v>5625</v>
      </c>
      <c r="B80" s="43" t="s">
        <v>91</v>
      </c>
      <c r="C80" s="19" t="s">
        <v>29</v>
      </c>
      <c r="D80" s="164"/>
      <c r="E80" s="159"/>
      <c r="F80" s="159">
        <v>1516</v>
      </c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>
        <v>796</v>
      </c>
      <c r="S80" s="159"/>
      <c r="T80" s="159"/>
      <c r="U80" s="159"/>
      <c r="V80" s="159"/>
      <c r="W80" s="159"/>
      <c r="X80" s="159"/>
      <c r="Y80" s="159"/>
      <c r="Z80" s="159">
        <f t="shared" ref="Z80:Z81" si="66">IF(SUM(D80:Y80)=0,"",SUM(D80:Y80))</f>
        <v>2312</v>
      </c>
      <c r="AA80" s="21"/>
      <c r="AB80" s="22"/>
      <c r="AC80" s="22"/>
      <c r="AD80" s="22"/>
      <c r="AE80" s="43" t="s">
        <v>91</v>
      </c>
      <c r="AF80" s="45"/>
      <c r="AG80" s="153">
        <v>5625</v>
      </c>
      <c r="AH80" s="45"/>
      <c r="AI80" s="159"/>
    </row>
    <row r="81" spans="1:35" x14ac:dyDescent="0.25">
      <c r="A81" s="153">
        <v>31</v>
      </c>
      <c r="B81" s="148" t="s">
        <v>92</v>
      </c>
      <c r="C81" s="25" t="s">
        <v>31</v>
      </c>
      <c r="D81" s="164"/>
      <c r="E81" s="159"/>
      <c r="F81" s="159">
        <v>8</v>
      </c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>
        <v>5</v>
      </c>
      <c r="S81" s="159"/>
      <c r="T81" s="159"/>
      <c r="U81" s="159"/>
      <c r="V81" s="159"/>
      <c r="W81" s="159"/>
      <c r="X81" s="159"/>
      <c r="Y81" s="159"/>
      <c r="Z81" s="159">
        <f t="shared" si="66"/>
        <v>13</v>
      </c>
      <c r="AA81" s="127">
        <f t="shared" ref="AA81" si="67">IF(COUNTA(D81:Y81)=0,"",COUNTA(D81:Y81))</f>
        <v>2</v>
      </c>
      <c r="AB81" s="184" t="s">
        <v>416</v>
      </c>
      <c r="AC81" s="184"/>
      <c r="AD81" s="184"/>
      <c r="AE81" s="31" t="s">
        <v>92</v>
      </c>
      <c r="AF81" s="45"/>
      <c r="AG81" s="153">
        <v>31</v>
      </c>
      <c r="AH81" s="45"/>
      <c r="AI81" s="159"/>
    </row>
    <row r="82" spans="1:35" x14ac:dyDescent="0.25">
      <c r="A82" s="152">
        <f>IF(A80="","",A80/A81)</f>
        <v>181.45161290322579</v>
      </c>
      <c r="B82" s="149" t="s">
        <v>93</v>
      </c>
      <c r="C82" s="25" t="s">
        <v>33</v>
      </c>
      <c r="D82" s="155"/>
      <c r="E82" s="155"/>
      <c r="F82" s="152">
        <f>IF(F80="","",F80/F81)</f>
        <v>189.5</v>
      </c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2">
        <f>IF(R80="","",R80/R81)</f>
        <v>159.19999999999999</v>
      </c>
      <c r="S82" s="155"/>
      <c r="T82" s="155"/>
      <c r="U82" s="155"/>
      <c r="V82" s="155"/>
      <c r="W82" s="155"/>
      <c r="X82" s="155"/>
      <c r="Y82" s="155"/>
      <c r="Z82" s="152">
        <f t="shared" ref="Z82" si="68">IF(Z80="","",Z80/Z81)</f>
        <v>177.84615384615384</v>
      </c>
      <c r="AA82" s="29"/>
      <c r="AB82" s="26"/>
      <c r="AC82" s="26"/>
      <c r="AD82" s="26"/>
      <c r="AE82" s="149" t="s">
        <v>93</v>
      </c>
      <c r="AF82" s="45"/>
      <c r="AG82" s="152">
        <f>IF(AG80="","",AG80/AG81)</f>
        <v>181.45161290322579</v>
      </c>
      <c r="AH82" s="45"/>
      <c r="AI82" s="155">
        <f>Z82-A82</f>
        <v>-3.605459057071954</v>
      </c>
    </row>
    <row r="83" spans="1:35" x14ac:dyDescent="0.25">
      <c r="A83" s="125">
        <v>5017</v>
      </c>
      <c r="B83" s="46" t="s">
        <v>94</v>
      </c>
      <c r="C83" s="19" t="s">
        <v>29</v>
      </c>
      <c r="D83" s="164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>
        <v>1114</v>
      </c>
      <c r="Q83" s="159"/>
      <c r="R83" s="159"/>
      <c r="S83" s="159"/>
      <c r="T83" s="159"/>
      <c r="U83" s="159"/>
      <c r="V83" s="159"/>
      <c r="W83" s="159"/>
      <c r="X83" s="159"/>
      <c r="Y83" s="159"/>
      <c r="Z83" s="159">
        <f t="shared" ref="Z83:Z84" si="69">IF(SUM(D83:Y83)=0,"",SUM(D83:Y83))</f>
        <v>1114</v>
      </c>
      <c r="AA83" s="21"/>
      <c r="AB83" s="45"/>
      <c r="AC83" s="45"/>
      <c r="AD83" s="45"/>
      <c r="AE83" s="46" t="s">
        <v>94</v>
      </c>
      <c r="AF83" s="45"/>
      <c r="AG83" s="125">
        <v>3720</v>
      </c>
      <c r="AH83" s="45"/>
      <c r="AI83" s="159"/>
    </row>
    <row r="84" spans="1:35" x14ac:dyDescent="0.25">
      <c r="A84" s="125">
        <v>30</v>
      </c>
      <c r="B84" s="146" t="s">
        <v>95</v>
      </c>
      <c r="C84" s="25" t="s">
        <v>31</v>
      </c>
      <c r="D84" s="164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>
        <v>7</v>
      </c>
      <c r="Q84" s="159"/>
      <c r="R84" s="159"/>
      <c r="S84" s="159"/>
      <c r="T84" s="159"/>
      <c r="U84" s="159"/>
      <c r="V84" s="159"/>
      <c r="W84" s="159"/>
      <c r="X84" s="159"/>
      <c r="Y84" s="159"/>
      <c r="Z84" s="159">
        <f t="shared" si="69"/>
        <v>7</v>
      </c>
      <c r="AA84" s="127">
        <f t="shared" ref="AA84" si="70">IF(COUNTA(D84:Y84)=0,"",COUNTA(D84:Y84))</f>
        <v>1</v>
      </c>
      <c r="AB84" s="184" t="s">
        <v>399</v>
      </c>
      <c r="AC84" s="26"/>
      <c r="AD84" s="26"/>
      <c r="AE84" s="37" t="s">
        <v>95</v>
      </c>
      <c r="AF84" s="45"/>
      <c r="AG84" s="125">
        <v>22</v>
      </c>
      <c r="AH84" s="45"/>
      <c r="AI84" s="159"/>
    </row>
    <row r="85" spans="1:35" x14ac:dyDescent="0.25">
      <c r="A85" s="152">
        <f>IF(A83="","",A83/A84)</f>
        <v>167.23333333333332</v>
      </c>
      <c r="B85" s="147" t="s">
        <v>96</v>
      </c>
      <c r="C85" s="25" t="s">
        <v>33</v>
      </c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2">
        <f>IF(P83="","",P83/P84)</f>
        <v>159.14285714285714</v>
      </c>
      <c r="Q85" s="152"/>
      <c r="R85" s="152"/>
      <c r="S85" s="152"/>
      <c r="T85" s="152"/>
      <c r="U85" s="152"/>
      <c r="V85" s="152"/>
      <c r="W85" s="152"/>
      <c r="X85" s="152"/>
      <c r="Y85" s="152"/>
      <c r="Z85" s="152">
        <f t="shared" ref="Z85" si="71">IF(Z83="","",Z83/Z84)</f>
        <v>159.14285714285714</v>
      </c>
      <c r="AA85" s="29"/>
      <c r="AB85" s="26"/>
      <c r="AC85" s="26"/>
      <c r="AD85" s="26"/>
      <c r="AE85" s="147" t="s">
        <v>96</v>
      </c>
      <c r="AF85" s="45"/>
      <c r="AG85" s="152">
        <f>IF(AG83="","",AG83/AG84)</f>
        <v>169.09090909090909</v>
      </c>
      <c r="AH85" s="45"/>
      <c r="AI85" s="155">
        <f>Z85-A85</f>
        <v>-8.0904761904761813</v>
      </c>
    </row>
    <row r="86" spans="1:35" x14ac:dyDescent="0.25">
      <c r="A86" s="125">
        <v>6782</v>
      </c>
      <c r="B86" s="43" t="s">
        <v>97</v>
      </c>
      <c r="C86" s="19" t="s">
        <v>29</v>
      </c>
      <c r="D86" s="164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>
        <v>995</v>
      </c>
      <c r="Z86" s="159">
        <f t="shared" ref="Z86:Z87" si="72">IF(SUM(D86:Y86)=0,"",SUM(D86:Y86))</f>
        <v>995</v>
      </c>
      <c r="AA86" s="21"/>
      <c r="AB86" s="26"/>
      <c r="AC86" s="26"/>
      <c r="AD86" s="26"/>
      <c r="AE86" s="43" t="s">
        <v>97</v>
      </c>
      <c r="AF86" s="45"/>
      <c r="AG86" s="125">
        <v>5758</v>
      </c>
      <c r="AH86" s="45"/>
      <c r="AI86" s="164"/>
    </row>
    <row r="87" spans="1:35" x14ac:dyDescent="0.25">
      <c r="A87" s="127">
        <v>41</v>
      </c>
      <c r="B87" s="148" t="s">
        <v>98</v>
      </c>
      <c r="C87" s="25" t="s">
        <v>31</v>
      </c>
      <c r="D87" s="164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>
        <v>6</v>
      </c>
      <c r="Z87" s="159">
        <f t="shared" si="72"/>
        <v>6</v>
      </c>
      <c r="AA87" s="127">
        <f t="shared" ref="AA87" si="73">IF(COUNTA(D87:Y87)=0,"",COUNTA(D87:Y87))</f>
        <v>1</v>
      </c>
      <c r="AB87" s="180" t="s">
        <v>477</v>
      </c>
      <c r="AC87" s="180"/>
      <c r="AD87" s="180"/>
      <c r="AE87" s="31" t="s">
        <v>98</v>
      </c>
      <c r="AF87" s="45"/>
      <c r="AG87" s="127">
        <v>35</v>
      </c>
      <c r="AH87" s="45"/>
      <c r="AI87" s="159"/>
    </row>
    <row r="88" spans="1:35" x14ac:dyDescent="0.25">
      <c r="A88" s="152">
        <f>IF(A86="","",A86/A87)</f>
        <v>165.41463414634146</v>
      </c>
      <c r="B88" s="149" t="s">
        <v>99</v>
      </c>
      <c r="C88" s="25" t="s">
        <v>33</v>
      </c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2">
        <f>IF(Y86="","",Y86/Y87)</f>
        <v>165.83333333333334</v>
      </c>
      <c r="Z88" s="152">
        <f t="shared" ref="Z88" si="74">IF(Z86="","",Z86/Z87)</f>
        <v>165.83333333333334</v>
      </c>
      <c r="AA88" s="29"/>
      <c r="AB88" s="26"/>
      <c r="AC88" s="26"/>
      <c r="AD88" s="26"/>
      <c r="AE88" s="149" t="s">
        <v>99</v>
      </c>
      <c r="AF88" s="45"/>
      <c r="AG88" s="152">
        <f>IF(AG86="","",AG86/AG87)</f>
        <v>164.51428571428571</v>
      </c>
      <c r="AH88" s="45"/>
      <c r="AI88" s="155">
        <f>Z88-A88</f>
        <v>0.41869918699188702</v>
      </c>
    </row>
    <row r="89" spans="1:35" x14ac:dyDescent="0.25">
      <c r="A89" s="153">
        <v>9650</v>
      </c>
      <c r="B89" s="46" t="s">
        <v>100</v>
      </c>
      <c r="C89" s="19" t="s">
        <v>29</v>
      </c>
      <c r="D89" s="164"/>
      <c r="E89" s="159"/>
      <c r="F89" s="159">
        <v>1240</v>
      </c>
      <c r="G89" s="159"/>
      <c r="H89" s="159"/>
      <c r="I89" s="159">
        <v>1326</v>
      </c>
      <c r="J89" s="159"/>
      <c r="K89" s="159"/>
      <c r="L89" s="159"/>
      <c r="M89" s="159"/>
      <c r="N89" s="159"/>
      <c r="O89" s="159"/>
      <c r="P89" s="159"/>
      <c r="Q89" s="159"/>
      <c r="R89" s="159"/>
      <c r="S89" s="159">
        <v>835</v>
      </c>
      <c r="T89" s="159"/>
      <c r="U89" s="159">
        <v>1939</v>
      </c>
      <c r="V89" s="159"/>
      <c r="W89" s="159"/>
      <c r="X89" s="159"/>
      <c r="Y89" s="159"/>
      <c r="Z89" s="159">
        <f t="shared" ref="Z89:Z90" si="75">IF(SUM(D89:Y89)=0,"",SUM(D89:Y89))</f>
        <v>5340</v>
      </c>
      <c r="AA89" s="21"/>
      <c r="AB89" s="26"/>
      <c r="AC89" s="26"/>
      <c r="AD89" s="26"/>
      <c r="AE89" s="46" t="s">
        <v>100</v>
      </c>
      <c r="AF89" s="45"/>
      <c r="AG89" s="153">
        <v>9665</v>
      </c>
      <c r="AH89" s="45"/>
      <c r="AI89" s="159"/>
    </row>
    <row r="90" spans="1:35" x14ac:dyDescent="0.25">
      <c r="A90" s="153">
        <v>70</v>
      </c>
      <c r="B90" s="146" t="s">
        <v>101</v>
      </c>
      <c r="C90" s="25" t="s">
        <v>31</v>
      </c>
      <c r="D90" s="164"/>
      <c r="E90" s="159"/>
      <c r="F90" s="159">
        <v>8</v>
      </c>
      <c r="G90" s="159"/>
      <c r="H90" s="159"/>
      <c r="I90" s="159">
        <v>9</v>
      </c>
      <c r="J90" s="159"/>
      <c r="K90" s="159"/>
      <c r="L90" s="159"/>
      <c r="M90" s="159"/>
      <c r="N90" s="159"/>
      <c r="O90" s="159"/>
      <c r="P90" s="159"/>
      <c r="Q90" s="159"/>
      <c r="R90" s="159"/>
      <c r="S90" s="159">
        <v>7</v>
      </c>
      <c r="T90" s="159"/>
      <c r="U90" s="159">
        <v>14</v>
      </c>
      <c r="V90" s="159"/>
      <c r="W90" s="159"/>
      <c r="X90" s="159"/>
      <c r="Y90" s="159"/>
      <c r="Z90" s="159">
        <f t="shared" si="75"/>
        <v>38</v>
      </c>
      <c r="AA90" s="127">
        <f t="shared" ref="AA90" si="76">IF(COUNTA(D90:Y90)=0,"",COUNTA(D90:Y90))</f>
        <v>4</v>
      </c>
      <c r="AB90" s="184" t="s">
        <v>449</v>
      </c>
      <c r="AC90" s="184"/>
      <c r="AD90" s="184"/>
      <c r="AE90" s="37" t="s">
        <v>101</v>
      </c>
      <c r="AF90" s="45"/>
      <c r="AG90" s="153">
        <v>70</v>
      </c>
      <c r="AH90" s="45"/>
      <c r="AI90" s="159"/>
    </row>
    <row r="91" spans="1:35" x14ac:dyDescent="0.25">
      <c r="A91" s="152">
        <f>IF(A89="","",A89/A90)</f>
        <v>137.85714285714286</v>
      </c>
      <c r="B91" s="147" t="s">
        <v>102</v>
      </c>
      <c r="C91" s="25" t="s">
        <v>33</v>
      </c>
      <c r="D91" s="155"/>
      <c r="E91" s="155"/>
      <c r="F91" s="152">
        <f>IF(F89="","",F89/F90)</f>
        <v>155</v>
      </c>
      <c r="G91" s="155"/>
      <c r="H91" s="155"/>
      <c r="I91" s="152">
        <f>IF(I89="","",I89/I90)</f>
        <v>147.33333333333334</v>
      </c>
      <c r="J91" s="155"/>
      <c r="K91" s="155"/>
      <c r="L91" s="155"/>
      <c r="M91" s="155"/>
      <c r="N91" s="155"/>
      <c r="O91" s="155"/>
      <c r="P91" s="155"/>
      <c r="Q91" s="155"/>
      <c r="R91" s="155"/>
      <c r="S91" s="152">
        <f>IF(S89="","",S89/S90)</f>
        <v>119.28571428571429</v>
      </c>
      <c r="T91" s="152"/>
      <c r="U91" s="152">
        <f>IF(U89="","",U89/U90)</f>
        <v>138.5</v>
      </c>
      <c r="V91" s="152"/>
      <c r="W91" s="152"/>
      <c r="X91" s="152"/>
      <c r="Y91" s="152"/>
      <c r="Z91" s="152">
        <f t="shared" ref="Z91" si="77">IF(Z89="","",Z89/Z90)</f>
        <v>140.52631578947367</v>
      </c>
      <c r="AA91" s="29"/>
      <c r="AB91" s="184"/>
      <c r="AC91" s="184"/>
      <c r="AD91" s="184"/>
      <c r="AE91" s="147" t="s">
        <v>102</v>
      </c>
      <c r="AF91" s="45"/>
      <c r="AG91" s="152">
        <f>IF(AG89="","",AG89/AG90)</f>
        <v>138.07142857142858</v>
      </c>
      <c r="AH91" s="45"/>
      <c r="AI91" s="155">
        <f>Z91-A91</f>
        <v>2.6691729323308095</v>
      </c>
    </row>
    <row r="92" spans="1:35" x14ac:dyDescent="0.25">
      <c r="A92" s="127">
        <v>13697</v>
      </c>
      <c r="B92" s="46" t="s">
        <v>103</v>
      </c>
      <c r="C92" s="19" t="s">
        <v>29</v>
      </c>
      <c r="D92" s="153"/>
      <c r="E92" s="159"/>
      <c r="F92" s="159"/>
      <c r="G92" s="159"/>
      <c r="H92" s="159"/>
      <c r="I92" s="159"/>
      <c r="J92" s="159"/>
      <c r="K92" s="159"/>
      <c r="L92" s="159">
        <v>2793</v>
      </c>
      <c r="M92" s="159"/>
      <c r="N92" s="159">
        <v>1897</v>
      </c>
      <c r="O92" s="159"/>
      <c r="P92" s="159">
        <v>738</v>
      </c>
      <c r="Q92" s="159"/>
      <c r="R92" s="159"/>
      <c r="S92" s="159"/>
      <c r="T92" s="159"/>
      <c r="U92" s="159"/>
      <c r="V92" s="159"/>
      <c r="W92" s="159"/>
      <c r="X92" s="159"/>
      <c r="Y92" s="159"/>
      <c r="Z92" s="159">
        <f t="shared" ref="Z92:Z93" si="78">IF(SUM(D92:Y92)=0,"",SUM(D92:Y92))</f>
        <v>5428</v>
      </c>
      <c r="AA92" s="21"/>
      <c r="AB92" s="184"/>
      <c r="AC92" s="26"/>
      <c r="AD92" s="26"/>
      <c r="AE92" s="46" t="s">
        <v>103</v>
      </c>
      <c r="AF92" s="45"/>
      <c r="AG92" s="127">
        <v>11306</v>
      </c>
      <c r="AH92" s="45"/>
      <c r="AI92" s="159"/>
    </row>
    <row r="93" spans="1:35" x14ac:dyDescent="0.25">
      <c r="A93" s="127">
        <v>89</v>
      </c>
      <c r="B93" s="146" t="s">
        <v>104</v>
      </c>
      <c r="C93" s="25" t="s">
        <v>31</v>
      </c>
      <c r="D93" s="159"/>
      <c r="E93" s="159"/>
      <c r="F93" s="159"/>
      <c r="G93" s="159"/>
      <c r="H93" s="159"/>
      <c r="I93" s="159"/>
      <c r="J93" s="159"/>
      <c r="K93" s="159"/>
      <c r="L93" s="159">
        <v>18</v>
      </c>
      <c r="M93" s="159"/>
      <c r="N93" s="159">
        <v>11</v>
      </c>
      <c r="O93" s="159"/>
      <c r="P93" s="159">
        <v>5</v>
      </c>
      <c r="Q93" s="159"/>
      <c r="R93" s="159"/>
      <c r="S93" s="159"/>
      <c r="T93" s="159"/>
      <c r="U93" s="159"/>
      <c r="V93" s="159"/>
      <c r="W93" s="159"/>
      <c r="X93" s="159"/>
      <c r="Y93" s="159"/>
      <c r="Z93" s="159">
        <f t="shared" si="78"/>
        <v>34</v>
      </c>
      <c r="AA93" s="127">
        <f t="shared" ref="AA93" si="79">IF(COUNTA(D93:Y93)=0,"",COUNTA(D93:Y93))</f>
        <v>3</v>
      </c>
      <c r="AB93" s="184" t="s">
        <v>400</v>
      </c>
      <c r="AC93" s="26"/>
      <c r="AD93" s="26"/>
      <c r="AE93" s="37" t="s">
        <v>104</v>
      </c>
      <c r="AF93" s="45"/>
      <c r="AG93" s="127">
        <v>70</v>
      </c>
      <c r="AH93" s="45"/>
      <c r="AI93" s="159"/>
    </row>
    <row r="94" spans="1:35" x14ac:dyDescent="0.25">
      <c r="A94" s="152">
        <f>IF(A92="","",A92/A93)</f>
        <v>153.89887640449439</v>
      </c>
      <c r="B94" s="147" t="s">
        <v>105</v>
      </c>
      <c r="C94" s="25" t="s">
        <v>33</v>
      </c>
      <c r="D94" s="155"/>
      <c r="E94" s="155"/>
      <c r="F94" s="155"/>
      <c r="G94" s="155"/>
      <c r="H94" s="155"/>
      <c r="I94" s="155"/>
      <c r="J94" s="155"/>
      <c r="K94" s="155"/>
      <c r="L94" s="152">
        <f>IF(L92="","",L92/L93)</f>
        <v>155.16666666666666</v>
      </c>
      <c r="M94" s="155"/>
      <c r="N94" s="152">
        <f>IF(N92="","",N92/N93)</f>
        <v>172.45454545454547</v>
      </c>
      <c r="O94" s="152"/>
      <c r="P94" s="152">
        <f>IF(P92="","",P92/P93)</f>
        <v>147.6</v>
      </c>
      <c r="Q94" s="152"/>
      <c r="R94" s="152"/>
      <c r="S94" s="152"/>
      <c r="T94" s="152"/>
      <c r="U94" s="152"/>
      <c r="V94" s="152"/>
      <c r="W94" s="152"/>
      <c r="X94" s="152"/>
      <c r="Y94" s="152"/>
      <c r="Z94" s="152">
        <f t="shared" ref="Z94" si="80">IF(Z92="","",Z92/Z93)</f>
        <v>159.64705882352942</v>
      </c>
      <c r="AA94" s="29"/>
      <c r="AB94" s="26"/>
      <c r="AC94" s="26"/>
      <c r="AD94" s="26"/>
      <c r="AE94" s="147" t="s">
        <v>105</v>
      </c>
      <c r="AF94" s="45"/>
      <c r="AG94" s="152">
        <f>IF(AG92="","",AG92/AG93)</f>
        <v>161.51428571428571</v>
      </c>
      <c r="AH94" s="45"/>
      <c r="AI94" s="155">
        <f>Z94-A94</f>
        <v>5.7481824190350324</v>
      </c>
    </row>
    <row r="95" spans="1:35" x14ac:dyDescent="0.25">
      <c r="A95" s="125">
        <v>12268</v>
      </c>
      <c r="B95" s="46" t="s">
        <v>106</v>
      </c>
      <c r="C95" s="19" t="s">
        <v>29</v>
      </c>
      <c r="D95" s="159">
        <v>2227</v>
      </c>
      <c r="E95" s="159"/>
      <c r="F95" s="159">
        <v>1352</v>
      </c>
      <c r="G95" s="159"/>
      <c r="H95" s="159"/>
      <c r="I95" s="159"/>
      <c r="J95" s="159">
        <v>1476</v>
      </c>
      <c r="K95" s="159"/>
      <c r="L95" s="159"/>
      <c r="M95" s="159"/>
      <c r="N95" s="159"/>
      <c r="O95" s="159"/>
      <c r="P95" s="159">
        <v>917</v>
      </c>
      <c r="Q95" s="159"/>
      <c r="R95" s="159"/>
      <c r="S95" s="159"/>
      <c r="T95" s="159"/>
      <c r="U95" s="159"/>
      <c r="V95" s="159">
        <v>2315</v>
      </c>
      <c r="W95" s="159"/>
      <c r="X95" s="159"/>
      <c r="Y95" s="159"/>
      <c r="Z95" s="159">
        <f t="shared" ref="Z95:Z96" si="81">IF(SUM(D95:Y95)=0,"",SUM(D95:Y95))</f>
        <v>8287</v>
      </c>
      <c r="AA95" s="21"/>
      <c r="AB95" s="26"/>
      <c r="AC95" s="26"/>
      <c r="AD95" s="26"/>
      <c r="AE95" s="46" t="s">
        <v>106</v>
      </c>
      <c r="AF95" s="45"/>
      <c r="AG95" s="125">
        <v>15011</v>
      </c>
      <c r="AH95" s="45"/>
      <c r="AI95" s="159"/>
    </row>
    <row r="96" spans="1:35" x14ac:dyDescent="0.25">
      <c r="A96" s="125">
        <v>73</v>
      </c>
      <c r="B96" s="146" t="s">
        <v>107</v>
      </c>
      <c r="C96" s="25" t="s">
        <v>31</v>
      </c>
      <c r="D96" s="159">
        <v>15</v>
      </c>
      <c r="E96" s="159"/>
      <c r="F96" s="159">
        <v>8</v>
      </c>
      <c r="G96" s="159"/>
      <c r="H96" s="159"/>
      <c r="I96" s="159"/>
      <c r="J96" s="159">
        <v>9</v>
      </c>
      <c r="K96" s="159"/>
      <c r="L96" s="159"/>
      <c r="M96" s="159"/>
      <c r="N96" s="159"/>
      <c r="O96" s="159"/>
      <c r="P96" s="159">
        <v>6</v>
      </c>
      <c r="Q96" s="159"/>
      <c r="R96" s="159"/>
      <c r="S96" s="159"/>
      <c r="T96" s="159"/>
      <c r="U96" s="159"/>
      <c r="V96" s="159">
        <v>14</v>
      </c>
      <c r="W96" s="159"/>
      <c r="X96" s="159"/>
      <c r="Y96" s="159"/>
      <c r="Z96" s="159">
        <f t="shared" si="81"/>
        <v>52</v>
      </c>
      <c r="AA96" s="127">
        <f t="shared" ref="AA96" si="82">IF(COUNTA(D96:Y96)=0,"",COUNTA(D96:Y96))</f>
        <v>5</v>
      </c>
      <c r="AB96" s="184" t="s">
        <v>450</v>
      </c>
      <c r="AC96" s="184"/>
      <c r="AD96" s="184"/>
      <c r="AE96" s="37" t="s">
        <v>107</v>
      </c>
      <c r="AF96" s="45"/>
      <c r="AG96" s="125">
        <v>91</v>
      </c>
      <c r="AH96" s="45"/>
      <c r="AI96" s="159"/>
    </row>
    <row r="97" spans="1:35" x14ac:dyDescent="0.25">
      <c r="A97" s="152">
        <f>IF(A95="","",A95/A96)</f>
        <v>168.05479452054794</v>
      </c>
      <c r="B97" s="147" t="s">
        <v>108</v>
      </c>
      <c r="C97" s="25" t="s">
        <v>33</v>
      </c>
      <c r="D97" s="152">
        <f>IF(D95="","",D95/D96)</f>
        <v>148.46666666666667</v>
      </c>
      <c r="E97" s="155"/>
      <c r="F97" s="152">
        <f>IF(F95="","",F95/F96)</f>
        <v>169</v>
      </c>
      <c r="G97" s="155"/>
      <c r="H97" s="155"/>
      <c r="I97" s="155"/>
      <c r="J97" s="152">
        <f>IF(J95="","",J95/J96)</f>
        <v>164</v>
      </c>
      <c r="K97" s="155"/>
      <c r="L97" s="155"/>
      <c r="M97" s="155"/>
      <c r="N97" s="155"/>
      <c r="O97" s="155"/>
      <c r="P97" s="152">
        <f>IF(P95="","",P95/P96)</f>
        <v>152.83333333333334</v>
      </c>
      <c r="Q97" s="152"/>
      <c r="R97" s="152"/>
      <c r="S97" s="152"/>
      <c r="T97" s="152"/>
      <c r="U97" s="152"/>
      <c r="V97" s="152">
        <f>IF(V95="","",V95/V96)</f>
        <v>165.35714285714286</v>
      </c>
      <c r="W97" s="152"/>
      <c r="X97" s="152"/>
      <c r="Y97" s="152"/>
      <c r="Z97" s="152">
        <f t="shared" ref="Z97" si="83">IF(Z95="","",Z95/Z96)</f>
        <v>159.36538461538461</v>
      </c>
      <c r="AA97" s="29"/>
      <c r="AB97" s="184" t="s">
        <v>451</v>
      </c>
      <c r="AC97" s="184"/>
      <c r="AD97" s="184"/>
      <c r="AE97" s="147" t="s">
        <v>108</v>
      </c>
      <c r="AF97" s="45"/>
      <c r="AG97" s="152">
        <f>IF(AG95="","",AG95/AG96)</f>
        <v>164.95604395604394</v>
      </c>
      <c r="AH97" s="45"/>
      <c r="AI97" s="155">
        <f>Z97-A97</f>
        <v>-8.6894099051633304</v>
      </c>
    </row>
    <row r="98" spans="1:35" x14ac:dyDescent="0.25">
      <c r="A98" s="153">
        <v>31460</v>
      </c>
      <c r="B98" s="43" t="s">
        <v>106</v>
      </c>
      <c r="C98" s="19" t="s">
        <v>29</v>
      </c>
      <c r="D98" s="159">
        <v>2796</v>
      </c>
      <c r="E98" s="159">
        <v>2739</v>
      </c>
      <c r="F98" s="159">
        <v>1513</v>
      </c>
      <c r="G98" s="159"/>
      <c r="H98" s="159"/>
      <c r="I98" s="159"/>
      <c r="J98" s="159"/>
      <c r="K98" s="159">
        <v>1437</v>
      </c>
      <c r="L98" s="159">
        <v>3596</v>
      </c>
      <c r="M98" s="159"/>
      <c r="N98" s="159"/>
      <c r="O98" s="159"/>
      <c r="P98" s="159"/>
      <c r="Q98" s="159">
        <v>1393</v>
      </c>
      <c r="R98" s="159"/>
      <c r="S98" s="159"/>
      <c r="T98" s="159"/>
      <c r="U98" s="159"/>
      <c r="V98" s="159"/>
      <c r="W98" s="159"/>
      <c r="X98" s="159">
        <v>1131</v>
      </c>
      <c r="Y98" s="159"/>
      <c r="Z98" s="159">
        <f t="shared" ref="Z98:Z99" si="84">IF(SUM(D98:Y98)=0,"",SUM(D98:Y98))</f>
        <v>14605</v>
      </c>
      <c r="AA98" s="21"/>
      <c r="AB98" s="22"/>
      <c r="AC98" s="23"/>
      <c r="AD98" s="23"/>
      <c r="AE98" s="43" t="s">
        <v>106</v>
      </c>
      <c r="AF98" s="45"/>
      <c r="AG98" s="153">
        <v>33271</v>
      </c>
      <c r="AH98" s="45"/>
      <c r="AI98" s="159"/>
    </row>
    <row r="99" spans="1:35" x14ac:dyDescent="0.25">
      <c r="A99" s="153">
        <v>164</v>
      </c>
      <c r="B99" s="148" t="s">
        <v>109</v>
      </c>
      <c r="C99" s="25" t="s">
        <v>31</v>
      </c>
      <c r="D99" s="159">
        <v>15</v>
      </c>
      <c r="E99" s="159">
        <v>14</v>
      </c>
      <c r="F99" s="159">
        <v>8</v>
      </c>
      <c r="G99" s="159"/>
      <c r="H99" s="159"/>
      <c r="I99" s="159"/>
      <c r="J99" s="159"/>
      <c r="K99" s="159">
        <v>8</v>
      </c>
      <c r="L99" s="159">
        <v>18</v>
      </c>
      <c r="M99" s="159"/>
      <c r="N99" s="159"/>
      <c r="O99" s="159"/>
      <c r="P99" s="159"/>
      <c r="Q99" s="159">
        <v>7</v>
      </c>
      <c r="R99" s="159"/>
      <c r="S99" s="159"/>
      <c r="T99" s="159"/>
      <c r="U99" s="159"/>
      <c r="V99" s="159"/>
      <c r="W99" s="159"/>
      <c r="X99" s="159">
        <v>6</v>
      </c>
      <c r="Y99" s="159"/>
      <c r="Z99" s="159">
        <f t="shared" si="84"/>
        <v>76</v>
      </c>
      <c r="AA99" s="127">
        <f t="shared" ref="AA99" si="85">IF(COUNTA(D99:Y99)=0,"",COUNTA(D99:Y99))</f>
        <v>7</v>
      </c>
      <c r="AB99" s="180" t="s">
        <v>471</v>
      </c>
      <c r="AC99" s="180"/>
      <c r="AD99" s="180"/>
      <c r="AE99" s="31" t="s">
        <v>109</v>
      </c>
      <c r="AF99" s="45"/>
      <c r="AG99" s="153">
        <v>170</v>
      </c>
      <c r="AH99" s="45"/>
      <c r="AI99" s="159"/>
    </row>
    <row r="100" spans="1:35" x14ac:dyDescent="0.25">
      <c r="A100" s="152">
        <f>IF(A98="","",A98/A99)</f>
        <v>191.82926829268294</v>
      </c>
      <c r="B100" s="149" t="s">
        <v>110</v>
      </c>
      <c r="C100" s="25" t="s">
        <v>33</v>
      </c>
      <c r="D100" s="152">
        <f>IF(D98="","",D98/D99)</f>
        <v>186.4</v>
      </c>
      <c r="E100" s="207">
        <f>IF(E98="","",E98/E99)</f>
        <v>195.64285714285714</v>
      </c>
      <c r="F100" s="152">
        <f>IF(F98="","",F98/F99)</f>
        <v>189.125</v>
      </c>
      <c r="G100" s="155"/>
      <c r="H100" s="155"/>
      <c r="I100" s="152"/>
      <c r="J100" s="152"/>
      <c r="K100" s="152">
        <f>IF(K98="","",K98/K99)</f>
        <v>179.625</v>
      </c>
      <c r="L100" s="207">
        <f>IF(L98="","",L98/L99)</f>
        <v>199.77777777777777</v>
      </c>
      <c r="M100" s="152"/>
      <c r="N100" s="152"/>
      <c r="O100" s="152"/>
      <c r="P100" s="152"/>
      <c r="Q100" s="207">
        <f>IF(Q98="","",Q98/Q99)</f>
        <v>199</v>
      </c>
      <c r="R100" s="152"/>
      <c r="S100" s="152"/>
      <c r="T100" s="152"/>
      <c r="U100" s="152"/>
      <c r="V100" s="152"/>
      <c r="W100" s="152"/>
      <c r="X100" s="152">
        <f>IF(X98="","",X98/X99)</f>
        <v>188.5</v>
      </c>
      <c r="Y100" s="152"/>
      <c r="Z100" s="152">
        <f t="shared" ref="Z100" si="86">IF(Z98="","",Z98/Z99)</f>
        <v>192.17105263157896</v>
      </c>
      <c r="AA100" s="29"/>
      <c r="AB100" s="47"/>
      <c r="AC100" s="48"/>
      <c r="AD100" s="49"/>
      <c r="AE100" s="149" t="s">
        <v>110</v>
      </c>
      <c r="AF100" s="45"/>
      <c r="AG100" s="152">
        <f>IF(AG98="","",AG98/AG99)</f>
        <v>195.71176470588236</v>
      </c>
      <c r="AH100" s="45"/>
      <c r="AI100" s="155">
        <f>Z100-A100</f>
        <v>0.34178433889601934</v>
      </c>
    </row>
    <row r="101" spans="1:35" x14ac:dyDescent="0.25">
      <c r="A101" s="125">
        <v>32333</v>
      </c>
      <c r="B101" s="46" t="s">
        <v>106</v>
      </c>
      <c r="C101" s="19" t="s">
        <v>29</v>
      </c>
      <c r="D101" s="159"/>
      <c r="E101" s="159">
        <v>2439</v>
      </c>
      <c r="F101" s="159">
        <v>1498</v>
      </c>
      <c r="G101" s="159"/>
      <c r="H101" s="159"/>
      <c r="I101" s="159"/>
      <c r="J101" s="159">
        <v>1686</v>
      </c>
      <c r="K101" s="159"/>
      <c r="L101" s="159">
        <v>3156</v>
      </c>
      <c r="M101" s="159"/>
      <c r="N101" s="159"/>
      <c r="O101" s="159">
        <v>1655</v>
      </c>
      <c r="P101" s="159"/>
      <c r="Q101" s="159"/>
      <c r="R101" s="159"/>
      <c r="S101" s="159"/>
      <c r="T101" s="159"/>
      <c r="U101" s="159"/>
      <c r="V101" s="159"/>
      <c r="W101" s="159"/>
      <c r="X101" s="159">
        <v>950</v>
      </c>
      <c r="Y101" s="159"/>
      <c r="Z101" s="159">
        <f t="shared" ref="Z101:Z102" si="87">IF(SUM(D101:Y101)=0,"",SUM(D101:Y101))</f>
        <v>11384</v>
      </c>
      <c r="AA101" s="21"/>
      <c r="AB101" s="45"/>
      <c r="AC101" s="45"/>
      <c r="AD101" s="45"/>
      <c r="AE101" s="46" t="s">
        <v>106</v>
      </c>
      <c r="AF101" s="45"/>
      <c r="AG101" s="125">
        <v>27950</v>
      </c>
      <c r="AH101" s="45"/>
      <c r="AI101" s="159"/>
    </row>
    <row r="102" spans="1:35" x14ac:dyDescent="0.25">
      <c r="A102" s="125">
        <v>185</v>
      </c>
      <c r="B102" s="146" t="s">
        <v>111</v>
      </c>
      <c r="C102" s="25" t="s">
        <v>31</v>
      </c>
      <c r="D102" s="159"/>
      <c r="E102" s="159">
        <v>14</v>
      </c>
      <c r="F102" s="159">
        <v>8</v>
      </c>
      <c r="G102" s="159"/>
      <c r="H102" s="159"/>
      <c r="I102" s="159"/>
      <c r="J102" s="159">
        <v>9</v>
      </c>
      <c r="K102" s="159"/>
      <c r="L102" s="159">
        <v>18</v>
      </c>
      <c r="M102" s="159"/>
      <c r="N102" s="159"/>
      <c r="O102" s="159">
        <v>10</v>
      </c>
      <c r="P102" s="159"/>
      <c r="Q102" s="159"/>
      <c r="R102" s="159"/>
      <c r="S102" s="159"/>
      <c r="T102" s="159"/>
      <c r="U102" s="159"/>
      <c r="V102" s="159"/>
      <c r="W102" s="159"/>
      <c r="X102" s="159">
        <v>6</v>
      </c>
      <c r="Y102" s="159"/>
      <c r="Z102" s="159">
        <f t="shared" si="87"/>
        <v>65</v>
      </c>
      <c r="AA102" s="127">
        <f t="shared" ref="AA102" si="88">IF(COUNTA(D102:Y102)=0,"",COUNTA(D102:Y102))</f>
        <v>6</v>
      </c>
      <c r="AB102" s="180" t="s">
        <v>478</v>
      </c>
      <c r="AC102" s="180"/>
      <c r="AD102" s="180"/>
      <c r="AE102" s="37" t="s">
        <v>111</v>
      </c>
      <c r="AF102" s="45"/>
      <c r="AG102" s="125">
        <v>160</v>
      </c>
      <c r="AH102" s="45"/>
      <c r="AI102" s="159"/>
    </row>
    <row r="103" spans="1:35" x14ac:dyDescent="0.25">
      <c r="A103" s="152">
        <f>IF(A101="","",A101/A102)</f>
        <v>174.77297297297298</v>
      </c>
      <c r="B103" s="147" t="s">
        <v>112</v>
      </c>
      <c r="C103" s="25" t="s">
        <v>33</v>
      </c>
      <c r="D103" s="152"/>
      <c r="E103" s="152">
        <f>IF(E101="","",E101/E102)</f>
        <v>174.21428571428572</v>
      </c>
      <c r="F103" s="152">
        <f>IF(F101="","",F101/F102)</f>
        <v>187.25</v>
      </c>
      <c r="G103" s="155"/>
      <c r="H103" s="155"/>
      <c r="I103" s="155"/>
      <c r="J103" s="152">
        <f>IF(J101="","",J101/J102)</f>
        <v>187.33333333333334</v>
      </c>
      <c r="K103" s="155"/>
      <c r="L103" s="152">
        <f>IF(L101="","",L101/L102)</f>
        <v>175.33333333333334</v>
      </c>
      <c r="M103" s="155"/>
      <c r="N103" s="155"/>
      <c r="O103" s="152">
        <f>IF(O101="","",O101/O102)</f>
        <v>165.5</v>
      </c>
      <c r="P103" s="155"/>
      <c r="Q103" s="155"/>
      <c r="R103" s="155"/>
      <c r="S103" s="155"/>
      <c r="T103" s="155"/>
      <c r="U103" s="155"/>
      <c r="V103" s="155"/>
      <c r="W103" s="155"/>
      <c r="X103" s="152">
        <f>IF(X101="","",X101/X102)</f>
        <v>158.33333333333334</v>
      </c>
      <c r="Y103" s="155"/>
      <c r="Z103" s="152">
        <f t="shared" ref="Z103" si="89">IF(Z101="","",Z101/Z102)</f>
        <v>175.13846153846154</v>
      </c>
      <c r="AA103" s="29"/>
      <c r="AB103" s="184"/>
      <c r="AC103" s="184"/>
      <c r="AD103" s="184"/>
      <c r="AE103" s="147" t="s">
        <v>112</v>
      </c>
      <c r="AF103" s="45"/>
      <c r="AG103" s="152">
        <f>IF(AG101="","",AG101/AG102)</f>
        <v>174.6875</v>
      </c>
      <c r="AH103" s="45"/>
      <c r="AI103" s="155">
        <f>Z103-A103</f>
        <v>0.36548856548856179</v>
      </c>
    </row>
    <row r="104" spans="1:35" x14ac:dyDescent="0.25">
      <c r="A104" s="125">
        <v>8794</v>
      </c>
      <c r="B104" s="46" t="s">
        <v>113</v>
      </c>
      <c r="C104" s="19" t="s">
        <v>29</v>
      </c>
      <c r="D104" s="164"/>
      <c r="E104" s="159"/>
      <c r="F104" s="159"/>
      <c r="G104" s="159"/>
      <c r="H104" s="159"/>
      <c r="I104" s="159"/>
      <c r="J104" s="159"/>
      <c r="K104" s="159">
        <v>2456</v>
      </c>
      <c r="L104" s="159"/>
      <c r="M104" s="159"/>
      <c r="N104" s="159"/>
      <c r="O104" s="159">
        <v>924</v>
      </c>
      <c r="P104" s="159"/>
      <c r="Q104" s="159"/>
      <c r="R104" s="159"/>
      <c r="S104" s="159"/>
      <c r="T104" s="159">
        <v>1251</v>
      </c>
      <c r="U104" s="159"/>
      <c r="V104" s="159"/>
      <c r="W104" s="159"/>
      <c r="X104" s="159"/>
      <c r="Y104" s="159"/>
      <c r="Z104" s="159">
        <f t="shared" ref="Z104:Z105" si="90">IF(SUM(D104:Y104)=0,"",SUM(D104:Y104))</f>
        <v>4631</v>
      </c>
      <c r="AA104" s="21"/>
      <c r="AB104" s="26"/>
      <c r="AC104" s="26"/>
      <c r="AD104" s="26"/>
      <c r="AE104" s="46" t="s">
        <v>113</v>
      </c>
      <c r="AF104" s="45"/>
      <c r="AG104" s="125">
        <v>7416</v>
      </c>
      <c r="AH104" s="45"/>
      <c r="AI104" s="159"/>
    </row>
    <row r="105" spans="1:35" x14ac:dyDescent="0.25">
      <c r="A105" s="125">
        <v>51</v>
      </c>
      <c r="B105" s="146" t="s">
        <v>114</v>
      </c>
      <c r="C105" s="25" t="s">
        <v>31</v>
      </c>
      <c r="D105" s="164"/>
      <c r="E105" s="159"/>
      <c r="F105" s="159"/>
      <c r="G105" s="159"/>
      <c r="H105" s="159"/>
      <c r="I105" s="159"/>
      <c r="J105" s="159"/>
      <c r="K105" s="159">
        <v>14</v>
      </c>
      <c r="L105" s="159"/>
      <c r="M105" s="159"/>
      <c r="N105" s="159"/>
      <c r="O105" s="159">
        <v>6</v>
      </c>
      <c r="P105" s="159"/>
      <c r="Q105" s="159"/>
      <c r="R105" s="159"/>
      <c r="S105" s="159"/>
      <c r="T105" s="159">
        <v>8</v>
      </c>
      <c r="U105" s="159"/>
      <c r="V105" s="159"/>
      <c r="W105" s="159"/>
      <c r="X105" s="159"/>
      <c r="Y105" s="159"/>
      <c r="Z105" s="159">
        <f t="shared" si="90"/>
        <v>28</v>
      </c>
      <c r="AA105" s="127">
        <f t="shared" ref="AA105" si="91">IF(COUNTA(D105:Y105)=0,"",COUNTA(D105:Y105))</f>
        <v>3</v>
      </c>
      <c r="AB105" s="184" t="s">
        <v>452</v>
      </c>
      <c r="AC105" s="184"/>
      <c r="AD105" s="184"/>
      <c r="AE105" s="37" t="s">
        <v>114</v>
      </c>
      <c r="AF105" s="45"/>
      <c r="AG105" s="125">
        <v>43</v>
      </c>
      <c r="AH105" s="45"/>
      <c r="AI105" s="159"/>
    </row>
    <row r="106" spans="1:35" x14ac:dyDescent="0.25">
      <c r="A106" s="152">
        <f>IF(A104="","",A104/A105)</f>
        <v>172.43137254901961</v>
      </c>
      <c r="B106" s="147" t="s">
        <v>115</v>
      </c>
      <c r="C106" s="25" t="s">
        <v>33</v>
      </c>
      <c r="D106" s="155"/>
      <c r="E106" s="152"/>
      <c r="F106" s="152"/>
      <c r="G106" s="155"/>
      <c r="H106" s="155"/>
      <c r="I106" s="155"/>
      <c r="J106" s="155"/>
      <c r="K106" s="152">
        <f>IF(K104="","",K104/K105)</f>
        <v>175.42857142857142</v>
      </c>
      <c r="L106" s="152"/>
      <c r="M106" s="152"/>
      <c r="N106" s="152"/>
      <c r="O106" s="152">
        <f>IF(O104="","",O104/O105)</f>
        <v>154</v>
      </c>
      <c r="P106" s="152"/>
      <c r="Q106" s="152"/>
      <c r="R106" s="152"/>
      <c r="S106" s="152"/>
      <c r="T106" s="152">
        <f>IF(T104="","",T104/T105)</f>
        <v>156.375</v>
      </c>
      <c r="U106" s="152"/>
      <c r="V106" s="152"/>
      <c r="W106" s="152"/>
      <c r="X106" s="152"/>
      <c r="Y106" s="152"/>
      <c r="Z106" s="152">
        <f t="shared" ref="Z106" si="92">IF(Z104="","",Z104/Z105)</f>
        <v>165.39285714285714</v>
      </c>
      <c r="AA106" s="29"/>
      <c r="AB106" s="26"/>
      <c r="AC106" s="26"/>
      <c r="AD106" s="26"/>
      <c r="AE106" s="147" t="s">
        <v>115</v>
      </c>
      <c r="AF106" s="45"/>
      <c r="AG106" s="152">
        <f>IF(AG104="","",AG104/AG105)</f>
        <v>172.46511627906978</v>
      </c>
      <c r="AH106" s="45"/>
      <c r="AI106" s="155">
        <f>Z106-A106</f>
        <v>-7.0385154061624746</v>
      </c>
    </row>
    <row r="107" spans="1:35" x14ac:dyDescent="0.25">
      <c r="A107" s="125">
        <v>15266</v>
      </c>
      <c r="B107" s="46" t="s">
        <v>116</v>
      </c>
      <c r="C107" s="19" t="s">
        <v>29</v>
      </c>
      <c r="D107" s="164"/>
      <c r="E107" s="159"/>
      <c r="F107" s="159"/>
      <c r="G107" s="159"/>
      <c r="H107" s="159"/>
      <c r="I107" s="159"/>
      <c r="J107" s="159">
        <v>1559</v>
      </c>
      <c r="K107" s="159"/>
      <c r="L107" s="159"/>
      <c r="M107" s="159"/>
      <c r="N107" s="159"/>
      <c r="O107" s="159">
        <v>1491</v>
      </c>
      <c r="P107" s="159"/>
      <c r="Q107" s="159"/>
      <c r="R107" s="159"/>
      <c r="S107" s="159"/>
      <c r="T107" s="159"/>
      <c r="U107" s="159"/>
      <c r="V107" s="159">
        <v>2523</v>
      </c>
      <c r="W107" s="159"/>
      <c r="X107" s="159"/>
      <c r="Y107" s="159"/>
      <c r="Z107" s="159">
        <f t="shared" ref="Z107:Z108" si="93">IF(SUM(D107:Y107)=0,"",SUM(D107:Y107))</f>
        <v>5573</v>
      </c>
      <c r="AA107" s="21"/>
      <c r="AB107" s="26"/>
      <c r="AC107" s="26"/>
      <c r="AD107" s="26"/>
      <c r="AE107" s="46" t="s">
        <v>116</v>
      </c>
      <c r="AF107" s="45"/>
      <c r="AG107" s="125">
        <v>15476</v>
      </c>
      <c r="AH107" s="45"/>
      <c r="AI107" s="159"/>
    </row>
    <row r="108" spans="1:35" x14ac:dyDescent="0.25">
      <c r="A108" s="125">
        <v>94</v>
      </c>
      <c r="B108" s="146" t="s">
        <v>117</v>
      </c>
      <c r="C108" s="25" t="s">
        <v>31</v>
      </c>
      <c r="D108" s="164"/>
      <c r="E108" s="159"/>
      <c r="F108" s="159"/>
      <c r="G108" s="159"/>
      <c r="H108" s="159"/>
      <c r="I108" s="159"/>
      <c r="J108" s="159">
        <v>9</v>
      </c>
      <c r="K108" s="159"/>
      <c r="L108" s="159"/>
      <c r="M108" s="159"/>
      <c r="N108" s="159"/>
      <c r="O108" s="159">
        <v>9</v>
      </c>
      <c r="P108" s="159"/>
      <c r="Q108" s="159"/>
      <c r="R108" s="159"/>
      <c r="S108" s="159"/>
      <c r="T108" s="159"/>
      <c r="U108" s="159"/>
      <c r="V108" s="159">
        <v>14</v>
      </c>
      <c r="W108" s="159"/>
      <c r="X108" s="159"/>
      <c r="Y108" s="159"/>
      <c r="Z108" s="159">
        <f t="shared" si="93"/>
        <v>32</v>
      </c>
      <c r="AA108" s="127">
        <f t="shared" ref="AA108" si="94">IF(COUNTA(D108:Y108)=0,"",COUNTA(D108:Y108))</f>
        <v>3</v>
      </c>
      <c r="AB108" s="184" t="s">
        <v>453</v>
      </c>
      <c r="AC108" s="26"/>
      <c r="AD108" s="26"/>
      <c r="AE108" s="37" t="s">
        <v>117</v>
      </c>
      <c r="AF108" s="45"/>
      <c r="AG108" s="125">
        <v>95</v>
      </c>
      <c r="AH108" s="45"/>
      <c r="AI108" s="159"/>
    </row>
    <row r="109" spans="1:35" x14ac:dyDescent="0.25">
      <c r="A109" s="152">
        <f>IF(A107="","",A107/A108)</f>
        <v>162.40425531914894</v>
      </c>
      <c r="B109" s="147" t="s">
        <v>118</v>
      </c>
      <c r="C109" s="25" t="s">
        <v>33</v>
      </c>
      <c r="D109" s="155"/>
      <c r="E109" s="155"/>
      <c r="F109" s="152"/>
      <c r="G109" s="155"/>
      <c r="H109" s="155"/>
      <c r="I109" s="155"/>
      <c r="J109" s="152">
        <f>IF(J107="","",J107/J108)</f>
        <v>173.22222222222223</v>
      </c>
      <c r="K109" s="155"/>
      <c r="L109" s="155"/>
      <c r="M109" s="155"/>
      <c r="N109" s="155"/>
      <c r="O109" s="152">
        <f>IF(O107="","",O107/O108)</f>
        <v>165.66666666666666</v>
      </c>
      <c r="P109" s="155"/>
      <c r="Q109" s="155"/>
      <c r="R109" s="155"/>
      <c r="S109" s="155"/>
      <c r="T109" s="155"/>
      <c r="U109" s="155"/>
      <c r="V109" s="152">
        <f>IF(V107="","",V107/V108)</f>
        <v>180.21428571428572</v>
      </c>
      <c r="W109" s="155"/>
      <c r="X109" s="155"/>
      <c r="Y109" s="155"/>
      <c r="Z109" s="152">
        <f t="shared" ref="Z109" si="95">IF(Z107="","",Z107/Z108)</f>
        <v>174.15625</v>
      </c>
      <c r="AA109" s="29"/>
      <c r="AB109" s="26"/>
      <c r="AC109" s="26"/>
      <c r="AD109" s="26"/>
      <c r="AE109" s="147" t="s">
        <v>118</v>
      </c>
      <c r="AF109" s="45"/>
      <c r="AG109" s="152">
        <f>IF(AG107="","",AG107/AG108)</f>
        <v>162.90526315789472</v>
      </c>
      <c r="AH109" s="45"/>
      <c r="AI109" s="155">
        <f>Z109-A109</f>
        <v>11.751994680851055</v>
      </c>
    </row>
    <row r="110" spans="1:35" x14ac:dyDescent="0.25">
      <c r="A110" s="200"/>
      <c r="B110" s="43" t="s">
        <v>376</v>
      </c>
      <c r="C110" s="19" t="s">
        <v>29</v>
      </c>
      <c r="D110" s="164"/>
      <c r="E110" s="164"/>
      <c r="F110" s="200"/>
      <c r="G110" s="164"/>
      <c r="H110" s="164"/>
      <c r="I110" s="164"/>
      <c r="J110" s="200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59">
        <v>1084</v>
      </c>
      <c r="Y110" s="164"/>
      <c r="Z110" s="159">
        <f t="shared" ref="Z110:Z111" si="96">IF(SUM(D110:Y110)=0,"",SUM(D110:Y110))</f>
        <v>1084</v>
      </c>
      <c r="AA110" s="21"/>
      <c r="AB110" s="26"/>
      <c r="AC110" s="26"/>
      <c r="AD110" s="26"/>
      <c r="AE110" s="43" t="s">
        <v>376</v>
      </c>
      <c r="AF110" s="45"/>
      <c r="AG110" s="200"/>
      <c r="AH110" s="45"/>
      <c r="AI110" s="164"/>
    </row>
    <row r="111" spans="1:35" x14ac:dyDescent="0.25">
      <c r="A111" s="200"/>
      <c r="B111" s="43" t="s">
        <v>377</v>
      </c>
      <c r="C111" s="25" t="s">
        <v>31</v>
      </c>
      <c r="D111" s="164"/>
      <c r="E111" s="164"/>
      <c r="F111" s="200"/>
      <c r="G111" s="164"/>
      <c r="H111" s="164"/>
      <c r="I111" s="164"/>
      <c r="J111" s="200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59">
        <v>6</v>
      </c>
      <c r="Y111" s="164"/>
      <c r="Z111" s="159">
        <f t="shared" si="96"/>
        <v>6</v>
      </c>
      <c r="AA111" s="127">
        <f t="shared" ref="AA111" si="97">IF(COUNTA(D111:Y111)=0,"",COUNTA(D111:Y111))</f>
        <v>1</v>
      </c>
      <c r="AB111" s="180" t="s">
        <v>470</v>
      </c>
      <c r="AC111" s="180"/>
      <c r="AD111" s="180"/>
      <c r="AE111" s="43" t="s">
        <v>377</v>
      </c>
      <c r="AF111" s="45"/>
      <c r="AG111" s="200"/>
      <c r="AH111" s="45"/>
      <c r="AI111" s="164"/>
    </row>
    <row r="112" spans="1:35" x14ac:dyDescent="0.25">
      <c r="A112" s="152"/>
      <c r="B112" s="149" t="s">
        <v>378</v>
      </c>
      <c r="C112" s="25" t="s">
        <v>33</v>
      </c>
      <c r="D112" s="155"/>
      <c r="E112" s="155"/>
      <c r="F112" s="152"/>
      <c r="G112" s="155"/>
      <c r="H112" s="155"/>
      <c r="I112" s="155"/>
      <c r="J112" s="152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2">
        <f>IF(X110="","",X110/X111)</f>
        <v>180.66666666666666</v>
      </c>
      <c r="Y112" s="155"/>
      <c r="Z112" s="152">
        <f t="shared" ref="Z112" si="98">IF(Z110="","",Z110/Z111)</f>
        <v>180.66666666666666</v>
      </c>
      <c r="AA112" s="29"/>
      <c r="AB112" s="26"/>
      <c r="AC112" s="26"/>
      <c r="AD112" s="26"/>
      <c r="AE112" s="149" t="s">
        <v>378</v>
      </c>
      <c r="AF112" s="45"/>
      <c r="AG112" s="152"/>
      <c r="AH112" s="45"/>
      <c r="AI112" s="155"/>
    </row>
    <row r="113" spans="1:35" x14ac:dyDescent="0.25">
      <c r="A113" s="200"/>
      <c r="B113" s="43" t="s">
        <v>364</v>
      </c>
      <c r="C113" s="19" t="s">
        <v>29</v>
      </c>
      <c r="D113" s="164"/>
      <c r="E113" s="164"/>
      <c r="F113" s="200"/>
      <c r="G113" s="164"/>
      <c r="H113" s="164"/>
      <c r="I113" s="164"/>
      <c r="J113" s="200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59" t="str">
        <f t="shared" ref="Z113:Z114" si="99">IF(SUM(D113:Y113)=0,"",SUM(D113:Y113))</f>
        <v/>
      </c>
      <c r="AA113" s="21"/>
      <c r="AB113" s="26"/>
      <c r="AC113" s="26"/>
      <c r="AD113" s="26"/>
      <c r="AE113" s="43" t="s">
        <v>364</v>
      </c>
      <c r="AF113" s="45"/>
      <c r="AG113" s="200"/>
      <c r="AH113" s="45"/>
      <c r="AI113" s="164"/>
    </row>
    <row r="114" spans="1:35" x14ac:dyDescent="0.25">
      <c r="A114" s="200"/>
      <c r="B114" s="43" t="s">
        <v>365</v>
      </c>
      <c r="C114" s="25" t="s">
        <v>31</v>
      </c>
      <c r="D114" s="164"/>
      <c r="E114" s="164"/>
      <c r="F114" s="200"/>
      <c r="G114" s="164"/>
      <c r="H114" s="164"/>
      <c r="I114" s="164"/>
      <c r="J114" s="200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4"/>
      <c r="Z114" s="159" t="str">
        <f t="shared" si="99"/>
        <v/>
      </c>
      <c r="AA114" s="127" t="str">
        <f t="shared" ref="AA114" si="100">IF(COUNTA(D114:Y114)=0,"",COUNTA(D114:Y114))</f>
        <v/>
      </c>
      <c r="AB114" s="26"/>
      <c r="AC114" s="26"/>
      <c r="AD114" s="26"/>
      <c r="AE114" s="43" t="s">
        <v>365</v>
      </c>
      <c r="AF114" s="45"/>
      <c r="AG114" s="200"/>
      <c r="AH114" s="45"/>
      <c r="AI114" s="164"/>
    </row>
    <row r="115" spans="1:35" x14ac:dyDescent="0.25">
      <c r="A115" s="152"/>
      <c r="B115" s="149" t="s">
        <v>366</v>
      </c>
      <c r="C115" s="25" t="s">
        <v>33</v>
      </c>
      <c r="D115" s="155"/>
      <c r="E115" s="155"/>
      <c r="F115" s="152"/>
      <c r="G115" s="155"/>
      <c r="H115" s="155"/>
      <c r="I115" s="155"/>
      <c r="J115" s="152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  <c r="Z115" s="152" t="str">
        <f t="shared" ref="Z115" si="101">IF(Z113="","",Z113/Z114)</f>
        <v/>
      </c>
      <c r="AA115" s="29"/>
      <c r="AB115" s="26"/>
      <c r="AC115" s="26"/>
      <c r="AD115" s="26"/>
      <c r="AE115" s="149" t="s">
        <v>366</v>
      </c>
      <c r="AF115" s="45"/>
      <c r="AG115" s="152"/>
      <c r="AH115" s="45"/>
      <c r="AI115" s="155"/>
    </row>
    <row r="116" spans="1:35" x14ac:dyDescent="0.25">
      <c r="A116" s="153">
        <v>4642</v>
      </c>
      <c r="B116" s="43" t="s">
        <v>119</v>
      </c>
      <c r="C116" s="19" t="s">
        <v>29</v>
      </c>
      <c r="D116" s="164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>
        <v>732</v>
      </c>
      <c r="S116" s="159"/>
      <c r="T116" s="159"/>
      <c r="U116" s="159"/>
      <c r="V116" s="159"/>
      <c r="W116" s="159"/>
      <c r="X116" s="159"/>
      <c r="Y116" s="159"/>
      <c r="Z116" s="159">
        <f t="shared" ref="Z116:Z117" si="102">IF(SUM(D116:Y116)=0,"",SUM(D116:Y116))</f>
        <v>732</v>
      </c>
      <c r="AA116" s="21"/>
      <c r="AB116" s="26"/>
      <c r="AC116" s="26"/>
      <c r="AD116" s="26"/>
      <c r="AE116" s="43" t="s">
        <v>119</v>
      </c>
      <c r="AF116" s="45"/>
      <c r="AG116" s="153">
        <v>4642</v>
      </c>
      <c r="AH116" s="45"/>
      <c r="AI116" s="164" t="s">
        <v>120</v>
      </c>
    </row>
    <row r="117" spans="1:35" x14ac:dyDescent="0.25">
      <c r="A117" s="153">
        <v>30</v>
      </c>
      <c r="B117" s="148" t="s">
        <v>121</v>
      </c>
      <c r="C117" s="25" t="s">
        <v>31</v>
      </c>
      <c r="D117" s="164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>
        <v>5</v>
      </c>
      <c r="S117" s="159"/>
      <c r="T117" s="159"/>
      <c r="U117" s="159"/>
      <c r="V117" s="159"/>
      <c r="W117" s="159"/>
      <c r="X117" s="159"/>
      <c r="Y117" s="159"/>
      <c r="Z117" s="159">
        <f t="shared" si="102"/>
        <v>5</v>
      </c>
      <c r="AA117" s="127">
        <f t="shared" ref="AA117" si="103">IF(COUNTA(D117:Y117)=0,"",COUNTA(D117:Y117))</f>
        <v>1</v>
      </c>
      <c r="AB117" s="26"/>
      <c r="AC117" s="27"/>
      <c r="AD117" s="27"/>
      <c r="AE117" s="31" t="s">
        <v>121</v>
      </c>
      <c r="AF117" s="45"/>
      <c r="AG117" s="153">
        <v>30</v>
      </c>
      <c r="AH117" s="45"/>
      <c r="AI117" s="164"/>
    </row>
    <row r="118" spans="1:35" x14ac:dyDescent="0.25">
      <c r="A118" s="152">
        <f>IF(A116="","",A116/A117)</f>
        <v>154.73333333333332</v>
      </c>
      <c r="B118" s="149" t="s">
        <v>122</v>
      </c>
      <c r="C118" s="25" t="s">
        <v>33</v>
      </c>
      <c r="D118" s="155"/>
      <c r="E118" s="155"/>
      <c r="F118" s="155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2">
        <f>IF(R116="","",R116/R117)</f>
        <v>146.4</v>
      </c>
      <c r="S118" s="155"/>
      <c r="T118" s="155"/>
      <c r="U118" s="155"/>
      <c r="V118" s="155"/>
      <c r="W118" s="155"/>
      <c r="X118" s="155"/>
      <c r="Y118" s="155"/>
      <c r="Z118" s="152">
        <f t="shared" ref="Z118" si="104">IF(Z116="","",Z116/Z117)</f>
        <v>146.4</v>
      </c>
      <c r="AA118" s="29"/>
      <c r="AB118" s="47"/>
      <c r="AC118" s="48"/>
      <c r="AD118" s="48"/>
      <c r="AE118" s="149" t="s">
        <v>122</v>
      </c>
      <c r="AF118" s="45"/>
      <c r="AG118" s="152">
        <f>IF(AG116="","",AG116/AG117)</f>
        <v>154.73333333333332</v>
      </c>
      <c r="AH118" s="45"/>
      <c r="AI118" s="155">
        <f>Z118-A118</f>
        <v>-8.3333333333333144</v>
      </c>
    </row>
    <row r="119" spans="1:35" x14ac:dyDescent="0.25">
      <c r="A119" s="153">
        <v>8566</v>
      </c>
      <c r="B119" s="43" t="s">
        <v>123</v>
      </c>
      <c r="C119" s="19" t="s">
        <v>29</v>
      </c>
      <c r="D119" s="164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>
        <v>1288</v>
      </c>
      <c r="R119" s="159"/>
      <c r="S119" s="159"/>
      <c r="T119" s="159"/>
      <c r="U119" s="159"/>
      <c r="V119" s="159"/>
      <c r="W119" s="159"/>
      <c r="X119" s="159"/>
      <c r="Y119" s="159"/>
      <c r="Z119" s="159">
        <f t="shared" ref="Z119:Z120" si="105">IF(SUM(D119:Y119)=0,"",SUM(D119:Y119))</f>
        <v>1288</v>
      </c>
      <c r="AA119" s="21"/>
      <c r="AB119" s="32"/>
      <c r="AC119" s="45"/>
      <c r="AD119" s="45"/>
      <c r="AE119" s="43" t="s">
        <v>123</v>
      </c>
      <c r="AF119" s="45"/>
      <c r="AG119" s="153">
        <v>8566</v>
      </c>
      <c r="AH119" s="45"/>
      <c r="AI119" s="159"/>
    </row>
    <row r="120" spans="1:35" x14ac:dyDescent="0.25">
      <c r="A120" s="153">
        <v>48</v>
      </c>
      <c r="B120" s="148" t="s">
        <v>35</v>
      </c>
      <c r="C120" s="25" t="s">
        <v>31</v>
      </c>
      <c r="D120" s="164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>
        <v>7</v>
      </c>
      <c r="R120" s="159"/>
      <c r="S120" s="159"/>
      <c r="T120" s="159"/>
      <c r="U120" s="159"/>
      <c r="V120" s="159"/>
      <c r="W120" s="159"/>
      <c r="X120" s="159"/>
      <c r="Y120" s="159"/>
      <c r="Z120" s="159">
        <f t="shared" si="105"/>
        <v>7</v>
      </c>
      <c r="AA120" s="127">
        <f t="shared" ref="AA120" si="106">IF(COUNTA(D120:Y120)=0,"",COUNTA(D120:Y120))</f>
        <v>1</v>
      </c>
      <c r="AB120" s="184" t="s">
        <v>431</v>
      </c>
      <c r="AC120" s="184"/>
      <c r="AD120" s="184"/>
      <c r="AE120" s="31" t="s">
        <v>35</v>
      </c>
      <c r="AF120" s="45"/>
      <c r="AG120" s="153">
        <v>48</v>
      </c>
      <c r="AH120" s="45"/>
      <c r="AI120" s="159"/>
    </row>
    <row r="121" spans="1:35" x14ac:dyDescent="0.25">
      <c r="A121" s="152">
        <f>IF(A119="","",A119/A120)</f>
        <v>178.45833333333334</v>
      </c>
      <c r="B121" s="149" t="s">
        <v>124</v>
      </c>
      <c r="C121" s="25" t="s">
        <v>33</v>
      </c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2">
        <f>IF(Q119="","",Q119/Q120)</f>
        <v>184</v>
      </c>
      <c r="R121" s="155"/>
      <c r="S121" s="155"/>
      <c r="T121" s="155"/>
      <c r="U121" s="155"/>
      <c r="V121" s="155"/>
      <c r="W121" s="155"/>
      <c r="X121" s="155"/>
      <c r="Y121" s="155"/>
      <c r="Z121" s="152">
        <f t="shared" ref="Z121" si="107">IF(Z119="","",Z119/Z120)</f>
        <v>184</v>
      </c>
      <c r="AA121" s="29"/>
      <c r="AB121" s="26"/>
      <c r="AC121" s="26"/>
      <c r="AD121" s="26"/>
      <c r="AE121" s="149" t="s">
        <v>124</v>
      </c>
      <c r="AF121" s="45"/>
      <c r="AG121" s="152">
        <f>IF(AG119="","",AG119/AG120)</f>
        <v>178.45833333333334</v>
      </c>
      <c r="AH121" s="45"/>
      <c r="AI121" s="155">
        <f>Z121-A121</f>
        <v>5.5416666666666572</v>
      </c>
    </row>
    <row r="122" spans="1:35" x14ac:dyDescent="0.25">
      <c r="A122" s="153">
        <v>1146</v>
      </c>
      <c r="B122" s="43" t="s">
        <v>125</v>
      </c>
      <c r="C122" s="19" t="s">
        <v>29</v>
      </c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59">
        <v>732</v>
      </c>
      <c r="S122" s="164"/>
      <c r="T122" s="164"/>
      <c r="U122" s="164"/>
      <c r="V122" s="164"/>
      <c r="W122" s="164"/>
      <c r="X122" s="164"/>
      <c r="Y122" s="164"/>
      <c r="Z122" s="159">
        <f t="shared" ref="Z122:Z123" si="108">IF(SUM(D122:Y122)=0,"",SUM(D122:Y122))</f>
        <v>732</v>
      </c>
      <c r="AA122" s="21"/>
      <c r="AB122" s="32"/>
      <c r="AC122" s="45"/>
      <c r="AD122" s="45"/>
      <c r="AE122" s="41" t="s">
        <v>125</v>
      </c>
      <c r="AF122" s="45"/>
      <c r="AG122" s="153">
        <v>1146</v>
      </c>
      <c r="AH122" s="45"/>
      <c r="AI122" s="164"/>
    </row>
    <row r="123" spans="1:35" x14ac:dyDescent="0.25">
      <c r="A123" s="153">
        <v>8</v>
      </c>
      <c r="B123" s="148" t="s">
        <v>126</v>
      </c>
      <c r="C123" s="25" t="s">
        <v>31</v>
      </c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59">
        <v>5</v>
      </c>
      <c r="S123" s="164"/>
      <c r="T123" s="164"/>
      <c r="U123" s="164"/>
      <c r="V123" s="164"/>
      <c r="W123" s="164"/>
      <c r="X123" s="164"/>
      <c r="Y123" s="164"/>
      <c r="Z123" s="159">
        <f t="shared" si="108"/>
        <v>5</v>
      </c>
      <c r="AA123" s="127">
        <f t="shared" ref="AA123" si="109">IF(COUNTA(D123:Y123)=0,"",COUNTA(D123:Y123))</f>
        <v>1</v>
      </c>
      <c r="AB123" s="184" t="s">
        <v>415</v>
      </c>
      <c r="AC123" s="184"/>
      <c r="AD123" s="184"/>
      <c r="AE123" s="31" t="s">
        <v>126</v>
      </c>
      <c r="AF123" s="45"/>
      <c r="AG123" s="153">
        <v>8</v>
      </c>
      <c r="AH123" s="45"/>
      <c r="AI123" s="164"/>
    </row>
    <row r="124" spans="1:35" x14ac:dyDescent="0.25">
      <c r="A124" s="152">
        <f>IF(A122="","",A122/A123)</f>
        <v>143.25</v>
      </c>
      <c r="B124" s="149" t="s">
        <v>127</v>
      </c>
      <c r="C124" s="25" t="s">
        <v>33</v>
      </c>
      <c r="D124" s="155"/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2">
        <f>IF(R122="","",R122/R123)</f>
        <v>146.4</v>
      </c>
      <c r="S124" s="155"/>
      <c r="T124" s="155"/>
      <c r="U124" s="155"/>
      <c r="V124" s="155"/>
      <c r="W124" s="155"/>
      <c r="X124" s="155"/>
      <c r="Y124" s="155"/>
      <c r="Z124" s="152">
        <f t="shared" ref="Z124" si="110">IF(Z122="","",Z122/Z123)</f>
        <v>146.4</v>
      </c>
      <c r="AA124" s="29"/>
      <c r="AB124" s="26"/>
      <c r="AC124" s="26"/>
      <c r="AD124" s="26"/>
      <c r="AE124" s="149" t="s">
        <v>127</v>
      </c>
      <c r="AF124" s="45"/>
      <c r="AG124" s="152">
        <f>IF(AG122="","",AG122/AG123)</f>
        <v>143.25</v>
      </c>
      <c r="AH124" s="45"/>
      <c r="AI124" s="155">
        <f>Z124-A124</f>
        <v>3.1500000000000057</v>
      </c>
    </row>
    <row r="125" spans="1:35" x14ac:dyDescent="0.25">
      <c r="A125" s="153">
        <v>1074</v>
      </c>
      <c r="B125" s="50" t="s">
        <v>128</v>
      </c>
      <c r="C125" s="19" t="s">
        <v>29</v>
      </c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  <c r="X125" s="164"/>
      <c r="Y125" s="164"/>
      <c r="Z125" s="159" t="str">
        <f t="shared" ref="Z125:Z126" si="111">IF(SUM(D125:Y125)=0,"",SUM(D125:Y125))</f>
        <v/>
      </c>
      <c r="AA125" s="21"/>
      <c r="AB125" s="32"/>
      <c r="AC125" s="45"/>
      <c r="AD125" s="45"/>
      <c r="AE125" s="50" t="s">
        <v>128</v>
      </c>
      <c r="AF125" s="45"/>
      <c r="AG125" s="153">
        <v>1074</v>
      </c>
      <c r="AH125" s="45"/>
      <c r="AI125" s="170"/>
    </row>
    <row r="126" spans="1:35" x14ac:dyDescent="0.25">
      <c r="A126" s="153">
        <v>9</v>
      </c>
      <c r="B126" s="146" t="s">
        <v>86</v>
      </c>
      <c r="C126" s="25" t="s">
        <v>31</v>
      </c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  <c r="Z126" s="159" t="str">
        <f t="shared" si="111"/>
        <v/>
      </c>
      <c r="AA126" s="127" t="str">
        <f t="shared" ref="AA126" si="112">IF(COUNTA(D126:Y126)=0,"",COUNTA(D126:Y126))</f>
        <v/>
      </c>
      <c r="AB126" s="26"/>
      <c r="AC126" s="26"/>
      <c r="AD126" s="26"/>
      <c r="AE126" s="37" t="s">
        <v>86</v>
      </c>
      <c r="AF126" s="45"/>
      <c r="AG126" s="153">
        <v>9</v>
      </c>
      <c r="AH126" s="45"/>
      <c r="AI126" s="164"/>
    </row>
    <row r="127" spans="1:35" x14ac:dyDescent="0.25">
      <c r="A127" s="152">
        <f>IF(A125="","",A125/A126)</f>
        <v>119.33333333333333</v>
      </c>
      <c r="B127" s="147" t="s">
        <v>129</v>
      </c>
      <c r="C127" s="25" t="s">
        <v>33</v>
      </c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4"/>
      <c r="Z127" s="152" t="str">
        <f t="shared" ref="Z127" si="113">IF(Z125="","",Z125/Z126)</f>
        <v/>
      </c>
      <c r="AA127" s="29"/>
      <c r="AB127" s="32"/>
      <c r="AC127" s="45"/>
      <c r="AD127" s="45"/>
      <c r="AE127" s="147" t="s">
        <v>129</v>
      </c>
      <c r="AF127" s="45"/>
      <c r="AG127" s="152">
        <f>IF(AG125="","",AG125/AG126)</f>
        <v>119.33333333333333</v>
      </c>
      <c r="AH127" s="45"/>
      <c r="AI127" s="155"/>
    </row>
    <row r="128" spans="1:35" x14ac:dyDescent="0.25">
      <c r="A128" s="154">
        <f>A11+A14+A17+A20+A23+A26+A29+A32+A35+A38+A41+A44+A47+A50+A53+A56+A59+A62+A65+A68+A71+A74+A77+A80+A83+A86+A89+A92+A95+A98+A101+A104+A107+A113+A116+A119+A122+A125</f>
        <v>481735</v>
      </c>
      <c r="B128" s="51"/>
      <c r="C128" s="25" t="s">
        <v>29</v>
      </c>
      <c r="D128" s="154">
        <f>D11+D14+D17+D20+D23+D26+D29+D32+D35+D38+D41+D44+D47+D50+D53+D56+D59+D62+D65+D68+D71+D74+D77+D80+D83+D86+D89+D92+D95+D98+D101+D104+D107+D113+D116+D119+D122+D125</f>
        <v>18223</v>
      </c>
      <c r="E128" s="154">
        <f t="shared" ref="E128:M128" si="114">E11+E14+E17+E20+E23+E26+E29+E32+E35+E38+E41+E44+E47+E50+E53+E56+E59+E62+E65+E68+E71+E74+E77+E80+E83+E86+E89+E92+E95+E98+E101+E104+E107+E113+E116+E119+E122+E125</f>
        <v>17282</v>
      </c>
      <c r="F128" s="154">
        <f t="shared" si="114"/>
        <v>20776</v>
      </c>
      <c r="G128" s="154">
        <f t="shared" si="114"/>
        <v>2060</v>
      </c>
      <c r="H128" s="154">
        <f t="shared" si="114"/>
        <v>5135</v>
      </c>
      <c r="I128" s="154">
        <f t="shared" si="114"/>
        <v>5399</v>
      </c>
      <c r="J128" s="154">
        <f t="shared" si="114"/>
        <v>16232</v>
      </c>
      <c r="K128" s="154">
        <f t="shared" si="114"/>
        <v>7783</v>
      </c>
      <c r="L128" s="154">
        <f t="shared" si="114"/>
        <v>15893</v>
      </c>
      <c r="M128" s="154">
        <f t="shared" si="114"/>
        <v>13171</v>
      </c>
      <c r="N128" s="154">
        <f t="shared" ref="N128:P128" si="115">N11+N14+N17+N20+N23+N26+N29+N32+N35+N38+N41+N44+N47+N50+N53+N56+N59+N62+N65+N68+N71+N74+N77+N80+N83+N86+N89+N92+N95+N98+N101+N104+N107+N113+N116+N119+N122+N125</f>
        <v>1897</v>
      </c>
      <c r="O128" s="154">
        <f t="shared" si="115"/>
        <v>7282</v>
      </c>
      <c r="P128" s="154">
        <f t="shared" si="115"/>
        <v>4232</v>
      </c>
      <c r="Q128" s="154">
        <f t="shared" ref="Q128:S128" si="116">Q11+Q14+Q17+Q20+Q23+Q26+Q29+Q32+Q35+Q38+Q41+Q44+Q47+Q50+Q53+Q56+Q59+Q62+Q65+Q68+Q71+Q74+Q77+Q80+Q83+Q86+Q89+Q92+Q95+Q98+Q101+Q104+Q107+Q113+Q116+Q119+Q122+Q125</f>
        <v>12618</v>
      </c>
      <c r="R128" s="154">
        <f t="shared" si="116"/>
        <v>3627</v>
      </c>
      <c r="S128" s="154">
        <f t="shared" si="116"/>
        <v>3805</v>
      </c>
      <c r="T128" s="154">
        <f t="shared" ref="T128" si="117">T11+T14+T17+T20+T23+T26+T29+T32+T35+T38+T41+T44+T47+T50+T53+T56+T59+T62+T65+T68+T71+T74+T77+T80+T83+T86+T89+T92+T95+T98+T101+T104+T107+T113+T116+T119+T122+T125</f>
        <v>2682</v>
      </c>
      <c r="U128" s="154">
        <f t="shared" ref="U128:V128" si="118">U11+U14+U17+U20+U23+U26+U29+U32+U35+U38+U41+U44+U47+U50+U53+U56+U59+U62+U65+U68+U71+U74+U77+U80+U83+U86+U89+U92+U95+U98+U101+U104+U107+U113+U116+U119+U122+U125</f>
        <v>8077</v>
      </c>
      <c r="V128" s="154">
        <f t="shared" si="118"/>
        <v>4838</v>
      </c>
      <c r="W128" s="154">
        <f t="shared" ref="W128" si="119">W11+W14+W17+W20+W23+W26+W29+W32+W35+W38+W41+W44+W47+W50+W53+W56+W59+W62+W65+W68+W71+W74+W77+W80+W83+W86+W89+W92+W95+W98+W101+W104+W107+W113+W116+W119+W122+W125</f>
        <v>5549</v>
      </c>
      <c r="X128" s="154">
        <f>X11+X14+X17+X20+X23+X26+X29+X32+X35+X38+X41+X44+X47+X50+X53+X56+X59+X62+X65+X68+X71+X74+X77+X80+X83+X86+X89+X92+X95+X98+X101+X104+X107+X110+X113+X116+X119+X122+X125</f>
        <v>7321</v>
      </c>
      <c r="Y128" s="154">
        <f>Y11+Y14+Y17+Y20+Y23+Y26+Y29+Y32+Y35+Y38+Y41+Y44+Y47+Y50+Y53+Y56+Y59+Y62+Y65+Y68+Y71+Y74+Y77+Y80+Y83+Y86+Y89+Y92+Y95+Y98+Y101+Y104+Y107+Y110+Y113+Y116+Y119+Y122+Y125</f>
        <v>3028</v>
      </c>
      <c r="Z128" s="154">
        <f>SUM(D128:Y128)</f>
        <v>186910</v>
      </c>
      <c r="AA128" s="160"/>
      <c r="AB128" s="52"/>
      <c r="AC128" s="52"/>
      <c r="AD128" s="52"/>
      <c r="AE128" s="51"/>
      <c r="AF128" s="52"/>
      <c r="AG128" s="154">
        <f>AG11+AG14+AG17+AG20+AG23+AG26+AG29+AG32+AG35+AG38+AG41+AG44+AG47+AG50+AG53+AG56+AG59+AG62+AG65+AG68+AG71+AG74+AG77+AG80+AG83+AG86+AG89+AG92+AG95+AG98+AG101+AG104+AG107+AG113+AG116+AG119+AG122+AG125</f>
        <v>446668</v>
      </c>
      <c r="AH128" s="52"/>
      <c r="AI128" s="52"/>
    </row>
    <row r="129" spans="1:35" x14ac:dyDescent="0.25">
      <c r="A129" s="153">
        <f>A12+A15+A18+A21+A24+A27+A30+A33+A36+A39+A42+A45+A48+A51+A54+A57+A60+A63+A66+A69+A72+A75+A78+A81+A84+A87+A90+A93+A96+A99+A102+A105+A108+A114+A117+A120+A123+A126</f>
        <v>2813</v>
      </c>
      <c r="B129" s="53"/>
      <c r="C129" s="54" t="s">
        <v>31</v>
      </c>
      <c r="D129" s="153">
        <f>D12+D15+D18+D21+D24+D27+D30+D33+D36+D39+D42+D45+D48+D51+D54+D57+D60+D63+D66+D69+D72+D75+D78+D81+D84+D87+D90+D93+D96+D99+D102+D105+D108+D114+D117+D120+D123+D126</f>
        <v>105</v>
      </c>
      <c r="E129" s="153">
        <f t="shared" ref="E129:M129" si="120">E12+E15+E18+E21+E24+E27+E30+E33+E36+E39+E42+E45+E48+E51+E54+E57+E60+E63+E66+E69+E72+E75+E78+E81+E84+E87+E90+E93+E96+E99+E102+E105+E108+E114+E117+E120+E123+E126</f>
        <v>98</v>
      </c>
      <c r="F129" s="153">
        <f t="shared" si="120"/>
        <v>120</v>
      </c>
      <c r="G129" s="153">
        <f t="shared" si="120"/>
        <v>12</v>
      </c>
      <c r="H129" s="153">
        <f t="shared" si="120"/>
        <v>32</v>
      </c>
      <c r="I129" s="153">
        <f t="shared" si="120"/>
        <v>36</v>
      </c>
      <c r="J129" s="153">
        <f t="shared" si="120"/>
        <v>90</v>
      </c>
      <c r="K129" s="153">
        <f t="shared" si="120"/>
        <v>44</v>
      </c>
      <c r="L129" s="153">
        <f t="shared" si="120"/>
        <v>90</v>
      </c>
      <c r="M129" s="153">
        <f t="shared" si="120"/>
        <v>75</v>
      </c>
      <c r="N129" s="153">
        <f t="shared" ref="N129:P129" si="121">N12+N15+N18+N21+N24+N27+N30+N33+N36+N39+N42+N45+N48+N51+N54+N57+N60+N63+N66+N69+N72+N75+N78+N81+N84+N87+N90+N93+N96+N99+N102+N105+N108+N114+N117+N120+N123+N126</f>
        <v>11</v>
      </c>
      <c r="O129" s="153">
        <f t="shared" si="121"/>
        <v>44</v>
      </c>
      <c r="P129" s="153">
        <f t="shared" si="121"/>
        <v>28</v>
      </c>
      <c r="Q129" s="153">
        <f t="shared" ref="Q129:S129" si="122">Q12+Q15+Q18+Q21+Q24+Q27+Q30+Q33+Q36+Q39+Q42+Q45+Q48+Q51+Q54+Q57+Q60+Q63+Q66+Q69+Q72+Q75+Q78+Q81+Q84+Q87+Q90+Q93+Q96+Q99+Q102+Q105+Q108+Q114+Q117+Q120+Q123+Q126</f>
        <v>70</v>
      </c>
      <c r="R129" s="153">
        <f t="shared" si="122"/>
        <v>25</v>
      </c>
      <c r="S129" s="153">
        <f t="shared" si="122"/>
        <v>27</v>
      </c>
      <c r="T129" s="153">
        <f t="shared" ref="T129" si="123">T12+T15+T18+T21+T24+T27+T30+T33+T36+T39+T42+T45+T48+T51+T54+T57+T60+T63+T66+T69+T72+T75+T78+T81+T84+T87+T90+T93+T96+T99+T102+T105+T108+T114+T117+T120+T123+T126</f>
        <v>16</v>
      </c>
      <c r="U129" s="153">
        <f t="shared" ref="U129:V129" si="124">U12+U15+U18+U21+U24+U27+U30+U33+U36+U39+U42+U45+U48+U51+U54+U57+U60+U63+U66+U69+U72+U75+U78+U81+U84+U87+U90+U93+U96+U99+U102+U105+U108+U114+U117+U120+U123+U126</f>
        <v>56</v>
      </c>
      <c r="V129" s="153">
        <f t="shared" si="124"/>
        <v>28</v>
      </c>
      <c r="W129" s="153">
        <f t="shared" ref="W129" si="125">W12+W15+W18+W21+W24+W27+W30+W33+W36+W39+W42+W45+W48+W51+W54+W57+W60+W63+W66+W69+W72+W75+W78+W81+W84+W87+W90+W93+W96+W99+W102+W105+W108+W114+W117+W120+W123+W126</f>
        <v>32</v>
      </c>
      <c r="X129" s="153">
        <f>X12+X15+X18+X21+X24+X27+X30+X33+X36+X39+X42+X45+X48+X51+X54+X57+X60+X63+X66+X69+X72+X75+X78+X81+X84+X87+X90+X93+X96+X99+X102+X105+X108+X111+X114+X117+X120+X123+X126</f>
        <v>42</v>
      </c>
      <c r="Y129" s="153">
        <f>Y12+Y15+Y18+Y21+Y24+Y27+Y30+Y33+Y36+Y39+Y42+Y45+Y48+Y51+Y54+Y57+Y60+Y63+Y66+Y69+Y72+Y75+Y78+Y81+Y84+Y87+Y90+Y93+Y96+Y99+Y102+Y105+Y108+Y111+Y114+Y117+Y120+Y123+Y126</f>
        <v>18</v>
      </c>
      <c r="Z129" s="153">
        <f>SUM(D129:Y129)</f>
        <v>1099</v>
      </c>
      <c r="AA129" s="62">
        <f>SUM(AA12:AA126)</f>
        <v>115</v>
      </c>
      <c r="AB129" s="52"/>
      <c r="AC129" s="52"/>
      <c r="AD129" s="52"/>
      <c r="AE129" s="53"/>
      <c r="AF129" s="52"/>
      <c r="AG129" s="153">
        <f>AG12+AG15+AG18+AG21+AG24+AG27+AG30+AG33+AG36+AG39+AG42+AG45+AG48+AG51+AG54+AG57+AG60+AG63+AG66+AG69+AG72+AG75+AG78+AG81+AG84+AG87+AG90+AG93+AG96+AG99+AG102+AG105+AG108+AG114+AG117+AG120+AG123+AG126</f>
        <v>2599</v>
      </c>
      <c r="AH129" s="52"/>
      <c r="AI129" s="52"/>
    </row>
    <row r="130" spans="1:35" x14ac:dyDescent="0.25">
      <c r="A130" s="155">
        <f>IF(A129=0,"",(A128/A129))</f>
        <v>171.25311055812301</v>
      </c>
      <c r="B130" s="51"/>
      <c r="C130" s="25" t="s">
        <v>33</v>
      </c>
      <c r="D130" s="155">
        <f>IF(D129=0,"",(D128/D129))</f>
        <v>173.55238095238096</v>
      </c>
      <c r="E130" s="155">
        <f t="shared" ref="E130:I130" si="126">IF(E129=0,"",(E128/E129))</f>
        <v>176.34693877551021</v>
      </c>
      <c r="F130" s="155">
        <f t="shared" si="126"/>
        <v>173.13333333333333</v>
      </c>
      <c r="G130" s="155">
        <f t="shared" si="126"/>
        <v>171.66666666666666</v>
      </c>
      <c r="H130" s="155">
        <f t="shared" ref="H130" si="127">IF(H129=0,"",(H128/H129))</f>
        <v>160.46875</v>
      </c>
      <c r="I130" s="155">
        <f t="shared" si="126"/>
        <v>149.97222222222223</v>
      </c>
      <c r="J130" s="155">
        <f t="shared" ref="J130" si="128">IF(J129=0,"",(J128/J129))</f>
        <v>180.35555555555555</v>
      </c>
      <c r="K130" s="155">
        <f t="shared" ref="K130:L130" si="129">IF(K129=0,"",(K128/K129))</f>
        <v>176.88636363636363</v>
      </c>
      <c r="L130" s="155">
        <f t="shared" si="129"/>
        <v>176.5888888888889</v>
      </c>
      <c r="M130" s="155">
        <f t="shared" ref="M130:N130" si="130">IF(M129=0,"",(M128/M129))</f>
        <v>175.61333333333334</v>
      </c>
      <c r="N130" s="155">
        <f t="shared" si="130"/>
        <v>172.45454545454547</v>
      </c>
      <c r="O130" s="155">
        <f t="shared" ref="O130:P130" si="131">IF(O129=0,"",(O128/O129))</f>
        <v>165.5</v>
      </c>
      <c r="P130" s="155">
        <f t="shared" si="131"/>
        <v>151.14285714285714</v>
      </c>
      <c r="Q130" s="155">
        <f t="shared" ref="Q130:S130" si="132">IF(Q129=0,"",(Q128/Q129))</f>
        <v>180.25714285714287</v>
      </c>
      <c r="R130" s="155">
        <f t="shared" si="132"/>
        <v>145.08000000000001</v>
      </c>
      <c r="S130" s="155">
        <f t="shared" si="132"/>
        <v>140.92592592592592</v>
      </c>
      <c r="T130" s="155">
        <f t="shared" ref="T130" si="133">IF(T129=0,"",(T128/T129))</f>
        <v>167.625</v>
      </c>
      <c r="U130" s="155">
        <f t="shared" ref="U130:V130" si="134">IF(U129=0,"",(U128/U129))</f>
        <v>144.23214285714286</v>
      </c>
      <c r="V130" s="155">
        <f t="shared" si="134"/>
        <v>172.78571428571428</v>
      </c>
      <c r="W130" s="155">
        <f t="shared" ref="W130:X130" si="135">IF(W129=0,"",(W128/W129))</f>
        <v>173.40625</v>
      </c>
      <c r="X130" s="155">
        <f t="shared" si="135"/>
        <v>174.3095238095238</v>
      </c>
      <c r="Y130" s="155">
        <f t="shared" ref="Y130" si="136">IF(Y129=0,"",(Y128/Y129))</f>
        <v>168.22222222222223</v>
      </c>
      <c r="Z130" s="55">
        <f>Z128/Z129</f>
        <v>170.07279344858964</v>
      </c>
      <c r="AA130" s="56"/>
      <c r="AB130" s="57"/>
      <c r="AC130" s="58"/>
      <c r="AD130" s="57"/>
      <c r="AE130" s="51"/>
      <c r="AF130" s="57"/>
      <c r="AG130" s="155">
        <f>IF(AG129=0,"",(AG128/AG129))</f>
        <v>171.86148518661022</v>
      </c>
      <c r="AH130" s="57"/>
      <c r="AI130" s="57"/>
    </row>
    <row r="131" spans="1:35" x14ac:dyDescent="0.25"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AA131" s="59"/>
      <c r="AC131" s="38"/>
      <c r="AD131" s="60" t="s">
        <v>298</v>
      </c>
      <c r="AE131" s="171">
        <f>COUNTA(AE10:AE127)/3</f>
        <v>39</v>
      </c>
    </row>
    <row r="132" spans="1:35" x14ac:dyDescent="0.25">
      <c r="A132" s="61"/>
      <c r="B132" s="38" t="s">
        <v>130</v>
      </c>
      <c r="D132" s="73">
        <f>COUNTA(D11:D127)/3</f>
        <v>7</v>
      </c>
      <c r="E132" s="73">
        <f t="shared" ref="E132:T132" si="137">COUNTA(E11:E127)/3</f>
        <v>7</v>
      </c>
      <c r="F132" s="73">
        <f t="shared" si="137"/>
        <v>15</v>
      </c>
      <c r="G132" s="73">
        <f t="shared" si="137"/>
        <v>2</v>
      </c>
      <c r="H132" s="73">
        <f t="shared" si="137"/>
        <v>2</v>
      </c>
      <c r="I132" s="73">
        <f t="shared" si="137"/>
        <v>4</v>
      </c>
      <c r="J132" s="73">
        <f t="shared" si="137"/>
        <v>10</v>
      </c>
      <c r="K132" s="73">
        <f t="shared" si="137"/>
        <v>4</v>
      </c>
      <c r="L132" s="73">
        <f t="shared" si="137"/>
        <v>5</v>
      </c>
      <c r="M132" s="73">
        <f t="shared" si="137"/>
        <v>5</v>
      </c>
      <c r="N132" s="73">
        <f t="shared" si="137"/>
        <v>1</v>
      </c>
      <c r="O132" s="73">
        <f t="shared" si="137"/>
        <v>5</v>
      </c>
      <c r="P132" s="73">
        <f t="shared" si="137"/>
        <v>5</v>
      </c>
      <c r="Q132" s="73">
        <f t="shared" si="137"/>
        <v>12</v>
      </c>
      <c r="R132" s="73">
        <f t="shared" si="137"/>
        <v>5</v>
      </c>
      <c r="S132" s="73">
        <f t="shared" si="137"/>
        <v>4</v>
      </c>
      <c r="T132" s="73">
        <f t="shared" si="137"/>
        <v>2</v>
      </c>
      <c r="U132" s="73">
        <f t="shared" ref="U132:W132" si="138">COUNTA(U11:U127)/3</f>
        <v>4</v>
      </c>
      <c r="V132" s="73">
        <f t="shared" si="138"/>
        <v>2</v>
      </c>
      <c r="W132" s="73">
        <f t="shared" si="138"/>
        <v>4</v>
      </c>
      <c r="X132" s="73">
        <f t="shared" ref="X132:Y132" si="139">COUNTA(X11:X127)/3</f>
        <v>7</v>
      </c>
      <c r="Y132" s="73">
        <f t="shared" si="139"/>
        <v>3</v>
      </c>
      <c r="Z132" s="172">
        <f>SUM(D132:Y132)</f>
        <v>115</v>
      </c>
      <c r="AA132" s="8"/>
      <c r="AC132" s="63"/>
      <c r="AE132" s="64"/>
    </row>
  </sheetData>
  <mergeCells count="2">
    <mergeCell ref="Z5:AA5"/>
    <mergeCell ref="AB9:AD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2"/>
  <sheetViews>
    <sheetView topLeftCell="A92" workbookViewId="0">
      <selection activeCell="H116" sqref="H116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66" t="s">
        <v>251</v>
      </c>
      <c r="B2" s="67"/>
      <c r="C2" s="67"/>
      <c r="D2" s="68"/>
      <c r="E2" s="68"/>
      <c r="F2" s="67"/>
      <c r="G2" s="68"/>
      <c r="H2" s="68"/>
      <c r="J2" s="61"/>
      <c r="K2" s="61"/>
      <c r="L2" s="61"/>
    </row>
    <row r="3" spans="1:13" x14ac:dyDescent="0.25">
      <c r="A3" s="61"/>
      <c r="B3" s="61"/>
      <c r="C3" s="61"/>
      <c r="F3" s="61"/>
      <c r="J3" s="61"/>
      <c r="K3" s="61"/>
      <c r="L3" s="61"/>
    </row>
    <row r="4" spans="1:13" x14ac:dyDescent="0.25">
      <c r="A4" s="73"/>
      <c r="B4" s="73"/>
      <c r="C4" s="77" t="s">
        <v>131</v>
      </c>
      <c r="D4" s="74"/>
      <c r="E4" s="74"/>
      <c r="F4" s="73"/>
      <c r="G4" s="74"/>
      <c r="H4" s="74"/>
      <c r="I4" s="74"/>
      <c r="J4" s="73"/>
      <c r="K4" s="73"/>
      <c r="L4" s="73"/>
      <c r="M4" s="74"/>
    </row>
    <row r="5" spans="1:13" x14ac:dyDescent="0.25">
      <c r="A5" s="73"/>
      <c r="B5" s="73"/>
      <c r="C5" s="73"/>
      <c r="D5" s="74"/>
      <c r="E5" s="74"/>
      <c r="F5" s="73"/>
      <c r="G5" s="74"/>
      <c r="H5" s="74"/>
      <c r="I5" s="74"/>
      <c r="J5" s="73"/>
      <c r="K5" s="73"/>
      <c r="L5" s="73"/>
      <c r="M5" s="74"/>
    </row>
    <row r="6" spans="1:13" ht="23.25" customHeight="1" x14ac:dyDescent="0.25">
      <c r="A6" s="78" t="s">
        <v>132</v>
      </c>
      <c r="B6" s="70" t="s">
        <v>133</v>
      </c>
      <c r="C6" s="70" t="s">
        <v>134</v>
      </c>
      <c r="D6" s="70" t="s">
        <v>135</v>
      </c>
      <c r="E6" s="70"/>
      <c r="F6" s="70" t="s">
        <v>136</v>
      </c>
      <c r="G6" s="79" t="s">
        <v>137</v>
      </c>
      <c r="H6" s="70" t="s">
        <v>138</v>
      </c>
      <c r="I6" s="70" t="s">
        <v>139</v>
      </c>
      <c r="J6" s="70" t="s">
        <v>140</v>
      </c>
      <c r="K6" s="70" t="s">
        <v>19</v>
      </c>
      <c r="L6" s="70" t="s">
        <v>23</v>
      </c>
      <c r="M6" s="80" t="s">
        <v>141</v>
      </c>
    </row>
    <row r="7" spans="1:13" x14ac:dyDescent="0.25">
      <c r="A7" s="73">
        <v>8</v>
      </c>
      <c r="B7" s="73">
        <v>9</v>
      </c>
      <c r="C7" s="73">
        <v>2019</v>
      </c>
      <c r="D7" s="74" t="s">
        <v>11</v>
      </c>
      <c r="E7" s="74"/>
      <c r="F7" s="81" t="s">
        <v>26</v>
      </c>
      <c r="G7" s="74" t="s">
        <v>142</v>
      </c>
      <c r="H7" s="82" t="s">
        <v>143</v>
      </c>
      <c r="I7" s="81" t="s">
        <v>144</v>
      </c>
      <c r="J7" s="75">
        <v>2608</v>
      </c>
      <c r="K7" s="73">
        <v>15</v>
      </c>
      <c r="L7" s="76">
        <f t="shared" ref="L7:L55" si="0">J7/K7</f>
        <v>173.86666666666667</v>
      </c>
      <c r="M7" s="81" t="s">
        <v>256</v>
      </c>
    </row>
    <row r="8" spans="1:13" x14ac:dyDescent="0.25">
      <c r="A8" s="73">
        <v>8</v>
      </c>
      <c r="B8" s="73">
        <v>9</v>
      </c>
      <c r="C8" s="73">
        <v>2019</v>
      </c>
      <c r="D8" s="74" t="s">
        <v>11</v>
      </c>
      <c r="E8" s="74"/>
      <c r="F8" s="95" t="s">
        <v>26</v>
      </c>
      <c r="G8" s="74" t="s">
        <v>142</v>
      </c>
      <c r="H8" s="82" t="s">
        <v>164</v>
      </c>
      <c r="I8" s="95" t="s">
        <v>144</v>
      </c>
      <c r="J8" s="75">
        <v>2227</v>
      </c>
      <c r="K8" s="73">
        <v>15</v>
      </c>
      <c r="L8" s="76">
        <f t="shared" si="0"/>
        <v>148.46666666666667</v>
      </c>
      <c r="M8" s="177" t="s">
        <v>256</v>
      </c>
    </row>
    <row r="9" spans="1:13" x14ac:dyDescent="0.25">
      <c r="A9" s="73">
        <v>8</v>
      </c>
      <c r="B9" s="73">
        <v>9</v>
      </c>
      <c r="C9" s="73">
        <v>2019</v>
      </c>
      <c r="D9" s="74" t="s">
        <v>11</v>
      </c>
      <c r="E9" s="74"/>
      <c r="F9" s="95" t="s">
        <v>26</v>
      </c>
      <c r="G9" s="74" t="s">
        <v>142</v>
      </c>
      <c r="H9" s="82" t="s">
        <v>151</v>
      </c>
      <c r="I9" s="95" t="s">
        <v>144</v>
      </c>
      <c r="J9" s="75">
        <v>2802</v>
      </c>
      <c r="K9" s="73">
        <v>15</v>
      </c>
      <c r="L9" s="76">
        <f t="shared" si="0"/>
        <v>186.8</v>
      </c>
      <c r="M9" s="177" t="s">
        <v>256</v>
      </c>
    </row>
    <row r="10" spans="1:13" x14ac:dyDescent="0.25">
      <c r="A10" s="73">
        <v>8</v>
      </c>
      <c r="B10" s="73">
        <v>9</v>
      </c>
      <c r="C10" s="73">
        <v>2019</v>
      </c>
      <c r="D10" s="74" t="s">
        <v>11</v>
      </c>
      <c r="E10" s="74"/>
      <c r="F10" s="95" t="s">
        <v>26</v>
      </c>
      <c r="G10" s="74" t="s">
        <v>142</v>
      </c>
      <c r="H10" s="82" t="s">
        <v>157</v>
      </c>
      <c r="I10" s="95" t="s">
        <v>148</v>
      </c>
      <c r="J10" s="75">
        <v>2770</v>
      </c>
      <c r="K10" s="73">
        <v>15</v>
      </c>
      <c r="L10" s="76">
        <f t="shared" si="0"/>
        <v>184.66666666666666</v>
      </c>
      <c r="M10" s="177" t="s">
        <v>257</v>
      </c>
    </row>
    <row r="11" spans="1:13" x14ac:dyDescent="0.25">
      <c r="A11" s="73">
        <v>8</v>
      </c>
      <c r="B11" s="73">
        <v>9</v>
      </c>
      <c r="C11" s="73">
        <v>2019</v>
      </c>
      <c r="D11" s="74" t="s">
        <v>11</v>
      </c>
      <c r="E11" s="74"/>
      <c r="F11" s="95" t="s">
        <v>26</v>
      </c>
      <c r="G11" s="74" t="s">
        <v>142</v>
      </c>
      <c r="H11" s="82" t="s">
        <v>146</v>
      </c>
      <c r="I11" s="95" t="s">
        <v>148</v>
      </c>
      <c r="J11" s="75">
        <v>2671</v>
      </c>
      <c r="K11" s="73">
        <v>15</v>
      </c>
      <c r="L11" s="76">
        <f t="shared" si="0"/>
        <v>178.06666666666666</v>
      </c>
      <c r="M11" s="177" t="s">
        <v>257</v>
      </c>
    </row>
    <row r="12" spans="1:13" x14ac:dyDescent="0.25">
      <c r="A12" s="73">
        <v>8</v>
      </c>
      <c r="B12" s="73">
        <v>9</v>
      </c>
      <c r="C12" s="73">
        <v>2019</v>
      </c>
      <c r="D12" s="74" t="s">
        <v>11</v>
      </c>
      <c r="E12" s="74"/>
      <c r="F12" s="95" t="s">
        <v>26</v>
      </c>
      <c r="G12" s="74" t="s">
        <v>142</v>
      </c>
      <c r="H12" s="82" t="s">
        <v>149</v>
      </c>
      <c r="I12" s="95" t="s">
        <v>148</v>
      </c>
      <c r="J12" s="75">
        <v>2796</v>
      </c>
      <c r="K12" s="73">
        <v>15</v>
      </c>
      <c r="L12" s="76">
        <f t="shared" si="0"/>
        <v>186.4</v>
      </c>
      <c r="M12" s="177" t="s">
        <v>257</v>
      </c>
    </row>
    <row r="13" spans="1:13" x14ac:dyDescent="0.25">
      <c r="A13" s="73">
        <v>8</v>
      </c>
      <c r="B13" s="73">
        <v>9</v>
      </c>
      <c r="C13" s="73">
        <v>2019</v>
      </c>
      <c r="D13" s="74" t="s">
        <v>11</v>
      </c>
      <c r="E13" s="74"/>
      <c r="F13" s="173" t="s">
        <v>26</v>
      </c>
      <c r="G13" s="74" t="s">
        <v>142</v>
      </c>
      <c r="H13" s="82" t="s">
        <v>152</v>
      </c>
      <c r="I13" s="173"/>
      <c r="J13" s="75">
        <v>2349</v>
      </c>
      <c r="K13" s="73">
        <v>15</v>
      </c>
      <c r="L13" s="76">
        <f t="shared" si="0"/>
        <v>156.6</v>
      </c>
      <c r="M13" s="173" t="s">
        <v>258</v>
      </c>
    </row>
    <row r="14" spans="1:13" x14ac:dyDescent="0.25">
      <c r="A14" s="73">
        <v>15</v>
      </c>
      <c r="B14" s="73">
        <v>9</v>
      </c>
      <c r="C14" s="73">
        <v>2019</v>
      </c>
      <c r="D14" s="74" t="s">
        <v>11</v>
      </c>
      <c r="E14" s="74"/>
      <c r="F14" s="178" t="s">
        <v>267</v>
      </c>
      <c r="G14" s="74" t="s">
        <v>259</v>
      </c>
      <c r="H14" s="82" t="s">
        <v>154</v>
      </c>
      <c r="I14" s="178"/>
      <c r="J14" s="75">
        <v>2762</v>
      </c>
      <c r="K14" s="73">
        <v>14</v>
      </c>
      <c r="L14" s="76">
        <f t="shared" si="0"/>
        <v>197.28571428571428</v>
      </c>
      <c r="M14" s="179" t="s">
        <v>262</v>
      </c>
    </row>
    <row r="15" spans="1:13" x14ac:dyDescent="0.25">
      <c r="A15" s="73">
        <v>15</v>
      </c>
      <c r="B15" s="73">
        <v>9</v>
      </c>
      <c r="C15" s="73">
        <v>2019</v>
      </c>
      <c r="D15" s="74" t="s">
        <v>11</v>
      </c>
      <c r="E15" s="74"/>
      <c r="F15" s="190" t="s">
        <v>267</v>
      </c>
      <c r="G15" s="74" t="s">
        <v>259</v>
      </c>
      <c r="H15" s="82" t="s">
        <v>147</v>
      </c>
      <c r="I15" s="178" t="s">
        <v>144</v>
      </c>
      <c r="J15" s="75">
        <v>2439</v>
      </c>
      <c r="K15" s="73">
        <v>14</v>
      </c>
      <c r="L15" s="76">
        <f t="shared" si="0"/>
        <v>174.21428571428572</v>
      </c>
      <c r="M15" s="178" t="s">
        <v>263</v>
      </c>
    </row>
    <row r="16" spans="1:13" x14ac:dyDescent="0.25">
      <c r="A16" s="73">
        <v>15</v>
      </c>
      <c r="B16" s="73">
        <v>9</v>
      </c>
      <c r="C16" s="73">
        <v>2019</v>
      </c>
      <c r="D16" s="74" t="s">
        <v>11</v>
      </c>
      <c r="E16" s="74"/>
      <c r="F16" s="190" t="s">
        <v>267</v>
      </c>
      <c r="G16" s="74" t="s">
        <v>259</v>
      </c>
      <c r="H16" s="82" t="s">
        <v>149</v>
      </c>
      <c r="I16" s="178" t="s">
        <v>144</v>
      </c>
      <c r="J16" s="75">
        <v>2739</v>
      </c>
      <c r="K16" s="73">
        <v>14</v>
      </c>
      <c r="L16" s="76">
        <f t="shared" si="0"/>
        <v>195.64285714285714</v>
      </c>
      <c r="M16" s="178" t="s">
        <v>263</v>
      </c>
    </row>
    <row r="17" spans="1:14" x14ac:dyDescent="0.25">
      <c r="A17" s="73">
        <v>15</v>
      </c>
      <c r="B17" s="73">
        <v>9</v>
      </c>
      <c r="C17" s="73">
        <v>2019</v>
      </c>
      <c r="D17" s="74" t="s">
        <v>11</v>
      </c>
      <c r="E17" s="74"/>
      <c r="F17" s="190" t="s">
        <v>267</v>
      </c>
      <c r="G17" s="74" t="s">
        <v>259</v>
      </c>
      <c r="H17" s="82" t="s">
        <v>143</v>
      </c>
      <c r="I17" s="178" t="s">
        <v>148</v>
      </c>
      <c r="J17" s="75">
        <v>2462</v>
      </c>
      <c r="K17" s="73">
        <v>14</v>
      </c>
      <c r="L17" s="76">
        <f t="shared" si="0"/>
        <v>175.85714285714286</v>
      </c>
      <c r="M17" s="178" t="s">
        <v>264</v>
      </c>
    </row>
    <row r="18" spans="1:14" x14ac:dyDescent="0.25">
      <c r="A18" s="73">
        <v>15</v>
      </c>
      <c r="B18" s="73">
        <v>9</v>
      </c>
      <c r="C18" s="73">
        <v>2019</v>
      </c>
      <c r="D18" s="74" t="s">
        <v>11</v>
      </c>
      <c r="E18" s="74"/>
      <c r="F18" s="190" t="s">
        <v>267</v>
      </c>
      <c r="G18" s="74" t="s">
        <v>259</v>
      </c>
      <c r="H18" s="82" t="s">
        <v>146</v>
      </c>
      <c r="I18" s="178" t="s">
        <v>148</v>
      </c>
      <c r="J18" s="75">
        <v>2202</v>
      </c>
      <c r="K18" s="73">
        <v>14</v>
      </c>
      <c r="L18" s="76">
        <f t="shared" si="0"/>
        <v>157.28571428571428</v>
      </c>
      <c r="M18" s="178" t="s">
        <v>264</v>
      </c>
    </row>
    <row r="19" spans="1:14" x14ac:dyDescent="0.25">
      <c r="A19" s="73">
        <v>15</v>
      </c>
      <c r="B19" s="73">
        <v>9</v>
      </c>
      <c r="C19" s="73">
        <v>2019</v>
      </c>
      <c r="D19" s="74" t="s">
        <v>11</v>
      </c>
      <c r="E19" s="74"/>
      <c r="F19" s="190" t="s">
        <v>267</v>
      </c>
      <c r="G19" s="74" t="s">
        <v>259</v>
      </c>
      <c r="H19" s="82" t="s">
        <v>150</v>
      </c>
      <c r="I19" s="178" t="s">
        <v>261</v>
      </c>
      <c r="J19" s="75">
        <v>2263</v>
      </c>
      <c r="K19" s="73">
        <v>14</v>
      </c>
      <c r="L19" s="76">
        <f t="shared" si="0"/>
        <v>161.64285714285714</v>
      </c>
      <c r="M19" s="178" t="s">
        <v>265</v>
      </c>
    </row>
    <row r="20" spans="1:14" x14ac:dyDescent="0.25">
      <c r="A20" s="73">
        <v>15</v>
      </c>
      <c r="B20" s="73">
        <v>9</v>
      </c>
      <c r="C20" s="73">
        <v>2019</v>
      </c>
      <c r="D20" s="74" t="s">
        <v>11</v>
      </c>
      <c r="E20" s="74"/>
      <c r="F20" s="190" t="s">
        <v>267</v>
      </c>
      <c r="G20" s="74" t="s">
        <v>259</v>
      </c>
      <c r="H20" s="82" t="s">
        <v>260</v>
      </c>
      <c r="I20" s="178" t="s">
        <v>261</v>
      </c>
      <c r="J20" s="75">
        <v>2415</v>
      </c>
      <c r="K20" s="73">
        <v>14</v>
      </c>
      <c r="L20" s="76">
        <f t="shared" si="0"/>
        <v>172.5</v>
      </c>
      <c r="M20" s="178" t="s">
        <v>265</v>
      </c>
    </row>
    <row r="21" spans="1:14" x14ac:dyDescent="0.25">
      <c r="A21" s="73">
        <v>22</v>
      </c>
      <c r="B21" s="73">
        <v>9</v>
      </c>
      <c r="C21" s="73">
        <v>2019</v>
      </c>
      <c r="D21" s="74" t="s">
        <v>274</v>
      </c>
      <c r="E21" s="74"/>
      <c r="F21" s="182" t="s">
        <v>284</v>
      </c>
      <c r="G21" s="74" t="s">
        <v>161</v>
      </c>
      <c r="H21" s="82" t="s">
        <v>157</v>
      </c>
      <c r="I21" s="182" t="s">
        <v>144</v>
      </c>
      <c r="J21" s="75">
        <v>1578</v>
      </c>
      <c r="K21" s="73">
        <v>8</v>
      </c>
      <c r="L21" s="76">
        <f t="shared" si="0"/>
        <v>197.25</v>
      </c>
      <c r="M21" s="182" t="s">
        <v>291</v>
      </c>
    </row>
    <row r="22" spans="1:14" x14ac:dyDescent="0.25">
      <c r="A22" s="73">
        <v>22</v>
      </c>
      <c r="B22" s="73">
        <v>9</v>
      </c>
      <c r="C22" s="73">
        <v>2019</v>
      </c>
      <c r="D22" s="74" t="s">
        <v>274</v>
      </c>
      <c r="E22" s="74"/>
      <c r="F22" s="182" t="s">
        <v>284</v>
      </c>
      <c r="G22" s="74" t="s">
        <v>161</v>
      </c>
      <c r="H22" s="82" t="s">
        <v>143</v>
      </c>
      <c r="I22" s="182" t="s">
        <v>144</v>
      </c>
      <c r="J22" s="75">
        <v>1471</v>
      </c>
      <c r="K22" s="73">
        <v>8</v>
      </c>
      <c r="L22" s="76">
        <f t="shared" si="0"/>
        <v>183.875</v>
      </c>
      <c r="M22" s="182" t="s">
        <v>291</v>
      </c>
    </row>
    <row r="23" spans="1:14" x14ac:dyDescent="0.25">
      <c r="A23" s="73">
        <v>22</v>
      </c>
      <c r="B23" s="73">
        <v>9</v>
      </c>
      <c r="C23" s="73">
        <v>2019</v>
      </c>
      <c r="D23" s="74" t="s">
        <v>274</v>
      </c>
      <c r="E23" s="74"/>
      <c r="F23" s="182" t="s">
        <v>284</v>
      </c>
      <c r="G23" s="74" t="s">
        <v>161</v>
      </c>
      <c r="H23" s="82" t="s">
        <v>146</v>
      </c>
      <c r="I23" s="182" t="s">
        <v>144</v>
      </c>
      <c r="J23" s="75">
        <v>1420</v>
      </c>
      <c r="K23" s="73">
        <v>8</v>
      </c>
      <c r="L23" s="76">
        <f t="shared" si="0"/>
        <v>177.5</v>
      </c>
      <c r="M23" s="182" t="s">
        <v>291</v>
      </c>
    </row>
    <row r="24" spans="1:14" x14ac:dyDescent="0.25">
      <c r="A24" s="73">
        <v>22</v>
      </c>
      <c r="B24" s="73">
        <v>9</v>
      </c>
      <c r="C24" s="73">
        <v>2019</v>
      </c>
      <c r="D24" s="74" t="s">
        <v>274</v>
      </c>
      <c r="E24" s="74"/>
      <c r="F24" s="182" t="s">
        <v>284</v>
      </c>
      <c r="G24" s="74" t="s">
        <v>161</v>
      </c>
      <c r="H24" s="82" t="s">
        <v>287</v>
      </c>
      <c r="I24" s="182" t="s">
        <v>148</v>
      </c>
      <c r="J24" s="75">
        <v>1128</v>
      </c>
      <c r="K24" s="73">
        <v>8</v>
      </c>
      <c r="L24" s="76">
        <f t="shared" si="0"/>
        <v>141</v>
      </c>
      <c r="M24" s="182" t="s">
        <v>292</v>
      </c>
    </row>
    <row r="25" spans="1:14" x14ac:dyDescent="0.25">
      <c r="A25" s="73">
        <v>22</v>
      </c>
      <c r="B25" s="73">
        <v>9</v>
      </c>
      <c r="C25" s="73">
        <v>2019</v>
      </c>
      <c r="D25" s="74" t="s">
        <v>274</v>
      </c>
      <c r="E25" s="74"/>
      <c r="F25" s="182" t="s">
        <v>284</v>
      </c>
      <c r="G25" s="74" t="s">
        <v>161</v>
      </c>
      <c r="H25" s="82" t="s">
        <v>160</v>
      </c>
      <c r="I25" s="182" t="s">
        <v>148</v>
      </c>
      <c r="J25" s="75">
        <v>1240</v>
      </c>
      <c r="K25" s="73">
        <v>8</v>
      </c>
      <c r="L25" s="76">
        <f t="shared" si="0"/>
        <v>155</v>
      </c>
      <c r="M25" s="182" t="s">
        <v>292</v>
      </c>
    </row>
    <row r="26" spans="1:14" x14ac:dyDescent="0.25">
      <c r="A26" s="73">
        <v>22</v>
      </c>
      <c r="B26" s="73">
        <v>9</v>
      </c>
      <c r="C26" s="73">
        <v>2019</v>
      </c>
      <c r="D26" s="74" t="s">
        <v>274</v>
      </c>
      <c r="E26" s="74"/>
      <c r="F26" s="182" t="s">
        <v>284</v>
      </c>
      <c r="G26" s="74" t="s">
        <v>161</v>
      </c>
      <c r="H26" s="82" t="s">
        <v>288</v>
      </c>
      <c r="I26" s="182" t="s">
        <v>148</v>
      </c>
      <c r="J26" s="75">
        <v>1074</v>
      </c>
      <c r="K26" s="73">
        <v>8</v>
      </c>
      <c r="L26" s="76">
        <f t="shared" si="0"/>
        <v>134.25</v>
      </c>
      <c r="M26" s="182" t="s">
        <v>292</v>
      </c>
    </row>
    <row r="27" spans="1:14" x14ac:dyDescent="0.25">
      <c r="A27" s="73">
        <v>22</v>
      </c>
      <c r="B27" s="73">
        <v>9</v>
      </c>
      <c r="C27" s="73">
        <v>2019</v>
      </c>
      <c r="D27" s="74" t="s">
        <v>274</v>
      </c>
      <c r="E27" s="74"/>
      <c r="F27" s="182" t="s">
        <v>284</v>
      </c>
      <c r="G27" s="74" t="s">
        <v>161</v>
      </c>
      <c r="H27" s="82" t="s">
        <v>164</v>
      </c>
      <c r="I27" s="182" t="s">
        <v>261</v>
      </c>
      <c r="J27" s="75">
        <v>1352</v>
      </c>
      <c r="K27" s="73">
        <v>8</v>
      </c>
      <c r="L27" s="76">
        <f t="shared" si="0"/>
        <v>169</v>
      </c>
      <c r="M27" s="182" t="s">
        <v>293</v>
      </c>
    </row>
    <row r="28" spans="1:14" x14ac:dyDescent="0.25">
      <c r="A28" s="73">
        <v>22</v>
      </c>
      <c r="B28" s="73">
        <v>9</v>
      </c>
      <c r="C28" s="73">
        <v>2019</v>
      </c>
      <c r="D28" s="74" t="s">
        <v>274</v>
      </c>
      <c r="E28" s="74"/>
      <c r="F28" s="182" t="s">
        <v>284</v>
      </c>
      <c r="G28" s="74" t="s">
        <v>161</v>
      </c>
      <c r="H28" s="82" t="s">
        <v>147</v>
      </c>
      <c r="I28" s="182" t="s">
        <v>261</v>
      </c>
      <c r="J28" s="75">
        <v>1498</v>
      </c>
      <c r="K28" s="73">
        <v>8</v>
      </c>
      <c r="L28" s="76">
        <f t="shared" si="0"/>
        <v>187.25</v>
      </c>
      <c r="M28" s="182" t="s">
        <v>293</v>
      </c>
    </row>
    <row r="29" spans="1:14" x14ac:dyDescent="0.25">
      <c r="A29" s="73">
        <v>22</v>
      </c>
      <c r="B29" s="73">
        <v>9</v>
      </c>
      <c r="C29" s="73">
        <v>2019</v>
      </c>
      <c r="D29" s="74" t="s">
        <v>274</v>
      </c>
      <c r="E29" s="74"/>
      <c r="F29" s="182" t="s">
        <v>284</v>
      </c>
      <c r="G29" s="74" t="s">
        <v>161</v>
      </c>
      <c r="H29" s="82" t="s">
        <v>149</v>
      </c>
      <c r="I29" s="182" t="s">
        <v>261</v>
      </c>
      <c r="J29" s="75">
        <v>1513</v>
      </c>
      <c r="K29" s="73">
        <v>8</v>
      </c>
      <c r="L29" s="76">
        <f t="shared" si="0"/>
        <v>189.125</v>
      </c>
      <c r="M29" s="182" t="s">
        <v>293</v>
      </c>
    </row>
    <row r="30" spans="1:14" x14ac:dyDescent="0.25">
      <c r="A30" s="73">
        <v>22</v>
      </c>
      <c r="B30" s="73">
        <v>9</v>
      </c>
      <c r="C30" s="73">
        <v>2019</v>
      </c>
      <c r="D30" s="74" t="s">
        <v>274</v>
      </c>
      <c r="E30" s="74"/>
      <c r="F30" s="182" t="s">
        <v>284</v>
      </c>
      <c r="G30" s="74" t="s">
        <v>161</v>
      </c>
      <c r="H30" s="82" t="s">
        <v>150</v>
      </c>
      <c r="I30" s="182" t="s">
        <v>285</v>
      </c>
      <c r="J30" s="75">
        <v>1421</v>
      </c>
      <c r="K30" s="73">
        <v>8</v>
      </c>
      <c r="L30" s="76">
        <f t="shared" si="0"/>
        <v>177.625</v>
      </c>
      <c r="M30" s="182" t="s">
        <v>294</v>
      </c>
    </row>
    <row r="31" spans="1:14" x14ac:dyDescent="0.25">
      <c r="A31" s="73">
        <v>22</v>
      </c>
      <c r="B31" s="73">
        <v>9</v>
      </c>
      <c r="C31" s="73">
        <v>2019</v>
      </c>
      <c r="D31" s="74" t="s">
        <v>274</v>
      </c>
      <c r="E31" s="74"/>
      <c r="F31" s="182" t="s">
        <v>284</v>
      </c>
      <c r="G31" s="74" t="s">
        <v>161</v>
      </c>
      <c r="H31" s="82" t="s">
        <v>260</v>
      </c>
      <c r="I31" s="182" t="s">
        <v>285</v>
      </c>
      <c r="J31" s="75">
        <v>1337</v>
      </c>
      <c r="K31" s="73">
        <v>8</v>
      </c>
      <c r="L31" s="76">
        <f t="shared" si="0"/>
        <v>167.125</v>
      </c>
      <c r="M31" s="182" t="s">
        <v>294</v>
      </c>
      <c r="N31" s="186"/>
    </row>
    <row r="32" spans="1:14" x14ac:dyDescent="0.25">
      <c r="A32" s="73">
        <v>22</v>
      </c>
      <c r="B32" s="73">
        <v>9</v>
      </c>
      <c r="C32" s="73">
        <v>2019</v>
      </c>
      <c r="D32" s="74" t="s">
        <v>274</v>
      </c>
      <c r="E32" s="74"/>
      <c r="F32" s="182" t="s">
        <v>284</v>
      </c>
      <c r="G32" s="74" t="s">
        <v>161</v>
      </c>
      <c r="H32" s="82" t="s">
        <v>289</v>
      </c>
      <c r="I32" s="182" t="s">
        <v>285</v>
      </c>
      <c r="J32" s="75">
        <v>1516</v>
      </c>
      <c r="K32" s="73">
        <v>8</v>
      </c>
      <c r="L32" s="76">
        <f t="shared" si="0"/>
        <v>189.5</v>
      </c>
      <c r="M32" s="182" t="s">
        <v>294</v>
      </c>
    </row>
    <row r="33" spans="1:13" x14ac:dyDescent="0.25">
      <c r="A33" s="73">
        <v>22</v>
      </c>
      <c r="B33" s="73">
        <v>9</v>
      </c>
      <c r="C33" s="73">
        <v>2019</v>
      </c>
      <c r="D33" s="74" t="s">
        <v>274</v>
      </c>
      <c r="E33" s="74"/>
      <c r="F33" s="182" t="s">
        <v>284</v>
      </c>
      <c r="G33" s="74" t="s">
        <v>161</v>
      </c>
      <c r="H33" s="82" t="s">
        <v>153</v>
      </c>
      <c r="I33" s="182" t="s">
        <v>286</v>
      </c>
      <c r="J33" s="75">
        <v>1435</v>
      </c>
      <c r="K33" s="73">
        <v>8</v>
      </c>
      <c r="L33" s="76">
        <f t="shared" si="0"/>
        <v>179.375</v>
      </c>
      <c r="M33" s="182" t="s">
        <v>295</v>
      </c>
    </row>
    <row r="34" spans="1:13" x14ac:dyDescent="0.25">
      <c r="A34" s="73">
        <v>22</v>
      </c>
      <c r="B34" s="73">
        <v>9</v>
      </c>
      <c r="C34" s="73">
        <v>2019</v>
      </c>
      <c r="D34" s="74" t="s">
        <v>274</v>
      </c>
      <c r="E34" s="74"/>
      <c r="F34" s="182" t="s">
        <v>284</v>
      </c>
      <c r="G34" s="74" t="s">
        <v>161</v>
      </c>
      <c r="H34" s="82" t="s">
        <v>154</v>
      </c>
      <c r="I34" s="182" t="s">
        <v>286</v>
      </c>
      <c r="J34" s="75">
        <v>1331</v>
      </c>
      <c r="K34" s="73">
        <v>8</v>
      </c>
      <c r="L34" s="76">
        <f t="shared" si="0"/>
        <v>166.375</v>
      </c>
      <c r="M34" s="182" t="s">
        <v>295</v>
      </c>
    </row>
    <row r="35" spans="1:13" x14ac:dyDescent="0.25">
      <c r="A35" s="73">
        <v>22</v>
      </c>
      <c r="B35" s="73">
        <v>9</v>
      </c>
      <c r="C35" s="73">
        <v>2019</v>
      </c>
      <c r="D35" s="74" t="s">
        <v>274</v>
      </c>
      <c r="E35" s="74"/>
      <c r="F35" s="182" t="s">
        <v>284</v>
      </c>
      <c r="G35" s="74" t="s">
        <v>161</v>
      </c>
      <c r="H35" s="82" t="s">
        <v>151</v>
      </c>
      <c r="I35" s="182" t="s">
        <v>286</v>
      </c>
      <c r="J35" s="75">
        <v>1462</v>
      </c>
      <c r="K35" s="73">
        <v>8</v>
      </c>
      <c r="L35" s="76">
        <f t="shared" si="0"/>
        <v>182.75</v>
      </c>
      <c r="M35" s="182" t="s">
        <v>295</v>
      </c>
    </row>
    <row r="36" spans="1:13" x14ac:dyDescent="0.25">
      <c r="A36" s="73">
        <v>6</v>
      </c>
      <c r="B36" s="73">
        <v>10</v>
      </c>
      <c r="C36" s="73">
        <v>2019</v>
      </c>
      <c r="D36" s="74" t="s">
        <v>297</v>
      </c>
      <c r="E36" s="74"/>
      <c r="F36" s="185" t="s">
        <v>278</v>
      </c>
      <c r="G36" s="74" t="s">
        <v>158</v>
      </c>
      <c r="H36" s="82" t="s">
        <v>157</v>
      </c>
      <c r="I36" s="185" t="s">
        <v>144</v>
      </c>
      <c r="J36" s="75">
        <v>888</v>
      </c>
      <c r="K36" s="73">
        <v>6</v>
      </c>
      <c r="L36" s="76">
        <f t="shared" si="0"/>
        <v>148</v>
      </c>
      <c r="M36" s="197" t="s">
        <v>299</v>
      </c>
    </row>
    <row r="37" spans="1:13" x14ac:dyDescent="0.25">
      <c r="A37" s="73">
        <v>6</v>
      </c>
      <c r="B37" s="73">
        <v>10</v>
      </c>
      <c r="C37" s="73">
        <v>2019</v>
      </c>
      <c r="D37" s="74" t="s">
        <v>297</v>
      </c>
      <c r="E37" s="74"/>
      <c r="F37" s="185" t="s">
        <v>301</v>
      </c>
      <c r="G37" s="74" t="s">
        <v>158</v>
      </c>
      <c r="H37" s="82" t="s">
        <v>296</v>
      </c>
      <c r="I37" s="185" t="s">
        <v>144</v>
      </c>
      <c r="J37" s="75">
        <v>1172</v>
      </c>
      <c r="K37" s="73">
        <v>6</v>
      </c>
      <c r="L37" s="76">
        <f t="shared" si="0"/>
        <v>195.33333333333334</v>
      </c>
      <c r="M37" s="197" t="s">
        <v>299</v>
      </c>
    </row>
    <row r="38" spans="1:13" x14ac:dyDescent="0.25">
      <c r="A38" s="73">
        <v>6</v>
      </c>
      <c r="B38" s="73">
        <v>10</v>
      </c>
      <c r="C38" s="73">
        <v>2019</v>
      </c>
      <c r="D38" s="74" t="s">
        <v>309</v>
      </c>
      <c r="E38" s="74"/>
      <c r="F38" s="190" t="s">
        <v>267</v>
      </c>
      <c r="G38" s="74" t="s">
        <v>308</v>
      </c>
      <c r="H38" s="82" t="s">
        <v>143</v>
      </c>
      <c r="I38" s="189" t="s">
        <v>144</v>
      </c>
      <c r="J38" s="75">
        <v>2863</v>
      </c>
      <c r="K38" s="73">
        <v>16</v>
      </c>
      <c r="L38" s="76">
        <f t="shared" si="0"/>
        <v>178.9375</v>
      </c>
      <c r="M38" s="190" t="s">
        <v>310</v>
      </c>
    </row>
    <row r="39" spans="1:13" x14ac:dyDescent="0.25">
      <c r="A39" s="73">
        <v>6</v>
      </c>
      <c r="B39" s="73">
        <v>10</v>
      </c>
      <c r="C39" s="73">
        <v>2019</v>
      </c>
      <c r="D39" s="74" t="s">
        <v>309</v>
      </c>
      <c r="E39" s="74"/>
      <c r="F39" s="190" t="s">
        <v>267</v>
      </c>
      <c r="G39" s="74" t="s">
        <v>308</v>
      </c>
      <c r="H39" s="82" t="s">
        <v>152</v>
      </c>
      <c r="I39" s="189" t="s">
        <v>144</v>
      </c>
      <c r="J39" s="75">
        <v>2272</v>
      </c>
      <c r="K39" s="73">
        <v>16</v>
      </c>
      <c r="L39" s="76">
        <f t="shared" si="0"/>
        <v>142</v>
      </c>
      <c r="M39" s="190" t="s">
        <v>310</v>
      </c>
    </row>
    <row r="40" spans="1:13" x14ac:dyDescent="0.25">
      <c r="A40" s="73">
        <v>13</v>
      </c>
      <c r="B40" s="73">
        <v>10</v>
      </c>
      <c r="C40" s="73">
        <v>2019</v>
      </c>
      <c r="D40" s="74" t="s">
        <v>311</v>
      </c>
      <c r="E40" s="74"/>
      <c r="F40" s="191" t="s">
        <v>27</v>
      </c>
      <c r="G40" s="74" t="s">
        <v>312</v>
      </c>
      <c r="H40" s="82" t="s">
        <v>159</v>
      </c>
      <c r="I40" s="191" t="s">
        <v>144</v>
      </c>
      <c r="J40" s="75">
        <v>1214</v>
      </c>
      <c r="K40" s="73">
        <v>9</v>
      </c>
      <c r="L40" s="76">
        <f t="shared" si="0"/>
        <v>134.88888888888889</v>
      </c>
      <c r="M40" s="197" t="s">
        <v>299</v>
      </c>
    </row>
    <row r="41" spans="1:13" x14ac:dyDescent="0.25">
      <c r="A41" s="73">
        <v>13</v>
      </c>
      <c r="B41" s="73">
        <v>10</v>
      </c>
      <c r="C41" s="73">
        <v>2019</v>
      </c>
      <c r="D41" s="74" t="s">
        <v>311</v>
      </c>
      <c r="E41" s="74"/>
      <c r="F41" s="191" t="s">
        <v>27</v>
      </c>
      <c r="G41" s="74" t="s">
        <v>312</v>
      </c>
      <c r="H41" s="82" t="s">
        <v>288</v>
      </c>
      <c r="I41" s="191" t="s">
        <v>144</v>
      </c>
      <c r="J41" s="75">
        <v>1397</v>
      </c>
      <c r="K41" s="73">
        <v>9</v>
      </c>
      <c r="L41" s="76">
        <f t="shared" si="0"/>
        <v>155.22222222222223</v>
      </c>
      <c r="M41" s="197" t="s">
        <v>299</v>
      </c>
    </row>
    <row r="42" spans="1:13" x14ac:dyDescent="0.25">
      <c r="A42" s="73">
        <v>13</v>
      </c>
      <c r="B42" s="73">
        <v>10</v>
      </c>
      <c r="C42" s="73">
        <v>2019</v>
      </c>
      <c r="D42" s="74" t="s">
        <v>311</v>
      </c>
      <c r="E42" s="74"/>
      <c r="F42" s="191" t="s">
        <v>27</v>
      </c>
      <c r="G42" s="74" t="s">
        <v>312</v>
      </c>
      <c r="H42" s="82" t="s">
        <v>160</v>
      </c>
      <c r="I42" s="191" t="s">
        <v>148</v>
      </c>
      <c r="J42" s="75">
        <v>1326</v>
      </c>
      <c r="K42" s="73">
        <v>9</v>
      </c>
      <c r="L42" s="76">
        <f t="shared" si="0"/>
        <v>147.33333333333334</v>
      </c>
      <c r="M42" s="179" t="s">
        <v>313</v>
      </c>
    </row>
    <row r="43" spans="1:13" x14ac:dyDescent="0.25">
      <c r="A43" s="73">
        <v>13</v>
      </c>
      <c r="B43" s="73">
        <v>10</v>
      </c>
      <c r="C43" s="73">
        <v>2019</v>
      </c>
      <c r="D43" s="74" t="s">
        <v>311</v>
      </c>
      <c r="E43" s="74"/>
      <c r="F43" s="191" t="s">
        <v>27</v>
      </c>
      <c r="G43" s="74" t="s">
        <v>312</v>
      </c>
      <c r="H43" s="82" t="s">
        <v>154</v>
      </c>
      <c r="I43" s="191" t="s">
        <v>148</v>
      </c>
      <c r="J43" s="75">
        <v>1462</v>
      </c>
      <c r="K43" s="73">
        <v>9</v>
      </c>
      <c r="L43" s="76">
        <f t="shared" si="0"/>
        <v>162.44444444444446</v>
      </c>
      <c r="M43" s="179" t="s">
        <v>313</v>
      </c>
    </row>
    <row r="44" spans="1:13" x14ac:dyDescent="0.25">
      <c r="A44" s="73">
        <v>13</v>
      </c>
      <c r="B44" s="73">
        <v>10</v>
      </c>
      <c r="C44" s="73">
        <v>2019</v>
      </c>
      <c r="D44" s="74" t="s">
        <v>325</v>
      </c>
      <c r="E44" s="74"/>
      <c r="F44" s="194" t="s">
        <v>27</v>
      </c>
      <c r="G44" s="74" t="s">
        <v>322</v>
      </c>
      <c r="H44" s="82" t="s">
        <v>143</v>
      </c>
      <c r="I44" s="194" t="s">
        <v>144</v>
      </c>
      <c r="J44" s="75">
        <v>2503</v>
      </c>
      <c r="K44" s="73">
        <v>14</v>
      </c>
      <c r="L44" s="76">
        <f t="shared" si="0"/>
        <v>178.78571428571428</v>
      </c>
      <c r="M44" s="197" t="s">
        <v>320</v>
      </c>
    </row>
    <row r="45" spans="1:13" x14ac:dyDescent="0.25">
      <c r="A45" s="73">
        <v>13</v>
      </c>
      <c r="B45" s="73">
        <v>10</v>
      </c>
      <c r="C45" s="73">
        <v>2019</v>
      </c>
      <c r="D45" s="74" t="s">
        <v>325</v>
      </c>
      <c r="E45" s="74"/>
      <c r="F45" s="194" t="s">
        <v>27</v>
      </c>
      <c r="G45" s="74" t="s">
        <v>322</v>
      </c>
      <c r="H45" s="82" t="s">
        <v>155</v>
      </c>
      <c r="I45" s="194" t="s">
        <v>144</v>
      </c>
      <c r="J45" s="75">
        <v>2456</v>
      </c>
      <c r="K45" s="73">
        <v>14</v>
      </c>
      <c r="L45" s="76">
        <f t="shared" si="0"/>
        <v>175.42857142857142</v>
      </c>
      <c r="M45" s="197" t="s">
        <v>320</v>
      </c>
    </row>
    <row r="46" spans="1:13" x14ac:dyDescent="0.25">
      <c r="A46" s="73">
        <v>13</v>
      </c>
      <c r="B46" s="73">
        <v>10</v>
      </c>
      <c r="C46" s="73">
        <v>2019</v>
      </c>
      <c r="D46" s="74" t="s">
        <v>325</v>
      </c>
      <c r="E46" s="74"/>
      <c r="F46" s="194" t="s">
        <v>27</v>
      </c>
      <c r="G46" s="74" t="s">
        <v>322</v>
      </c>
      <c r="H46" s="82" t="s">
        <v>149</v>
      </c>
      <c r="I46" s="194" t="s">
        <v>148</v>
      </c>
      <c r="J46" s="75">
        <v>1437</v>
      </c>
      <c r="K46" s="73">
        <v>8</v>
      </c>
      <c r="L46" s="76">
        <f t="shared" si="0"/>
        <v>179.625</v>
      </c>
      <c r="M46" s="194" t="s">
        <v>263</v>
      </c>
    </row>
    <row r="47" spans="1:13" x14ac:dyDescent="0.25">
      <c r="A47" s="73">
        <v>13</v>
      </c>
      <c r="B47" s="73">
        <v>10</v>
      </c>
      <c r="C47" s="73">
        <v>2019</v>
      </c>
      <c r="D47" s="74" t="s">
        <v>325</v>
      </c>
      <c r="E47" s="74"/>
      <c r="F47" s="194" t="s">
        <v>27</v>
      </c>
      <c r="G47" s="74" t="s">
        <v>322</v>
      </c>
      <c r="H47" s="82" t="s">
        <v>151</v>
      </c>
      <c r="I47" s="194" t="s">
        <v>148</v>
      </c>
      <c r="J47" s="75">
        <v>1387</v>
      </c>
      <c r="K47" s="73">
        <v>8</v>
      </c>
      <c r="L47" s="76">
        <f t="shared" si="0"/>
        <v>173.375</v>
      </c>
      <c r="M47" s="194" t="s">
        <v>263</v>
      </c>
    </row>
    <row r="48" spans="1:13" x14ac:dyDescent="0.25">
      <c r="A48" s="73">
        <v>13</v>
      </c>
      <c r="B48" s="73">
        <v>10</v>
      </c>
      <c r="C48" s="73">
        <v>2019</v>
      </c>
      <c r="D48" s="74" t="s">
        <v>326</v>
      </c>
      <c r="E48" s="74"/>
      <c r="F48" s="194" t="s">
        <v>27</v>
      </c>
      <c r="G48" s="74" t="s">
        <v>142</v>
      </c>
      <c r="H48" s="82" t="s">
        <v>147</v>
      </c>
      <c r="I48" s="194" t="s">
        <v>144</v>
      </c>
      <c r="J48" s="75">
        <v>1686</v>
      </c>
      <c r="K48" s="73">
        <v>9</v>
      </c>
      <c r="L48" s="76">
        <f t="shared" si="0"/>
        <v>187.33333333333334</v>
      </c>
      <c r="M48" s="179" t="s">
        <v>313</v>
      </c>
    </row>
    <row r="49" spans="1:13" x14ac:dyDescent="0.25">
      <c r="A49" s="73">
        <v>13</v>
      </c>
      <c r="B49" s="73">
        <v>10</v>
      </c>
      <c r="C49" s="73">
        <v>2019</v>
      </c>
      <c r="D49" s="74" t="s">
        <v>326</v>
      </c>
      <c r="E49" s="74"/>
      <c r="F49" s="194" t="s">
        <v>27</v>
      </c>
      <c r="G49" s="74" t="s">
        <v>142</v>
      </c>
      <c r="H49" s="82" t="s">
        <v>260</v>
      </c>
      <c r="I49" s="194" t="s">
        <v>144</v>
      </c>
      <c r="J49" s="75">
        <v>1589</v>
      </c>
      <c r="K49" s="73">
        <v>9</v>
      </c>
      <c r="L49" s="76">
        <f t="shared" si="0"/>
        <v>176.55555555555554</v>
      </c>
      <c r="M49" s="179" t="s">
        <v>313</v>
      </c>
    </row>
    <row r="50" spans="1:13" x14ac:dyDescent="0.25">
      <c r="A50" s="73">
        <v>13</v>
      </c>
      <c r="B50" s="73">
        <v>10</v>
      </c>
      <c r="C50" s="73">
        <v>2019</v>
      </c>
      <c r="D50" s="74" t="s">
        <v>326</v>
      </c>
      <c r="E50" s="74"/>
      <c r="F50" s="194" t="s">
        <v>27</v>
      </c>
      <c r="G50" s="74" t="s">
        <v>142</v>
      </c>
      <c r="H50" s="82" t="s">
        <v>441</v>
      </c>
      <c r="I50" s="194" t="s">
        <v>148</v>
      </c>
      <c r="J50" s="75">
        <v>1559</v>
      </c>
      <c r="K50" s="73">
        <v>9</v>
      </c>
      <c r="L50" s="76">
        <f t="shared" si="0"/>
        <v>173.22222222222223</v>
      </c>
      <c r="M50" s="197" t="s">
        <v>320</v>
      </c>
    </row>
    <row r="51" spans="1:13" x14ac:dyDescent="0.25">
      <c r="A51" s="73">
        <v>13</v>
      </c>
      <c r="B51" s="73">
        <v>10</v>
      </c>
      <c r="C51" s="73">
        <v>2019</v>
      </c>
      <c r="D51" s="74" t="s">
        <v>326</v>
      </c>
      <c r="E51" s="74"/>
      <c r="F51" s="194" t="s">
        <v>27</v>
      </c>
      <c r="G51" s="74" t="s">
        <v>142</v>
      </c>
      <c r="H51" s="82" t="s">
        <v>164</v>
      </c>
      <c r="I51" s="194" t="s">
        <v>148</v>
      </c>
      <c r="J51" s="75">
        <v>1476</v>
      </c>
      <c r="K51" s="73">
        <v>9</v>
      </c>
      <c r="L51" s="76">
        <f t="shared" si="0"/>
        <v>164</v>
      </c>
      <c r="M51" s="197" t="s">
        <v>320</v>
      </c>
    </row>
    <row r="52" spans="1:13" x14ac:dyDescent="0.25">
      <c r="A52" s="73">
        <v>13</v>
      </c>
      <c r="B52" s="73">
        <v>10</v>
      </c>
      <c r="C52" s="73">
        <v>2019</v>
      </c>
      <c r="D52" s="74" t="s">
        <v>326</v>
      </c>
      <c r="E52" s="74"/>
      <c r="F52" s="194" t="s">
        <v>27</v>
      </c>
      <c r="G52" s="74" t="s">
        <v>142</v>
      </c>
      <c r="H52" s="82" t="s">
        <v>157</v>
      </c>
      <c r="I52" s="194" t="s">
        <v>144</v>
      </c>
      <c r="J52" s="75">
        <v>1564</v>
      </c>
      <c r="K52" s="73">
        <v>9</v>
      </c>
      <c r="L52" s="76">
        <f t="shared" si="0"/>
        <v>173.77777777777777</v>
      </c>
      <c r="M52" s="179" t="s">
        <v>327</v>
      </c>
    </row>
    <row r="53" spans="1:13" x14ac:dyDescent="0.25">
      <c r="A53" s="73">
        <v>13</v>
      </c>
      <c r="B53" s="73">
        <v>10</v>
      </c>
      <c r="C53" s="73">
        <v>2019</v>
      </c>
      <c r="D53" s="74" t="s">
        <v>326</v>
      </c>
      <c r="E53" s="74"/>
      <c r="F53" s="194" t="s">
        <v>27</v>
      </c>
      <c r="G53" s="74" t="s">
        <v>142</v>
      </c>
      <c r="H53" s="82" t="s">
        <v>153</v>
      </c>
      <c r="I53" s="194" t="s">
        <v>144</v>
      </c>
      <c r="J53" s="75">
        <v>1772</v>
      </c>
      <c r="K53" s="73">
        <v>9</v>
      </c>
      <c r="L53" s="76">
        <f t="shared" si="0"/>
        <v>196.88888888888889</v>
      </c>
      <c r="M53" s="179" t="s">
        <v>327</v>
      </c>
    </row>
    <row r="54" spans="1:13" x14ac:dyDescent="0.25">
      <c r="A54" s="73">
        <v>13</v>
      </c>
      <c r="B54" s="73">
        <v>10</v>
      </c>
      <c r="C54" s="73">
        <v>2019</v>
      </c>
      <c r="D54" s="74" t="s">
        <v>326</v>
      </c>
      <c r="E54" s="74"/>
      <c r="F54" s="194" t="s">
        <v>27</v>
      </c>
      <c r="G54" s="74" t="s">
        <v>142</v>
      </c>
      <c r="H54" s="82" t="s">
        <v>146</v>
      </c>
      <c r="I54" s="194" t="s">
        <v>148</v>
      </c>
      <c r="J54" s="75">
        <v>1642</v>
      </c>
      <c r="K54" s="73">
        <v>9</v>
      </c>
      <c r="L54" s="76">
        <f t="shared" si="0"/>
        <v>182.44444444444446</v>
      </c>
      <c r="M54" s="197" t="s">
        <v>299</v>
      </c>
    </row>
    <row r="55" spans="1:13" x14ac:dyDescent="0.25">
      <c r="A55" s="73">
        <v>13</v>
      </c>
      <c r="B55" s="73">
        <v>10</v>
      </c>
      <c r="C55" s="73">
        <v>2019</v>
      </c>
      <c r="D55" s="74" t="s">
        <v>326</v>
      </c>
      <c r="E55" s="74"/>
      <c r="F55" s="194" t="s">
        <v>27</v>
      </c>
      <c r="G55" s="74" t="s">
        <v>142</v>
      </c>
      <c r="H55" s="82" t="s">
        <v>156</v>
      </c>
      <c r="I55" s="194" t="s">
        <v>148</v>
      </c>
      <c r="J55" s="75">
        <v>1664</v>
      </c>
      <c r="K55" s="73">
        <v>9</v>
      </c>
      <c r="L55" s="76">
        <f t="shared" si="0"/>
        <v>184.88888888888889</v>
      </c>
      <c r="M55" s="197" t="s">
        <v>299</v>
      </c>
    </row>
    <row r="56" spans="1:13" x14ac:dyDescent="0.25">
      <c r="A56" s="73">
        <v>13</v>
      </c>
      <c r="B56" s="73">
        <v>10</v>
      </c>
      <c r="C56" s="73">
        <v>2019</v>
      </c>
      <c r="D56" s="74" t="s">
        <v>326</v>
      </c>
      <c r="E56" s="74"/>
      <c r="F56" s="194" t="s">
        <v>27</v>
      </c>
      <c r="G56" s="74" t="s">
        <v>142</v>
      </c>
      <c r="H56" s="82" t="s">
        <v>296</v>
      </c>
      <c r="I56" s="194" t="s">
        <v>261</v>
      </c>
      <c r="J56" s="75">
        <v>1577</v>
      </c>
      <c r="K56" s="73">
        <v>9</v>
      </c>
      <c r="L56" s="76">
        <f t="shared" ref="L56:L121" si="1">J56/K56</f>
        <v>175.22222222222223</v>
      </c>
      <c r="M56" s="194" t="s">
        <v>293</v>
      </c>
    </row>
    <row r="57" spans="1:13" x14ac:dyDescent="0.25">
      <c r="A57" s="73">
        <v>13</v>
      </c>
      <c r="B57" s="73">
        <v>10</v>
      </c>
      <c r="C57" s="73">
        <v>2019</v>
      </c>
      <c r="D57" s="74" t="s">
        <v>326</v>
      </c>
      <c r="E57" s="74"/>
      <c r="F57" s="194" t="s">
        <v>27</v>
      </c>
      <c r="G57" s="74" t="s">
        <v>142</v>
      </c>
      <c r="H57" s="82" t="s">
        <v>150</v>
      </c>
      <c r="I57" s="194" t="s">
        <v>261</v>
      </c>
      <c r="J57" s="75">
        <v>1703</v>
      </c>
      <c r="K57" s="73">
        <v>9</v>
      </c>
      <c r="L57" s="76">
        <f t="shared" si="1"/>
        <v>189.22222222222223</v>
      </c>
      <c r="M57" s="194" t="s">
        <v>293</v>
      </c>
    </row>
    <row r="58" spans="1:13" x14ac:dyDescent="0.25">
      <c r="A58" s="73">
        <v>20</v>
      </c>
      <c r="B58" s="73">
        <v>10</v>
      </c>
      <c r="C58" s="73">
        <v>2019</v>
      </c>
      <c r="D58" s="74" t="s">
        <v>11</v>
      </c>
      <c r="E58" s="74"/>
      <c r="F58" s="201" t="s">
        <v>346</v>
      </c>
      <c r="G58" s="74" t="s">
        <v>163</v>
      </c>
      <c r="H58" s="82" t="s">
        <v>143</v>
      </c>
      <c r="I58" s="201"/>
      <c r="J58" s="75">
        <f>1691+1570</f>
        <v>3261</v>
      </c>
      <c r="K58" s="73">
        <v>18</v>
      </c>
      <c r="L58" s="76">
        <f t="shared" si="1"/>
        <v>181.16666666666666</v>
      </c>
      <c r="M58" s="77" t="s">
        <v>355</v>
      </c>
    </row>
    <row r="59" spans="1:13" x14ac:dyDescent="0.25">
      <c r="A59" s="73">
        <v>20</v>
      </c>
      <c r="B59" s="73">
        <v>10</v>
      </c>
      <c r="C59" s="73">
        <v>2019</v>
      </c>
      <c r="D59" s="74" t="s">
        <v>11</v>
      </c>
      <c r="E59" s="74"/>
      <c r="F59" s="201" t="s">
        <v>346</v>
      </c>
      <c r="G59" s="74" t="s">
        <v>163</v>
      </c>
      <c r="H59" s="82" t="s">
        <v>149</v>
      </c>
      <c r="I59" s="201"/>
      <c r="J59" s="75">
        <f>1827+1769</f>
        <v>3596</v>
      </c>
      <c r="K59" s="73">
        <v>18</v>
      </c>
      <c r="L59" s="76">
        <f t="shared" si="1"/>
        <v>199.77777777777777</v>
      </c>
      <c r="M59" s="77" t="s">
        <v>355</v>
      </c>
    </row>
    <row r="60" spans="1:13" x14ac:dyDescent="0.25">
      <c r="A60" s="73">
        <v>20</v>
      </c>
      <c r="B60" s="73">
        <v>10</v>
      </c>
      <c r="C60" s="73">
        <v>2019</v>
      </c>
      <c r="D60" s="74" t="s">
        <v>11</v>
      </c>
      <c r="E60" s="74"/>
      <c r="F60" s="201" t="s">
        <v>346</v>
      </c>
      <c r="G60" s="74" t="s">
        <v>163</v>
      </c>
      <c r="H60" s="82" t="s">
        <v>157</v>
      </c>
      <c r="I60" s="201"/>
      <c r="J60" s="75">
        <v>3087</v>
      </c>
      <c r="K60" s="73">
        <v>18</v>
      </c>
      <c r="L60" s="76">
        <f t="shared" si="1"/>
        <v>171.5</v>
      </c>
      <c r="M60" s="77" t="s">
        <v>355</v>
      </c>
    </row>
    <row r="61" spans="1:13" x14ac:dyDescent="0.25">
      <c r="A61" s="73">
        <v>20</v>
      </c>
      <c r="B61" s="73">
        <v>10</v>
      </c>
      <c r="C61" s="73">
        <v>2019</v>
      </c>
      <c r="D61" s="74" t="s">
        <v>11</v>
      </c>
      <c r="E61" s="74"/>
      <c r="F61" s="201" t="s">
        <v>346</v>
      </c>
      <c r="G61" s="74" t="s">
        <v>163</v>
      </c>
      <c r="H61" s="82" t="s">
        <v>147</v>
      </c>
      <c r="I61" s="201"/>
      <c r="J61" s="75">
        <v>3156</v>
      </c>
      <c r="K61" s="73">
        <v>18</v>
      </c>
      <c r="L61" s="76">
        <f t="shared" si="1"/>
        <v>175.33333333333334</v>
      </c>
      <c r="M61" s="77" t="s">
        <v>355</v>
      </c>
    </row>
    <row r="62" spans="1:13" x14ac:dyDescent="0.25">
      <c r="A62" s="73">
        <v>20</v>
      </c>
      <c r="B62" s="73">
        <v>10</v>
      </c>
      <c r="C62" s="73">
        <v>2019</v>
      </c>
      <c r="D62" s="74" t="s">
        <v>11</v>
      </c>
      <c r="E62" s="74"/>
      <c r="F62" s="201" t="s">
        <v>346</v>
      </c>
      <c r="G62" s="74" t="s">
        <v>163</v>
      </c>
      <c r="H62" s="82" t="s">
        <v>162</v>
      </c>
      <c r="I62" s="201"/>
      <c r="J62" s="75">
        <v>2793</v>
      </c>
      <c r="K62" s="73">
        <v>18</v>
      </c>
      <c r="L62" s="76">
        <f t="shared" si="1"/>
        <v>155.16666666666666</v>
      </c>
      <c r="M62" s="77" t="s">
        <v>355</v>
      </c>
    </row>
    <row r="63" spans="1:13" x14ac:dyDescent="0.25">
      <c r="A63" s="73">
        <v>20</v>
      </c>
      <c r="B63" s="73">
        <v>10</v>
      </c>
      <c r="C63" s="73">
        <v>2019</v>
      </c>
      <c r="D63" s="74" t="s">
        <v>357</v>
      </c>
      <c r="E63" s="74"/>
      <c r="F63" s="205" t="s">
        <v>358</v>
      </c>
      <c r="G63" s="74" t="s">
        <v>142</v>
      </c>
      <c r="H63" s="82" t="s">
        <v>146</v>
      </c>
      <c r="I63" s="205" t="s">
        <v>144</v>
      </c>
      <c r="J63" s="75">
        <v>2828</v>
      </c>
      <c r="K63" s="73">
        <v>15</v>
      </c>
      <c r="L63" s="76">
        <f t="shared" si="1"/>
        <v>188.53333333333333</v>
      </c>
      <c r="M63" s="205" t="s">
        <v>359</v>
      </c>
    </row>
    <row r="64" spans="1:13" x14ac:dyDescent="0.25">
      <c r="A64" s="73">
        <v>20</v>
      </c>
      <c r="B64" s="73">
        <v>10</v>
      </c>
      <c r="C64" s="73">
        <v>2019</v>
      </c>
      <c r="D64" s="74" t="s">
        <v>357</v>
      </c>
      <c r="E64" s="74"/>
      <c r="F64" s="205" t="s">
        <v>358</v>
      </c>
      <c r="G64" s="74" t="s">
        <v>142</v>
      </c>
      <c r="H64" s="82" t="s">
        <v>296</v>
      </c>
      <c r="I64" s="205" t="s">
        <v>144</v>
      </c>
      <c r="J64" s="75">
        <v>2644</v>
      </c>
      <c r="K64" s="73">
        <v>15</v>
      </c>
      <c r="L64" s="76">
        <f t="shared" si="1"/>
        <v>176.26666666666668</v>
      </c>
      <c r="M64" s="205" t="s">
        <v>359</v>
      </c>
    </row>
    <row r="65" spans="1:13" x14ac:dyDescent="0.25">
      <c r="A65" s="73">
        <v>20</v>
      </c>
      <c r="B65" s="73">
        <v>10</v>
      </c>
      <c r="C65" s="73">
        <v>2019</v>
      </c>
      <c r="D65" s="74" t="s">
        <v>357</v>
      </c>
      <c r="E65" s="74"/>
      <c r="F65" s="205" t="s">
        <v>358</v>
      </c>
      <c r="G65" s="74" t="s">
        <v>142</v>
      </c>
      <c r="H65" s="82" t="s">
        <v>150</v>
      </c>
      <c r="I65" s="205" t="s">
        <v>148</v>
      </c>
      <c r="J65" s="75">
        <v>2783</v>
      </c>
      <c r="K65" s="73">
        <v>15</v>
      </c>
      <c r="L65" s="76">
        <f t="shared" si="1"/>
        <v>185.53333333333333</v>
      </c>
      <c r="M65" s="205" t="s">
        <v>360</v>
      </c>
    </row>
    <row r="66" spans="1:13" x14ac:dyDescent="0.25">
      <c r="A66" s="73">
        <v>20</v>
      </c>
      <c r="B66" s="73">
        <v>10</v>
      </c>
      <c r="C66" s="73">
        <v>2019</v>
      </c>
      <c r="D66" s="74" t="s">
        <v>357</v>
      </c>
      <c r="E66" s="74"/>
      <c r="F66" s="205" t="s">
        <v>358</v>
      </c>
      <c r="G66" s="74" t="s">
        <v>142</v>
      </c>
      <c r="H66" s="82" t="s">
        <v>260</v>
      </c>
      <c r="I66" s="205" t="s">
        <v>148</v>
      </c>
      <c r="J66" s="75">
        <v>2612</v>
      </c>
      <c r="K66" s="73">
        <v>15</v>
      </c>
      <c r="L66" s="76">
        <f t="shared" si="1"/>
        <v>174.13333333333333</v>
      </c>
      <c r="M66" s="205" t="s">
        <v>360</v>
      </c>
    </row>
    <row r="67" spans="1:13" x14ac:dyDescent="0.25">
      <c r="A67" s="73">
        <v>20</v>
      </c>
      <c r="B67" s="73">
        <v>10</v>
      </c>
      <c r="C67" s="73">
        <v>2019</v>
      </c>
      <c r="D67" s="74" t="s">
        <v>357</v>
      </c>
      <c r="E67" s="74"/>
      <c r="F67" s="205" t="s">
        <v>358</v>
      </c>
      <c r="G67" s="74" t="s">
        <v>142</v>
      </c>
      <c r="H67" s="82" t="s">
        <v>152</v>
      </c>
      <c r="I67" s="201"/>
      <c r="J67" s="75">
        <v>2304</v>
      </c>
      <c r="K67" s="73">
        <v>15</v>
      </c>
      <c r="L67" s="76">
        <f t="shared" si="1"/>
        <v>153.6</v>
      </c>
      <c r="M67" s="205" t="s">
        <v>361</v>
      </c>
    </row>
    <row r="68" spans="1:13" x14ac:dyDescent="0.25">
      <c r="A68" s="73">
        <v>3</v>
      </c>
      <c r="B68" s="73">
        <v>11</v>
      </c>
      <c r="C68" s="73">
        <v>2019</v>
      </c>
      <c r="D68" s="74" t="s">
        <v>367</v>
      </c>
      <c r="E68" s="74"/>
      <c r="F68" s="209" t="s">
        <v>267</v>
      </c>
      <c r="G68" s="74" t="s">
        <v>161</v>
      </c>
      <c r="H68" s="82" t="s">
        <v>162</v>
      </c>
      <c r="I68" s="209"/>
      <c r="J68" s="75">
        <v>1897</v>
      </c>
      <c r="K68" s="73">
        <v>11</v>
      </c>
      <c r="L68" s="76">
        <f t="shared" si="1"/>
        <v>172.45454545454547</v>
      </c>
      <c r="M68" s="209" t="s">
        <v>368</v>
      </c>
    </row>
    <row r="69" spans="1:13" x14ac:dyDescent="0.25">
      <c r="A69" s="73">
        <v>10</v>
      </c>
      <c r="B69" s="73">
        <v>11</v>
      </c>
      <c r="C69" s="73">
        <v>2019</v>
      </c>
      <c r="D69" s="74" t="s">
        <v>379</v>
      </c>
      <c r="E69" s="74"/>
      <c r="F69" s="211" t="s">
        <v>380</v>
      </c>
      <c r="G69" s="74" t="s">
        <v>142</v>
      </c>
      <c r="H69" s="82" t="s">
        <v>143</v>
      </c>
      <c r="I69" s="211"/>
      <c r="J69" s="75">
        <v>1899</v>
      </c>
      <c r="K69" s="73">
        <v>11</v>
      </c>
      <c r="L69" s="76">
        <f t="shared" si="1"/>
        <v>172.63636363636363</v>
      </c>
      <c r="M69" s="214" t="s">
        <v>320</v>
      </c>
    </row>
    <row r="70" spans="1:13" x14ac:dyDescent="0.25">
      <c r="A70" s="73">
        <v>10</v>
      </c>
      <c r="B70" s="73">
        <v>11</v>
      </c>
      <c r="C70" s="73">
        <v>2019</v>
      </c>
      <c r="D70" s="74" t="s">
        <v>379</v>
      </c>
      <c r="E70" s="74"/>
      <c r="F70" s="211" t="s">
        <v>380</v>
      </c>
      <c r="G70" s="74" t="s">
        <v>142</v>
      </c>
      <c r="H70" s="82" t="s">
        <v>155</v>
      </c>
      <c r="I70" s="211"/>
      <c r="J70" s="75">
        <v>924</v>
      </c>
      <c r="K70" s="73">
        <v>6</v>
      </c>
      <c r="L70" s="76">
        <f t="shared" si="1"/>
        <v>154</v>
      </c>
      <c r="M70" s="214" t="s">
        <v>320</v>
      </c>
    </row>
    <row r="71" spans="1:13" x14ac:dyDescent="0.25">
      <c r="A71" s="73">
        <v>10</v>
      </c>
      <c r="B71" s="73">
        <v>11</v>
      </c>
      <c r="C71" s="73">
        <v>2019</v>
      </c>
      <c r="D71" s="74" t="s">
        <v>379</v>
      </c>
      <c r="E71" s="74"/>
      <c r="F71" s="211" t="s">
        <v>380</v>
      </c>
      <c r="G71" s="74" t="s">
        <v>142</v>
      </c>
      <c r="H71" s="82" t="s">
        <v>260</v>
      </c>
      <c r="I71" s="211"/>
      <c r="J71" s="75">
        <v>1313</v>
      </c>
      <c r="K71" s="73">
        <v>8</v>
      </c>
      <c r="L71" s="76">
        <f t="shared" si="1"/>
        <v>164.125</v>
      </c>
      <c r="M71" s="214" t="s">
        <v>320</v>
      </c>
    </row>
    <row r="72" spans="1:13" x14ac:dyDescent="0.25">
      <c r="A72" s="73">
        <v>10</v>
      </c>
      <c r="B72" s="73">
        <v>11</v>
      </c>
      <c r="C72" s="73">
        <v>2019</v>
      </c>
      <c r="D72" s="74" t="s">
        <v>379</v>
      </c>
      <c r="E72" s="74"/>
      <c r="F72" s="211" t="s">
        <v>380</v>
      </c>
      <c r="G72" s="74" t="s">
        <v>142</v>
      </c>
      <c r="H72" s="82" t="s">
        <v>441</v>
      </c>
      <c r="I72" s="211"/>
      <c r="J72" s="75">
        <v>1491</v>
      </c>
      <c r="K72" s="73">
        <v>9</v>
      </c>
      <c r="L72" s="76">
        <f t="shared" si="1"/>
        <v>165.66666666666666</v>
      </c>
      <c r="M72" s="214" t="s">
        <v>320</v>
      </c>
    </row>
    <row r="73" spans="1:13" x14ac:dyDescent="0.25">
      <c r="A73" s="73">
        <v>10</v>
      </c>
      <c r="B73" s="73">
        <v>11</v>
      </c>
      <c r="C73" s="73">
        <v>2019</v>
      </c>
      <c r="D73" s="74" t="s">
        <v>379</v>
      </c>
      <c r="E73" s="74"/>
      <c r="F73" s="211" t="s">
        <v>380</v>
      </c>
      <c r="G73" s="74" t="s">
        <v>142</v>
      </c>
      <c r="H73" s="82" t="s">
        <v>147</v>
      </c>
      <c r="I73" s="211"/>
      <c r="J73" s="75">
        <v>1655</v>
      </c>
      <c r="K73" s="73">
        <v>10</v>
      </c>
      <c r="L73" s="76">
        <f t="shared" si="1"/>
        <v>165.5</v>
      </c>
      <c r="M73" s="214" t="s">
        <v>320</v>
      </c>
    </row>
    <row r="74" spans="1:13" x14ac:dyDescent="0.25">
      <c r="A74" s="73">
        <v>10</v>
      </c>
      <c r="B74" s="73">
        <v>11</v>
      </c>
      <c r="C74" s="73">
        <v>2019</v>
      </c>
      <c r="D74" s="74" t="s">
        <v>381</v>
      </c>
      <c r="E74" s="74"/>
      <c r="F74" s="211" t="s">
        <v>380</v>
      </c>
      <c r="G74" s="74" t="s">
        <v>161</v>
      </c>
      <c r="H74" s="82" t="s">
        <v>167</v>
      </c>
      <c r="I74" s="211"/>
      <c r="J74" s="75">
        <v>1114</v>
      </c>
      <c r="K74" s="73">
        <v>7</v>
      </c>
      <c r="L74" s="76">
        <f t="shared" si="1"/>
        <v>159.14285714285714</v>
      </c>
      <c r="M74" s="211" t="s">
        <v>291</v>
      </c>
    </row>
    <row r="75" spans="1:13" x14ac:dyDescent="0.25">
      <c r="A75" s="73">
        <v>10</v>
      </c>
      <c r="B75" s="73">
        <v>11</v>
      </c>
      <c r="C75" s="73">
        <v>2019</v>
      </c>
      <c r="D75" s="74" t="s">
        <v>381</v>
      </c>
      <c r="E75" s="74"/>
      <c r="F75" s="211" t="s">
        <v>380</v>
      </c>
      <c r="G75" s="74" t="s">
        <v>161</v>
      </c>
      <c r="H75" s="82" t="s">
        <v>164</v>
      </c>
      <c r="I75" s="211"/>
      <c r="J75" s="75">
        <v>917</v>
      </c>
      <c r="K75" s="73">
        <v>6</v>
      </c>
      <c r="L75" s="76">
        <f t="shared" si="1"/>
        <v>152.83333333333334</v>
      </c>
      <c r="M75" s="214" t="s">
        <v>291</v>
      </c>
    </row>
    <row r="76" spans="1:13" x14ac:dyDescent="0.25">
      <c r="A76" s="73">
        <v>10</v>
      </c>
      <c r="B76" s="73">
        <v>11</v>
      </c>
      <c r="C76" s="73">
        <v>2019</v>
      </c>
      <c r="D76" s="74" t="s">
        <v>381</v>
      </c>
      <c r="E76" s="74"/>
      <c r="F76" s="211" t="s">
        <v>380</v>
      </c>
      <c r="G76" s="74" t="s">
        <v>161</v>
      </c>
      <c r="H76" s="82" t="s">
        <v>168</v>
      </c>
      <c r="I76" s="211"/>
      <c r="J76" s="75">
        <v>534</v>
      </c>
      <c r="K76" s="73">
        <v>4</v>
      </c>
      <c r="L76" s="76">
        <f t="shared" si="1"/>
        <v>133.5</v>
      </c>
      <c r="M76" s="214" t="s">
        <v>291</v>
      </c>
    </row>
    <row r="77" spans="1:13" x14ac:dyDescent="0.25">
      <c r="A77" s="73">
        <v>10</v>
      </c>
      <c r="B77" s="73">
        <v>11</v>
      </c>
      <c r="C77" s="73">
        <v>2019</v>
      </c>
      <c r="D77" s="74" t="s">
        <v>381</v>
      </c>
      <c r="E77" s="74"/>
      <c r="F77" s="211" t="s">
        <v>380</v>
      </c>
      <c r="G77" s="74" t="s">
        <v>161</v>
      </c>
      <c r="H77" s="82" t="s">
        <v>152</v>
      </c>
      <c r="I77" s="211"/>
      <c r="J77" s="75">
        <v>929</v>
      </c>
      <c r="K77" s="73">
        <v>6</v>
      </c>
      <c r="L77" s="76">
        <f t="shared" si="1"/>
        <v>154.83333333333334</v>
      </c>
      <c r="M77" s="214" t="s">
        <v>291</v>
      </c>
    </row>
    <row r="78" spans="1:13" x14ac:dyDescent="0.25">
      <c r="A78" s="73">
        <v>10</v>
      </c>
      <c r="B78" s="73">
        <v>11</v>
      </c>
      <c r="C78" s="73">
        <v>2019</v>
      </c>
      <c r="D78" s="74" t="s">
        <v>381</v>
      </c>
      <c r="E78" s="74"/>
      <c r="F78" s="211" t="s">
        <v>380</v>
      </c>
      <c r="G78" s="74" t="s">
        <v>161</v>
      </c>
      <c r="H78" s="82" t="s">
        <v>162</v>
      </c>
      <c r="I78" s="211"/>
      <c r="J78" s="75">
        <v>738</v>
      </c>
      <c r="K78" s="73">
        <v>5</v>
      </c>
      <c r="L78" s="76">
        <f t="shared" si="1"/>
        <v>147.6</v>
      </c>
      <c r="M78" s="214" t="s">
        <v>291</v>
      </c>
    </row>
    <row r="79" spans="1:13" x14ac:dyDescent="0.25">
      <c r="A79" s="73">
        <v>17</v>
      </c>
      <c r="B79" s="73">
        <v>11</v>
      </c>
      <c r="C79" s="73">
        <v>2019</v>
      </c>
      <c r="D79" s="74" t="s">
        <v>403</v>
      </c>
      <c r="E79" s="74"/>
      <c r="F79" s="213" t="s">
        <v>402</v>
      </c>
      <c r="G79" s="74" t="s">
        <v>259</v>
      </c>
      <c r="H79" s="82" t="s">
        <v>157</v>
      </c>
      <c r="I79" s="213" t="s">
        <v>144</v>
      </c>
      <c r="J79" s="75">
        <v>1273</v>
      </c>
      <c r="K79" s="73">
        <v>7</v>
      </c>
      <c r="L79" s="76">
        <f t="shared" si="1"/>
        <v>181.85714285714286</v>
      </c>
      <c r="M79" s="215" t="s">
        <v>299</v>
      </c>
    </row>
    <row r="80" spans="1:13" x14ac:dyDescent="0.25">
      <c r="A80" s="73">
        <v>17</v>
      </c>
      <c r="B80" s="73">
        <v>11</v>
      </c>
      <c r="C80" s="73">
        <v>2019</v>
      </c>
      <c r="D80" s="74" t="s">
        <v>403</v>
      </c>
      <c r="E80" s="74"/>
      <c r="F80" s="213" t="s">
        <v>402</v>
      </c>
      <c r="G80" s="74" t="s">
        <v>259</v>
      </c>
      <c r="H80" s="82" t="s">
        <v>169</v>
      </c>
      <c r="I80" s="213" t="s">
        <v>144</v>
      </c>
      <c r="J80" s="75">
        <v>1381</v>
      </c>
      <c r="K80" s="73">
        <v>7</v>
      </c>
      <c r="L80" s="76">
        <f t="shared" si="1"/>
        <v>197.28571428571428</v>
      </c>
      <c r="M80" s="215" t="s">
        <v>299</v>
      </c>
    </row>
    <row r="81" spans="1:13" x14ac:dyDescent="0.25">
      <c r="A81" s="73">
        <v>17</v>
      </c>
      <c r="B81" s="73">
        <v>11</v>
      </c>
      <c r="C81" s="73">
        <v>2019</v>
      </c>
      <c r="D81" s="74" t="s">
        <v>403</v>
      </c>
      <c r="E81" s="74"/>
      <c r="F81" s="213" t="s">
        <v>402</v>
      </c>
      <c r="G81" s="74" t="s">
        <v>259</v>
      </c>
      <c r="H81" s="82" t="s">
        <v>151</v>
      </c>
      <c r="I81" s="213" t="s">
        <v>144</v>
      </c>
      <c r="J81" s="75">
        <v>681</v>
      </c>
      <c r="K81" s="73">
        <v>4</v>
      </c>
      <c r="L81" s="76">
        <f t="shared" si="1"/>
        <v>170.25</v>
      </c>
      <c r="M81" s="215" t="s">
        <v>299</v>
      </c>
    </row>
    <row r="82" spans="1:13" x14ac:dyDescent="0.25">
      <c r="A82" s="73">
        <v>17</v>
      </c>
      <c r="B82" s="73">
        <v>11</v>
      </c>
      <c r="C82" s="73">
        <v>2019</v>
      </c>
      <c r="D82" s="74" t="s">
        <v>403</v>
      </c>
      <c r="E82" s="74"/>
      <c r="F82" s="213" t="s">
        <v>402</v>
      </c>
      <c r="G82" s="74" t="s">
        <v>259</v>
      </c>
      <c r="H82" s="82" t="s">
        <v>153</v>
      </c>
      <c r="I82" s="213" t="s">
        <v>144</v>
      </c>
      <c r="J82" s="75">
        <v>1272</v>
      </c>
      <c r="K82" s="73">
        <v>7</v>
      </c>
      <c r="L82" s="76">
        <f t="shared" si="1"/>
        <v>181.71428571428572</v>
      </c>
      <c r="M82" s="215" t="s">
        <v>299</v>
      </c>
    </row>
    <row r="83" spans="1:13" x14ac:dyDescent="0.25">
      <c r="A83" s="73">
        <v>17</v>
      </c>
      <c r="B83" s="73">
        <v>11</v>
      </c>
      <c r="C83" s="73">
        <v>2019</v>
      </c>
      <c r="D83" s="74" t="s">
        <v>403</v>
      </c>
      <c r="E83" s="74"/>
      <c r="F83" s="213" t="s">
        <v>402</v>
      </c>
      <c r="G83" s="74" t="s">
        <v>259</v>
      </c>
      <c r="H83" s="82" t="s">
        <v>150</v>
      </c>
      <c r="I83" s="213" t="s">
        <v>144</v>
      </c>
      <c r="J83" s="75">
        <v>553</v>
      </c>
      <c r="K83" s="73">
        <v>3</v>
      </c>
      <c r="L83" s="76">
        <f t="shared" si="1"/>
        <v>184.33333333333334</v>
      </c>
      <c r="M83" s="215" t="s">
        <v>299</v>
      </c>
    </row>
    <row r="84" spans="1:13" x14ac:dyDescent="0.25">
      <c r="A84" s="73">
        <v>17</v>
      </c>
      <c r="B84" s="73">
        <v>11</v>
      </c>
      <c r="C84" s="73">
        <v>2019</v>
      </c>
      <c r="D84" s="74" t="s">
        <v>403</v>
      </c>
      <c r="E84" s="74"/>
      <c r="F84" s="213" t="s">
        <v>402</v>
      </c>
      <c r="G84" s="74" t="s">
        <v>259</v>
      </c>
      <c r="H84" s="82" t="s">
        <v>149</v>
      </c>
      <c r="I84" s="213" t="s">
        <v>144</v>
      </c>
      <c r="J84" s="75">
        <v>1393</v>
      </c>
      <c r="K84" s="73">
        <v>7</v>
      </c>
      <c r="L84" s="76">
        <f t="shared" si="1"/>
        <v>199</v>
      </c>
      <c r="M84" s="215" t="s">
        <v>299</v>
      </c>
    </row>
    <row r="85" spans="1:13" x14ac:dyDescent="0.25">
      <c r="A85" s="73">
        <v>17</v>
      </c>
      <c r="B85" s="73">
        <v>11</v>
      </c>
      <c r="C85" s="73">
        <v>2019</v>
      </c>
      <c r="D85" s="74" t="s">
        <v>403</v>
      </c>
      <c r="E85" s="74"/>
      <c r="F85" s="213" t="s">
        <v>402</v>
      </c>
      <c r="G85" s="74" t="s">
        <v>259</v>
      </c>
      <c r="H85" s="82" t="s">
        <v>170</v>
      </c>
      <c r="I85" s="213" t="s">
        <v>148</v>
      </c>
      <c r="J85" s="75">
        <v>1165</v>
      </c>
      <c r="K85" s="73">
        <v>7</v>
      </c>
      <c r="L85" s="76">
        <f t="shared" si="1"/>
        <v>166.42857142857142</v>
      </c>
      <c r="M85" s="215" t="s">
        <v>294</v>
      </c>
    </row>
    <row r="86" spans="1:13" x14ac:dyDescent="0.25">
      <c r="A86" s="73">
        <v>17</v>
      </c>
      <c r="B86" s="73">
        <v>11</v>
      </c>
      <c r="C86" s="73">
        <v>2019</v>
      </c>
      <c r="D86" s="74" t="s">
        <v>403</v>
      </c>
      <c r="E86" s="74"/>
      <c r="F86" s="213" t="s">
        <v>402</v>
      </c>
      <c r="G86" s="74" t="s">
        <v>259</v>
      </c>
      <c r="H86" s="82" t="s">
        <v>146</v>
      </c>
      <c r="I86" s="213" t="s">
        <v>148</v>
      </c>
      <c r="J86" s="75">
        <v>1354</v>
      </c>
      <c r="K86" s="73">
        <v>7</v>
      </c>
      <c r="L86" s="76">
        <f t="shared" si="1"/>
        <v>193.42857142857142</v>
      </c>
      <c r="M86" s="215" t="s">
        <v>294</v>
      </c>
    </row>
    <row r="87" spans="1:13" x14ac:dyDescent="0.25">
      <c r="A87" s="73">
        <v>17</v>
      </c>
      <c r="B87" s="73">
        <v>11</v>
      </c>
      <c r="C87" s="73">
        <v>2019</v>
      </c>
      <c r="D87" s="74" t="s">
        <v>403</v>
      </c>
      <c r="E87" s="74"/>
      <c r="F87" s="213" t="s">
        <v>402</v>
      </c>
      <c r="G87" s="74" t="s">
        <v>259</v>
      </c>
      <c r="H87" s="82" t="s">
        <v>156</v>
      </c>
      <c r="I87" s="213" t="s">
        <v>148</v>
      </c>
      <c r="J87" s="75">
        <v>792</v>
      </c>
      <c r="K87" s="73">
        <v>5</v>
      </c>
      <c r="L87" s="76">
        <f t="shared" si="1"/>
        <v>158.4</v>
      </c>
      <c r="M87" s="215" t="s">
        <v>294</v>
      </c>
    </row>
    <row r="88" spans="1:13" x14ac:dyDescent="0.25">
      <c r="A88" s="73">
        <v>17</v>
      </c>
      <c r="B88" s="73">
        <v>11</v>
      </c>
      <c r="C88" s="73">
        <v>2019</v>
      </c>
      <c r="D88" s="74" t="s">
        <v>403</v>
      </c>
      <c r="E88" s="74"/>
      <c r="F88" s="213" t="s">
        <v>402</v>
      </c>
      <c r="G88" s="74" t="s">
        <v>259</v>
      </c>
      <c r="H88" s="82" t="s">
        <v>145</v>
      </c>
      <c r="I88" s="213" t="s">
        <v>148</v>
      </c>
      <c r="J88" s="75">
        <v>825</v>
      </c>
      <c r="K88" s="73">
        <v>5</v>
      </c>
      <c r="L88" s="76">
        <f t="shared" si="1"/>
        <v>165</v>
      </c>
      <c r="M88" s="215" t="s">
        <v>294</v>
      </c>
    </row>
    <row r="89" spans="1:13" x14ac:dyDescent="0.25">
      <c r="A89" s="73">
        <v>17</v>
      </c>
      <c r="B89" s="73">
        <v>11</v>
      </c>
      <c r="C89" s="73">
        <v>2019</v>
      </c>
      <c r="D89" s="74" t="s">
        <v>403</v>
      </c>
      <c r="E89" s="74"/>
      <c r="F89" s="213" t="s">
        <v>402</v>
      </c>
      <c r="G89" s="74" t="s">
        <v>259</v>
      </c>
      <c r="H89" s="82" t="s">
        <v>171</v>
      </c>
      <c r="I89" s="213" t="s">
        <v>148</v>
      </c>
      <c r="J89" s="75">
        <v>641</v>
      </c>
      <c r="K89" s="73">
        <v>4</v>
      </c>
      <c r="L89" s="76">
        <f t="shared" si="1"/>
        <v>160.25</v>
      </c>
      <c r="M89" s="215" t="s">
        <v>294</v>
      </c>
    </row>
    <row r="90" spans="1:13" x14ac:dyDescent="0.25">
      <c r="A90" s="73">
        <v>17</v>
      </c>
      <c r="B90" s="73">
        <v>11</v>
      </c>
      <c r="C90" s="73">
        <v>2019</v>
      </c>
      <c r="D90" s="74" t="s">
        <v>403</v>
      </c>
      <c r="E90" s="74"/>
      <c r="F90" s="213" t="s">
        <v>402</v>
      </c>
      <c r="G90" s="74" t="s">
        <v>259</v>
      </c>
      <c r="H90" s="82" t="s">
        <v>173</v>
      </c>
      <c r="I90" s="213" t="s">
        <v>148</v>
      </c>
      <c r="J90" s="75">
        <v>1288</v>
      </c>
      <c r="K90" s="73">
        <v>7</v>
      </c>
      <c r="L90" s="76">
        <f t="shared" si="1"/>
        <v>184</v>
      </c>
      <c r="M90" s="215" t="s">
        <v>294</v>
      </c>
    </row>
    <row r="91" spans="1:13" x14ac:dyDescent="0.25">
      <c r="A91" s="73">
        <v>17</v>
      </c>
      <c r="B91" s="73">
        <v>11</v>
      </c>
      <c r="C91" s="73">
        <v>2019</v>
      </c>
      <c r="D91" s="74" t="s">
        <v>404</v>
      </c>
      <c r="E91" s="74"/>
      <c r="F91" s="213" t="s">
        <v>402</v>
      </c>
      <c r="G91" s="74" t="s">
        <v>312</v>
      </c>
      <c r="H91" s="82" t="s">
        <v>405</v>
      </c>
      <c r="I91" s="213"/>
      <c r="J91" s="75">
        <v>753</v>
      </c>
      <c r="K91" s="73">
        <v>5</v>
      </c>
      <c r="L91" s="76">
        <f t="shared" si="1"/>
        <v>150.6</v>
      </c>
      <c r="M91" s="213" t="s">
        <v>299</v>
      </c>
    </row>
    <row r="92" spans="1:13" x14ac:dyDescent="0.25">
      <c r="A92" s="73">
        <v>17</v>
      </c>
      <c r="B92" s="73">
        <v>11</v>
      </c>
      <c r="C92" s="73">
        <v>2019</v>
      </c>
      <c r="D92" s="74" t="s">
        <v>404</v>
      </c>
      <c r="E92" s="74"/>
      <c r="F92" s="214" t="s">
        <v>402</v>
      </c>
      <c r="G92" s="74" t="s">
        <v>312</v>
      </c>
      <c r="H92" s="82" t="s">
        <v>414</v>
      </c>
      <c r="I92" s="214"/>
      <c r="J92" s="75">
        <v>614</v>
      </c>
      <c r="K92" s="73">
        <v>5</v>
      </c>
      <c r="L92" s="76">
        <f t="shared" si="1"/>
        <v>122.8</v>
      </c>
      <c r="M92" s="214" t="s">
        <v>299</v>
      </c>
    </row>
    <row r="93" spans="1:13" x14ac:dyDescent="0.25">
      <c r="A93" s="73">
        <v>17</v>
      </c>
      <c r="B93" s="73">
        <v>11</v>
      </c>
      <c r="C93" s="73">
        <v>2019</v>
      </c>
      <c r="D93" s="74" t="s">
        <v>404</v>
      </c>
      <c r="E93" s="74"/>
      <c r="F93" s="213" t="s">
        <v>402</v>
      </c>
      <c r="G93" s="74" t="s">
        <v>312</v>
      </c>
      <c r="H93" s="82" t="s">
        <v>289</v>
      </c>
      <c r="I93" s="213"/>
      <c r="J93" s="75">
        <v>796</v>
      </c>
      <c r="K93" s="73">
        <v>5</v>
      </c>
      <c r="L93" s="76">
        <f t="shared" si="1"/>
        <v>159.19999999999999</v>
      </c>
      <c r="M93" s="214" t="s">
        <v>299</v>
      </c>
    </row>
    <row r="94" spans="1:13" x14ac:dyDescent="0.25">
      <c r="A94" s="73">
        <v>17</v>
      </c>
      <c r="B94" s="73">
        <v>11</v>
      </c>
      <c r="C94" s="73">
        <v>2019</v>
      </c>
      <c r="D94" s="74" t="s">
        <v>404</v>
      </c>
      <c r="E94" s="74"/>
      <c r="F94" s="213" t="s">
        <v>402</v>
      </c>
      <c r="G94" s="74" t="s">
        <v>312</v>
      </c>
      <c r="H94" s="82" t="s">
        <v>172</v>
      </c>
      <c r="I94" s="213"/>
      <c r="J94" s="75">
        <v>732</v>
      </c>
      <c r="K94" s="73">
        <v>5</v>
      </c>
      <c r="L94" s="76">
        <f t="shared" si="1"/>
        <v>146.4</v>
      </c>
      <c r="M94" s="214" t="s">
        <v>299</v>
      </c>
    </row>
    <row r="95" spans="1:13" x14ac:dyDescent="0.25">
      <c r="A95" s="73">
        <v>17</v>
      </c>
      <c r="B95" s="73">
        <v>11</v>
      </c>
      <c r="C95" s="73">
        <v>2019</v>
      </c>
      <c r="D95" s="74" t="s">
        <v>404</v>
      </c>
      <c r="E95" s="74"/>
      <c r="F95" s="213" t="s">
        <v>402</v>
      </c>
      <c r="G95" s="74" t="s">
        <v>312</v>
      </c>
      <c r="H95" s="82" t="s">
        <v>406</v>
      </c>
      <c r="I95" s="213"/>
      <c r="J95" s="75">
        <v>732</v>
      </c>
      <c r="K95" s="73">
        <v>5</v>
      </c>
      <c r="L95" s="76">
        <f t="shared" si="1"/>
        <v>146.4</v>
      </c>
      <c r="M95" s="214" t="s">
        <v>299</v>
      </c>
    </row>
    <row r="96" spans="1:13" x14ac:dyDescent="0.25">
      <c r="A96" s="73">
        <v>17</v>
      </c>
      <c r="B96" s="73">
        <v>11</v>
      </c>
      <c r="C96" s="73">
        <v>2019</v>
      </c>
      <c r="D96" s="74" t="s">
        <v>407</v>
      </c>
      <c r="E96" s="74"/>
      <c r="F96" s="213" t="s">
        <v>278</v>
      </c>
      <c r="G96" s="74" t="s">
        <v>142</v>
      </c>
      <c r="H96" s="82" t="s">
        <v>288</v>
      </c>
      <c r="I96" s="213"/>
      <c r="J96" s="75">
        <v>869</v>
      </c>
      <c r="K96" s="73">
        <v>7</v>
      </c>
      <c r="L96" s="76">
        <f t="shared" si="1"/>
        <v>124.14285714285714</v>
      </c>
      <c r="M96" s="213" t="s">
        <v>320</v>
      </c>
    </row>
    <row r="97" spans="1:13" x14ac:dyDescent="0.25">
      <c r="A97" s="73">
        <v>17</v>
      </c>
      <c r="B97" s="73">
        <v>11</v>
      </c>
      <c r="C97" s="73">
        <v>2019</v>
      </c>
      <c r="D97" s="74" t="s">
        <v>407</v>
      </c>
      <c r="E97" s="74"/>
      <c r="F97" s="213" t="s">
        <v>278</v>
      </c>
      <c r="G97" s="74" t="s">
        <v>142</v>
      </c>
      <c r="H97" s="82" t="s">
        <v>159</v>
      </c>
      <c r="I97" s="213"/>
      <c r="J97" s="75">
        <v>497</v>
      </c>
      <c r="K97" s="73">
        <v>4</v>
      </c>
      <c r="L97" s="76">
        <f t="shared" si="1"/>
        <v>124.25</v>
      </c>
      <c r="M97" s="214" t="s">
        <v>320</v>
      </c>
    </row>
    <row r="98" spans="1:13" x14ac:dyDescent="0.25">
      <c r="A98" s="73">
        <v>17</v>
      </c>
      <c r="B98" s="73">
        <v>11</v>
      </c>
      <c r="C98" s="73">
        <v>2019</v>
      </c>
      <c r="D98" s="74" t="s">
        <v>407</v>
      </c>
      <c r="E98" s="74"/>
      <c r="F98" s="213" t="s">
        <v>278</v>
      </c>
      <c r="G98" s="74" t="s">
        <v>142</v>
      </c>
      <c r="H98" s="82" t="s">
        <v>160</v>
      </c>
      <c r="I98" s="213"/>
      <c r="J98" s="75">
        <v>835</v>
      </c>
      <c r="K98" s="73">
        <v>7</v>
      </c>
      <c r="L98" s="76">
        <f t="shared" si="1"/>
        <v>119.28571428571429</v>
      </c>
      <c r="M98" s="214" t="s">
        <v>320</v>
      </c>
    </row>
    <row r="99" spans="1:13" x14ac:dyDescent="0.25">
      <c r="A99" s="73">
        <v>17</v>
      </c>
      <c r="B99" s="73">
        <v>11</v>
      </c>
      <c r="C99" s="73">
        <v>2019</v>
      </c>
      <c r="D99" s="74" t="s">
        <v>407</v>
      </c>
      <c r="E99" s="74"/>
      <c r="F99" s="214" t="s">
        <v>278</v>
      </c>
      <c r="G99" s="74" t="s">
        <v>142</v>
      </c>
      <c r="H99" s="82" t="s">
        <v>154</v>
      </c>
      <c r="I99" s="213"/>
      <c r="J99" s="75">
        <v>1604</v>
      </c>
      <c r="K99" s="73">
        <v>9</v>
      </c>
      <c r="L99" s="76">
        <f t="shared" si="1"/>
        <v>178.22222222222223</v>
      </c>
      <c r="M99" s="214" t="s">
        <v>320</v>
      </c>
    </row>
    <row r="100" spans="1:13" x14ac:dyDescent="0.25">
      <c r="A100" s="73">
        <v>24</v>
      </c>
      <c r="B100" s="73">
        <v>11</v>
      </c>
      <c r="C100" s="73">
        <v>2019</v>
      </c>
      <c r="D100" s="74" t="s">
        <v>444</v>
      </c>
      <c r="E100" s="74"/>
      <c r="F100" s="219" t="s">
        <v>27</v>
      </c>
      <c r="G100" s="74" t="s">
        <v>445</v>
      </c>
      <c r="H100" s="82" t="s">
        <v>143</v>
      </c>
      <c r="I100" s="219"/>
      <c r="J100" s="75">
        <v>1431</v>
      </c>
      <c r="K100" s="73">
        <v>8</v>
      </c>
      <c r="L100" s="76">
        <f t="shared" si="1"/>
        <v>178.875</v>
      </c>
      <c r="M100" s="219" t="s">
        <v>359</v>
      </c>
    </row>
    <row r="101" spans="1:13" x14ac:dyDescent="0.25">
      <c r="A101" s="73">
        <v>24</v>
      </c>
      <c r="B101" s="73">
        <v>11</v>
      </c>
      <c r="C101" s="73">
        <v>2019</v>
      </c>
      <c r="D101" s="74" t="s">
        <v>444</v>
      </c>
      <c r="E101" s="74"/>
      <c r="F101" s="219" t="s">
        <v>27</v>
      </c>
      <c r="G101" s="74" t="s">
        <v>445</v>
      </c>
      <c r="H101" s="82" t="s">
        <v>155</v>
      </c>
      <c r="I101" s="219"/>
      <c r="J101" s="75">
        <v>1251</v>
      </c>
      <c r="K101" s="73">
        <v>8</v>
      </c>
      <c r="L101" s="76">
        <f t="shared" si="1"/>
        <v>156.375</v>
      </c>
      <c r="M101" s="219" t="s">
        <v>359</v>
      </c>
    </row>
    <row r="102" spans="1:13" x14ac:dyDescent="0.25">
      <c r="A102" s="73">
        <v>24</v>
      </c>
      <c r="B102" s="73">
        <v>11</v>
      </c>
      <c r="C102" s="73">
        <v>2019</v>
      </c>
      <c r="D102" s="74" t="s">
        <v>439</v>
      </c>
      <c r="E102" s="74"/>
      <c r="F102" s="218" t="s">
        <v>27</v>
      </c>
      <c r="G102" s="74" t="s">
        <v>142</v>
      </c>
      <c r="H102" s="82" t="s">
        <v>160</v>
      </c>
      <c r="I102" s="220" t="s">
        <v>144</v>
      </c>
      <c r="J102" s="75">
        <v>1939</v>
      </c>
      <c r="K102" s="73">
        <v>14</v>
      </c>
      <c r="L102" s="76">
        <f t="shared" si="1"/>
        <v>138.5</v>
      </c>
      <c r="M102" s="220" t="s">
        <v>320</v>
      </c>
    </row>
    <row r="103" spans="1:13" x14ac:dyDescent="0.25">
      <c r="A103" s="73">
        <v>24</v>
      </c>
      <c r="B103" s="73">
        <v>11</v>
      </c>
      <c r="C103" s="73">
        <v>2019</v>
      </c>
      <c r="D103" s="74" t="s">
        <v>439</v>
      </c>
      <c r="E103" s="74"/>
      <c r="F103" s="218" t="s">
        <v>27</v>
      </c>
      <c r="G103" s="74" t="s">
        <v>142</v>
      </c>
      <c r="H103" s="82" t="s">
        <v>154</v>
      </c>
      <c r="I103" s="220" t="s">
        <v>144</v>
      </c>
      <c r="J103" s="75">
        <v>2304</v>
      </c>
      <c r="K103" s="73">
        <v>14</v>
      </c>
      <c r="L103" s="76">
        <f t="shared" si="1"/>
        <v>164.57142857142858</v>
      </c>
      <c r="M103" s="220" t="s">
        <v>320</v>
      </c>
    </row>
    <row r="104" spans="1:13" x14ac:dyDescent="0.25">
      <c r="A104" s="73">
        <v>24</v>
      </c>
      <c r="B104" s="73">
        <v>11</v>
      </c>
      <c r="C104" s="73">
        <v>2019</v>
      </c>
      <c r="D104" s="74" t="s">
        <v>439</v>
      </c>
      <c r="E104" s="74"/>
      <c r="F104" s="220" t="s">
        <v>27</v>
      </c>
      <c r="G104" s="74" t="s">
        <v>142</v>
      </c>
      <c r="H104" s="82" t="s">
        <v>159</v>
      </c>
      <c r="I104" s="220" t="s">
        <v>148</v>
      </c>
      <c r="J104" s="75">
        <v>1799</v>
      </c>
      <c r="K104" s="73">
        <v>14</v>
      </c>
      <c r="L104" s="76">
        <f t="shared" si="1"/>
        <v>128.5</v>
      </c>
      <c r="M104" s="220" t="s">
        <v>291</v>
      </c>
    </row>
    <row r="105" spans="1:13" x14ac:dyDescent="0.25">
      <c r="A105" s="73">
        <v>24</v>
      </c>
      <c r="B105" s="73">
        <v>11</v>
      </c>
      <c r="C105" s="73">
        <v>2019</v>
      </c>
      <c r="D105" s="74" t="s">
        <v>439</v>
      </c>
      <c r="E105" s="74"/>
      <c r="F105" s="220" t="s">
        <v>27</v>
      </c>
      <c r="G105" s="74" t="s">
        <v>142</v>
      </c>
      <c r="H105" s="82" t="s">
        <v>288</v>
      </c>
      <c r="I105" s="220" t="s">
        <v>148</v>
      </c>
      <c r="J105" s="75">
        <v>2035</v>
      </c>
      <c r="K105" s="73">
        <v>14</v>
      </c>
      <c r="L105" s="76">
        <f t="shared" si="1"/>
        <v>145.35714285714286</v>
      </c>
      <c r="M105" s="220" t="s">
        <v>291</v>
      </c>
    </row>
    <row r="106" spans="1:13" x14ac:dyDescent="0.25">
      <c r="A106" s="73">
        <v>24</v>
      </c>
      <c r="B106" s="73">
        <v>11</v>
      </c>
      <c r="C106" s="73">
        <v>2019</v>
      </c>
      <c r="D106" s="74" t="s">
        <v>440</v>
      </c>
      <c r="E106" s="74"/>
      <c r="F106" s="218" t="s">
        <v>27</v>
      </c>
      <c r="G106" s="74" t="s">
        <v>312</v>
      </c>
      <c r="H106" s="82" t="s">
        <v>164</v>
      </c>
      <c r="I106" s="218" t="s">
        <v>144</v>
      </c>
      <c r="J106" s="75">
        <v>2315</v>
      </c>
      <c r="K106" s="73">
        <v>14</v>
      </c>
      <c r="L106" s="76">
        <f t="shared" si="1"/>
        <v>165.35714285714286</v>
      </c>
      <c r="M106" s="179" t="s">
        <v>313</v>
      </c>
    </row>
    <row r="107" spans="1:13" x14ac:dyDescent="0.25">
      <c r="A107" s="73">
        <v>24</v>
      </c>
      <c r="B107" s="73">
        <v>11</v>
      </c>
      <c r="C107" s="73">
        <v>2019</v>
      </c>
      <c r="D107" s="74" t="s">
        <v>440</v>
      </c>
      <c r="E107" s="74"/>
      <c r="F107" s="218" t="s">
        <v>27</v>
      </c>
      <c r="G107" s="74" t="s">
        <v>312</v>
      </c>
      <c r="H107" s="82" t="s">
        <v>441</v>
      </c>
      <c r="I107" s="218" t="s">
        <v>144</v>
      </c>
      <c r="J107" s="75">
        <v>2523</v>
      </c>
      <c r="K107" s="73">
        <v>14</v>
      </c>
      <c r="L107" s="76">
        <f t="shared" si="1"/>
        <v>180.21428571428572</v>
      </c>
      <c r="M107" s="179" t="s">
        <v>313</v>
      </c>
    </row>
    <row r="108" spans="1:13" x14ac:dyDescent="0.25">
      <c r="A108" s="73">
        <v>24</v>
      </c>
      <c r="B108" s="73">
        <v>11</v>
      </c>
      <c r="C108" s="73">
        <v>2019</v>
      </c>
      <c r="D108" s="74" t="s">
        <v>440</v>
      </c>
      <c r="E108" s="74"/>
      <c r="F108" s="218" t="s">
        <v>27</v>
      </c>
      <c r="G108" s="74" t="s">
        <v>259</v>
      </c>
      <c r="H108" s="82" t="s">
        <v>157</v>
      </c>
      <c r="I108" s="218" t="s">
        <v>144</v>
      </c>
      <c r="J108" s="75">
        <v>1349</v>
      </c>
      <c r="K108" s="73">
        <v>8</v>
      </c>
      <c r="L108" s="76">
        <f t="shared" si="1"/>
        <v>168.625</v>
      </c>
      <c r="M108" s="225" t="s">
        <v>461</v>
      </c>
    </row>
    <row r="109" spans="1:13" x14ac:dyDescent="0.25">
      <c r="A109" s="73">
        <v>24</v>
      </c>
      <c r="B109" s="73">
        <v>11</v>
      </c>
      <c r="C109" s="73">
        <v>2019</v>
      </c>
      <c r="D109" s="74" t="s">
        <v>440</v>
      </c>
      <c r="E109" s="74"/>
      <c r="F109" s="218" t="s">
        <v>27</v>
      </c>
      <c r="G109" s="74" t="s">
        <v>259</v>
      </c>
      <c r="H109" s="82" t="s">
        <v>153</v>
      </c>
      <c r="I109" s="218" t="s">
        <v>144</v>
      </c>
      <c r="J109" s="75">
        <v>1450</v>
      </c>
      <c r="K109" s="73">
        <v>8</v>
      </c>
      <c r="L109" s="76">
        <f t="shared" si="1"/>
        <v>181.25</v>
      </c>
      <c r="M109" s="225" t="s">
        <v>461</v>
      </c>
    </row>
    <row r="110" spans="1:13" x14ac:dyDescent="0.25">
      <c r="A110" s="73">
        <v>24</v>
      </c>
      <c r="B110" s="73">
        <v>11</v>
      </c>
      <c r="C110" s="73">
        <v>2019</v>
      </c>
      <c r="D110" s="74" t="s">
        <v>440</v>
      </c>
      <c r="E110" s="74"/>
      <c r="F110" s="218" t="s">
        <v>27</v>
      </c>
      <c r="G110" s="74" t="s">
        <v>259</v>
      </c>
      <c r="H110" s="82" t="s">
        <v>150</v>
      </c>
      <c r="I110" s="218" t="s">
        <v>148</v>
      </c>
      <c r="J110" s="75">
        <v>1381</v>
      </c>
      <c r="K110" s="73">
        <v>8</v>
      </c>
      <c r="L110" s="76">
        <f t="shared" si="1"/>
        <v>172.625</v>
      </c>
      <c r="M110" s="222" t="s">
        <v>257</v>
      </c>
    </row>
    <row r="111" spans="1:13" x14ac:dyDescent="0.25">
      <c r="A111" s="73">
        <v>24</v>
      </c>
      <c r="B111" s="73">
        <v>11</v>
      </c>
      <c r="C111" s="73">
        <v>2019</v>
      </c>
      <c r="D111" s="74" t="s">
        <v>440</v>
      </c>
      <c r="E111" s="74"/>
      <c r="F111" s="218" t="s">
        <v>27</v>
      </c>
      <c r="G111" s="74" t="s">
        <v>259</v>
      </c>
      <c r="H111" s="82" t="s">
        <v>296</v>
      </c>
      <c r="I111" s="218" t="s">
        <v>148</v>
      </c>
      <c r="J111" s="75">
        <v>1369</v>
      </c>
      <c r="K111" s="73">
        <v>8</v>
      </c>
      <c r="L111" s="76">
        <f t="shared" si="1"/>
        <v>171.125</v>
      </c>
      <c r="M111" s="222" t="s">
        <v>257</v>
      </c>
    </row>
    <row r="112" spans="1:13" x14ac:dyDescent="0.25">
      <c r="A112" s="73">
        <v>30</v>
      </c>
      <c r="B112" s="73">
        <v>11</v>
      </c>
      <c r="C112" s="73">
        <v>2019</v>
      </c>
      <c r="D112" s="74" t="s">
        <v>462</v>
      </c>
      <c r="E112" s="74"/>
      <c r="F112" s="226" t="s">
        <v>27</v>
      </c>
      <c r="G112" s="74" t="s">
        <v>142</v>
      </c>
      <c r="H112" s="82" t="s">
        <v>463</v>
      </c>
      <c r="I112" s="226" t="s">
        <v>144</v>
      </c>
      <c r="J112" s="75">
        <v>1084</v>
      </c>
      <c r="K112" s="73">
        <v>6</v>
      </c>
      <c r="L112" s="76">
        <f t="shared" si="1"/>
        <v>180.66666666666666</v>
      </c>
      <c r="M112" s="179" t="s">
        <v>464</v>
      </c>
    </row>
    <row r="113" spans="1:13" x14ac:dyDescent="0.25">
      <c r="A113" s="73">
        <v>30</v>
      </c>
      <c r="B113" s="73">
        <v>11</v>
      </c>
      <c r="C113" s="73">
        <v>2019</v>
      </c>
      <c r="D113" s="74" t="s">
        <v>462</v>
      </c>
      <c r="E113" s="74"/>
      <c r="F113" s="226" t="s">
        <v>27</v>
      </c>
      <c r="G113" s="74" t="s">
        <v>142</v>
      </c>
      <c r="H113" s="82" t="s">
        <v>143</v>
      </c>
      <c r="I113" s="226" t="s">
        <v>144</v>
      </c>
      <c r="J113" s="75">
        <v>1080</v>
      </c>
      <c r="K113" s="73">
        <v>6</v>
      </c>
      <c r="L113" s="76">
        <f t="shared" si="1"/>
        <v>180</v>
      </c>
      <c r="M113" s="179" t="s">
        <v>464</v>
      </c>
    </row>
    <row r="114" spans="1:13" x14ac:dyDescent="0.25">
      <c r="A114" s="73">
        <v>30</v>
      </c>
      <c r="B114" s="73">
        <v>11</v>
      </c>
      <c r="C114" s="73">
        <v>2019</v>
      </c>
      <c r="D114" s="74" t="s">
        <v>462</v>
      </c>
      <c r="E114" s="74"/>
      <c r="F114" s="226" t="s">
        <v>27</v>
      </c>
      <c r="G114" s="74" t="s">
        <v>142</v>
      </c>
      <c r="H114" s="82" t="s">
        <v>157</v>
      </c>
      <c r="I114" s="226"/>
      <c r="J114" s="75">
        <v>975</v>
      </c>
      <c r="K114" s="73">
        <v>6</v>
      </c>
      <c r="L114" s="76">
        <f t="shared" si="1"/>
        <v>162.5</v>
      </c>
      <c r="M114" s="226" t="s">
        <v>295</v>
      </c>
    </row>
    <row r="115" spans="1:13" x14ac:dyDescent="0.25">
      <c r="A115" s="73">
        <v>30</v>
      </c>
      <c r="B115" s="73">
        <v>11</v>
      </c>
      <c r="C115" s="73">
        <v>2019</v>
      </c>
      <c r="D115" s="74" t="s">
        <v>462</v>
      </c>
      <c r="E115" s="74"/>
      <c r="F115" s="226" t="s">
        <v>27</v>
      </c>
      <c r="G115" s="74" t="s">
        <v>142</v>
      </c>
      <c r="H115" s="82" t="s">
        <v>150</v>
      </c>
      <c r="I115" s="226" t="s">
        <v>148</v>
      </c>
      <c r="J115" s="75">
        <v>1081</v>
      </c>
      <c r="K115" s="73">
        <v>6</v>
      </c>
      <c r="L115" s="76">
        <f t="shared" si="1"/>
        <v>180.16666666666666</v>
      </c>
      <c r="M115" s="226" t="s">
        <v>299</v>
      </c>
    </row>
    <row r="116" spans="1:13" x14ac:dyDescent="0.25">
      <c r="A116" s="73">
        <v>30</v>
      </c>
      <c r="B116" s="73">
        <v>11</v>
      </c>
      <c r="C116" s="73">
        <v>2019</v>
      </c>
      <c r="D116" s="74" t="s">
        <v>462</v>
      </c>
      <c r="E116" s="74"/>
      <c r="F116" s="226" t="s">
        <v>27</v>
      </c>
      <c r="G116" s="74" t="s">
        <v>142</v>
      </c>
      <c r="H116" s="82" t="s">
        <v>260</v>
      </c>
      <c r="I116" s="226" t="s">
        <v>148</v>
      </c>
      <c r="J116" s="75">
        <v>1020</v>
      </c>
      <c r="K116" s="73">
        <v>6</v>
      </c>
      <c r="L116" s="76">
        <f t="shared" si="1"/>
        <v>170</v>
      </c>
      <c r="M116" s="226" t="s">
        <v>299</v>
      </c>
    </row>
    <row r="117" spans="1:13" x14ac:dyDescent="0.25">
      <c r="A117" s="73">
        <v>30</v>
      </c>
      <c r="B117" s="73">
        <v>11</v>
      </c>
      <c r="C117" s="73">
        <v>2019</v>
      </c>
      <c r="D117" s="74" t="s">
        <v>462</v>
      </c>
      <c r="E117" s="74"/>
      <c r="F117" s="226" t="s">
        <v>27</v>
      </c>
      <c r="G117" s="74" t="s">
        <v>142</v>
      </c>
      <c r="H117" s="82" t="s">
        <v>147</v>
      </c>
      <c r="I117" s="226" t="s">
        <v>261</v>
      </c>
      <c r="J117" s="75">
        <v>950</v>
      </c>
      <c r="K117" s="73">
        <v>6</v>
      </c>
      <c r="L117" s="76">
        <f t="shared" si="1"/>
        <v>158.33333333333334</v>
      </c>
      <c r="M117" s="226" t="s">
        <v>291</v>
      </c>
    </row>
    <row r="118" spans="1:13" x14ac:dyDescent="0.25">
      <c r="A118" s="73">
        <v>30</v>
      </c>
      <c r="B118" s="73">
        <v>11</v>
      </c>
      <c r="C118" s="73">
        <v>2019</v>
      </c>
      <c r="D118" s="74" t="s">
        <v>462</v>
      </c>
      <c r="E118" s="74"/>
      <c r="F118" s="226" t="s">
        <v>27</v>
      </c>
      <c r="G118" s="74" t="s">
        <v>142</v>
      </c>
      <c r="H118" s="82" t="s">
        <v>149</v>
      </c>
      <c r="I118" s="226" t="s">
        <v>261</v>
      </c>
      <c r="J118" s="75">
        <v>1131</v>
      </c>
      <c r="K118" s="73">
        <v>6</v>
      </c>
      <c r="L118" s="76">
        <f t="shared" si="1"/>
        <v>188.5</v>
      </c>
      <c r="M118" s="226" t="s">
        <v>291</v>
      </c>
    </row>
    <row r="119" spans="1:13" x14ac:dyDescent="0.25">
      <c r="A119" s="73">
        <v>1</v>
      </c>
      <c r="B119" s="73">
        <v>12</v>
      </c>
      <c r="C119" s="73">
        <v>2019</v>
      </c>
      <c r="D119" s="74" t="s">
        <v>467</v>
      </c>
      <c r="E119" s="74"/>
      <c r="F119" s="227" t="s">
        <v>380</v>
      </c>
      <c r="G119" s="74" t="s">
        <v>312</v>
      </c>
      <c r="H119" s="82" t="s">
        <v>157</v>
      </c>
      <c r="I119" s="227"/>
      <c r="J119" s="75">
        <v>993</v>
      </c>
      <c r="K119" s="73">
        <v>6</v>
      </c>
      <c r="L119" s="76">
        <f t="shared" si="1"/>
        <v>165.5</v>
      </c>
      <c r="M119" s="77" t="s">
        <v>468</v>
      </c>
    </row>
    <row r="120" spans="1:13" x14ac:dyDescent="0.25">
      <c r="A120" s="73">
        <v>1</v>
      </c>
      <c r="B120" s="73">
        <v>12</v>
      </c>
      <c r="C120" s="73">
        <v>2019</v>
      </c>
      <c r="D120" s="74" t="s">
        <v>467</v>
      </c>
      <c r="E120" s="74"/>
      <c r="F120" s="227" t="s">
        <v>380</v>
      </c>
      <c r="G120" s="74" t="s">
        <v>312</v>
      </c>
      <c r="H120" s="82" t="s">
        <v>296</v>
      </c>
      <c r="I120" s="227"/>
      <c r="J120" s="75">
        <v>1040</v>
      </c>
      <c r="K120" s="73">
        <v>6</v>
      </c>
      <c r="L120" s="76">
        <f t="shared" si="1"/>
        <v>173.33333333333334</v>
      </c>
      <c r="M120" s="77" t="s">
        <v>468</v>
      </c>
    </row>
    <row r="121" spans="1:13" x14ac:dyDescent="0.25">
      <c r="A121" s="73">
        <v>1</v>
      </c>
      <c r="B121" s="73">
        <v>12</v>
      </c>
      <c r="C121" s="73">
        <v>2019</v>
      </c>
      <c r="D121" s="74" t="s">
        <v>467</v>
      </c>
      <c r="E121" s="74"/>
      <c r="F121" s="227" t="s">
        <v>380</v>
      </c>
      <c r="G121" s="74" t="s">
        <v>312</v>
      </c>
      <c r="H121" s="82" t="s">
        <v>466</v>
      </c>
      <c r="I121" s="227"/>
      <c r="J121" s="75">
        <v>995</v>
      </c>
      <c r="K121" s="73">
        <v>6</v>
      </c>
      <c r="L121" s="76">
        <f t="shared" si="1"/>
        <v>165.83333333333334</v>
      </c>
      <c r="M121" s="77" t="s">
        <v>468</v>
      </c>
    </row>
    <row r="122" spans="1:13" x14ac:dyDescent="0.25">
      <c r="A122" s="61"/>
      <c r="B122" s="61"/>
      <c r="C122" s="61"/>
      <c r="D122" s="38"/>
      <c r="E122" s="38"/>
      <c r="F122" s="64"/>
      <c r="G122" s="69"/>
      <c r="H122" s="81">
        <f>COUNTA(H7:H118)</f>
        <v>112</v>
      </c>
      <c r="I122" s="81"/>
      <c r="J122" s="175">
        <f>SUBTOTAL(9,J7:J121)</f>
        <v>186910</v>
      </c>
      <c r="K122" s="91">
        <f>SUBTOTAL(9,K7:K121)</f>
        <v>1099</v>
      </c>
      <c r="L122" s="176">
        <f t="shared" ref="L122" si="2">J122/K122</f>
        <v>170.07279344858964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2"/>
  <sheetViews>
    <sheetView topLeftCell="A24" workbookViewId="0">
      <selection activeCell="J33" sqref="J33:J38"/>
    </sheetView>
  </sheetViews>
  <sheetFormatPr baseColWidth="10" defaultRowHeight="15" x14ac:dyDescent="0.25"/>
  <cols>
    <col min="1" max="1" width="19.140625" customWidth="1"/>
    <col min="2" max="2" width="17.42578125" customWidth="1"/>
    <col min="3" max="3" width="17.85546875" customWidth="1"/>
    <col min="4" max="4" width="18.5703125" customWidth="1"/>
  </cols>
  <sheetData>
    <row r="2" spans="1:10" ht="20.25" x14ac:dyDescent="0.25">
      <c r="A2" s="234" t="s">
        <v>252</v>
      </c>
      <c r="B2" s="235"/>
      <c r="C2" s="235"/>
      <c r="D2" s="235"/>
      <c r="E2" s="235"/>
      <c r="F2" s="235"/>
      <c r="G2" s="235"/>
      <c r="H2" s="235"/>
      <c r="I2" s="236"/>
    </row>
    <row r="4" spans="1:10" x14ac:dyDescent="0.25">
      <c r="J4" s="73" t="s">
        <v>174</v>
      </c>
    </row>
    <row r="5" spans="1:10" ht="15.75" x14ac:dyDescent="0.25">
      <c r="A5" s="83" t="s">
        <v>481</v>
      </c>
    </row>
    <row r="7" spans="1:10" x14ac:dyDescent="0.25">
      <c r="A7" s="82" t="s">
        <v>314</v>
      </c>
      <c r="B7" s="89"/>
      <c r="C7" s="73" t="s">
        <v>315</v>
      </c>
      <c r="D7" s="77" t="s">
        <v>316</v>
      </c>
      <c r="E7" s="82"/>
      <c r="F7" s="89"/>
      <c r="G7" s="89"/>
      <c r="H7" s="89"/>
      <c r="I7" s="89"/>
      <c r="J7" s="73">
        <v>2</v>
      </c>
    </row>
    <row r="8" spans="1:10" x14ac:dyDescent="0.25">
      <c r="A8" s="82" t="s">
        <v>328</v>
      </c>
      <c r="B8" s="89"/>
      <c r="C8" s="73" t="s">
        <v>142</v>
      </c>
      <c r="D8" s="208" t="s">
        <v>330</v>
      </c>
      <c r="E8" s="82"/>
      <c r="F8" s="89"/>
      <c r="G8" s="89"/>
      <c r="H8" s="89"/>
      <c r="I8" s="89"/>
      <c r="J8" s="73">
        <v>2</v>
      </c>
    </row>
    <row r="9" spans="1:10" x14ac:dyDescent="0.25">
      <c r="A9" s="82" t="s">
        <v>329</v>
      </c>
      <c r="B9" s="89"/>
      <c r="C9" s="73" t="s">
        <v>142</v>
      </c>
      <c r="D9" s="208" t="s">
        <v>331</v>
      </c>
      <c r="E9" s="82"/>
      <c r="F9" s="89"/>
      <c r="G9" s="89"/>
      <c r="H9" s="89"/>
      <c r="I9" s="89"/>
      <c r="J9" s="73">
        <v>2</v>
      </c>
    </row>
    <row r="10" spans="1:10" x14ac:dyDescent="0.25">
      <c r="A10" s="82" t="s">
        <v>448</v>
      </c>
      <c r="B10" s="89"/>
      <c r="C10" s="73" t="s">
        <v>315</v>
      </c>
      <c r="D10" s="77" t="s">
        <v>333</v>
      </c>
      <c r="E10" s="82"/>
      <c r="F10" s="89"/>
      <c r="G10" s="89"/>
      <c r="H10" s="89"/>
      <c r="I10" s="89"/>
      <c r="J10" s="73">
        <v>2</v>
      </c>
    </row>
    <row r="11" spans="1:10" x14ac:dyDescent="0.25">
      <c r="A11" s="82"/>
      <c r="B11" s="89"/>
      <c r="C11" s="89"/>
      <c r="D11" s="77"/>
      <c r="E11" s="82"/>
      <c r="F11" s="89"/>
      <c r="G11" s="89"/>
      <c r="H11" s="89"/>
      <c r="I11" s="89"/>
      <c r="J11" s="73"/>
    </row>
    <row r="12" spans="1:10" x14ac:dyDescent="0.25">
      <c r="A12" s="82"/>
      <c r="B12" s="89"/>
      <c r="C12" s="89"/>
      <c r="D12" s="90"/>
      <c r="E12" s="82"/>
      <c r="F12" s="89"/>
      <c r="G12" s="89"/>
      <c r="H12" s="89"/>
      <c r="I12" s="89"/>
      <c r="J12" s="91">
        <f>SUM(J7:J10)</f>
        <v>8</v>
      </c>
    </row>
    <row r="13" spans="1:10" ht="15.75" x14ac:dyDescent="0.25">
      <c r="A13" s="83" t="s">
        <v>375</v>
      </c>
      <c r="D13" s="89"/>
      <c r="J13" s="73"/>
    </row>
    <row r="14" spans="1:10" x14ac:dyDescent="0.25">
      <c r="D14" s="89"/>
      <c r="J14" s="73"/>
    </row>
    <row r="15" spans="1:10" x14ac:dyDescent="0.25">
      <c r="A15" s="218" t="s">
        <v>269</v>
      </c>
      <c r="B15" s="74"/>
      <c r="C15" s="73" t="s">
        <v>270</v>
      </c>
      <c r="D15" s="77" t="s">
        <v>268</v>
      </c>
      <c r="E15" s="38"/>
      <c r="J15" s="73">
        <v>1</v>
      </c>
    </row>
    <row r="16" spans="1:10" x14ac:dyDescent="0.25">
      <c r="A16" s="64"/>
      <c r="B16" s="74"/>
      <c r="C16" s="73"/>
      <c r="D16" s="69"/>
      <c r="E16" s="38"/>
      <c r="J16" s="73"/>
    </row>
    <row r="17" spans="1:10" x14ac:dyDescent="0.25">
      <c r="A17" s="38"/>
      <c r="D17" s="64"/>
      <c r="E17" s="38"/>
      <c r="J17" s="73"/>
    </row>
    <row r="18" spans="1:10" ht="15.75" x14ac:dyDescent="0.25">
      <c r="A18" s="83" t="s">
        <v>254</v>
      </c>
      <c r="D18" s="64"/>
      <c r="E18" s="38"/>
      <c r="J18" s="73"/>
    </row>
    <row r="19" spans="1:10" ht="15.75" x14ac:dyDescent="0.25">
      <c r="A19" s="83"/>
      <c r="D19" s="64"/>
      <c r="E19" s="38"/>
      <c r="J19" s="73"/>
    </row>
    <row r="20" spans="1:10" x14ac:dyDescent="0.25">
      <c r="A20" s="82"/>
      <c r="B20" s="89"/>
      <c r="C20" s="89"/>
      <c r="D20" s="81"/>
      <c r="E20" s="82"/>
      <c r="F20" s="89"/>
      <c r="G20" s="89"/>
      <c r="H20" s="89"/>
      <c r="I20" s="89"/>
      <c r="J20" s="73"/>
    </row>
    <row r="21" spans="1:10" x14ac:dyDescent="0.25">
      <c r="B21" s="38"/>
      <c r="D21" s="38"/>
      <c r="F21" s="38"/>
      <c r="J21" s="73"/>
    </row>
    <row r="22" spans="1:10" ht="15.75" x14ac:dyDescent="0.25">
      <c r="A22" s="83" t="s">
        <v>487</v>
      </c>
      <c r="B22" s="38"/>
      <c r="D22" s="38"/>
      <c r="F22" s="38"/>
      <c r="J22" s="73"/>
    </row>
    <row r="23" spans="1:10" x14ac:dyDescent="0.25">
      <c r="B23" s="38"/>
      <c r="D23" s="38"/>
      <c r="F23" s="38"/>
      <c r="J23" s="73"/>
    </row>
    <row r="24" spans="1:10" x14ac:dyDescent="0.25">
      <c r="A24" s="239" t="s">
        <v>479</v>
      </c>
      <c r="B24" s="239"/>
      <c r="C24" s="73" t="s">
        <v>142</v>
      </c>
      <c r="D24" s="77" t="s">
        <v>480</v>
      </c>
      <c r="E24" s="82"/>
      <c r="F24" s="82"/>
      <c r="G24" s="89"/>
      <c r="H24" s="89"/>
      <c r="I24" s="89"/>
      <c r="J24" s="73">
        <v>2</v>
      </c>
    </row>
    <row r="25" spans="1:10" x14ac:dyDescent="0.25">
      <c r="A25" s="239"/>
      <c r="B25" s="239"/>
      <c r="C25" s="82"/>
      <c r="D25" s="81"/>
      <c r="E25" s="82"/>
      <c r="F25" s="82"/>
      <c r="G25" s="89"/>
      <c r="H25" s="89"/>
      <c r="I25" s="89"/>
      <c r="J25" s="73"/>
    </row>
    <row r="26" spans="1:10" x14ac:dyDescent="0.25">
      <c r="A26" s="92"/>
      <c r="B26" s="82"/>
      <c r="C26" s="89"/>
      <c r="D26" s="81"/>
      <c r="E26" s="82"/>
      <c r="F26" s="82"/>
      <c r="G26" s="89"/>
      <c r="H26" s="89"/>
      <c r="I26" s="89"/>
      <c r="J26" s="91">
        <f>SUM(J24:J25)</f>
        <v>2</v>
      </c>
    </row>
    <row r="27" spans="1:10" x14ac:dyDescent="0.25">
      <c r="A27" s="85" t="s">
        <v>253</v>
      </c>
      <c r="B27" s="82"/>
      <c r="C27" s="89"/>
      <c r="D27" s="81"/>
      <c r="E27" s="82"/>
      <c r="F27" s="82"/>
      <c r="G27" s="89"/>
      <c r="H27" s="89"/>
      <c r="I27" s="89"/>
      <c r="J27" s="90"/>
    </row>
    <row r="28" spans="1:10" x14ac:dyDescent="0.25">
      <c r="A28" s="84"/>
      <c r="B28" s="38"/>
      <c r="D28" s="64"/>
      <c r="E28" s="38"/>
      <c r="F28" s="38"/>
      <c r="J28" s="61"/>
    </row>
    <row r="29" spans="1:10" x14ac:dyDescent="0.25">
      <c r="A29" s="92"/>
      <c r="B29" s="74"/>
      <c r="C29" s="74"/>
      <c r="D29" s="81"/>
      <c r="E29" s="74"/>
      <c r="F29" s="74"/>
      <c r="G29" s="74"/>
      <c r="H29" s="74"/>
      <c r="I29" s="74"/>
      <c r="J29" s="73"/>
    </row>
    <row r="30" spans="1:10" x14ac:dyDescent="0.25">
      <c r="J30" s="61"/>
    </row>
    <row r="31" spans="1:10" ht="15.75" x14ac:dyDescent="0.25">
      <c r="A31" s="83" t="s">
        <v>486</v>
      </c>
      <c r="J31" s="61"/>
    </row>
    <row r="32" spans="1:10" x14ac:dyDescent="0.25">
      <c r="J32" s="61"/>
    </row>
    <row r="33" spans="1:10" x14ac:dyDescent="0.25">
      <c r="A33" s="92" t="s">
        <v>320</v>
      </c>
      <c r="B33" s="93" t="s">
        <v>323</v>
      </c>
      <c r="C33" s="194" t="s">
        <v>322</v>
      </c>
      <c r="D33" s="77" t="s">
        <v>324</v>
      </c>
      <c r="E33" s="82"/>
      <c r="F33" s="74"/>
      <c r="G33" s="74"/>
      <c r="H33" s="74"/>
      <c r="I33" s="74"/>
      <c r="J33" s="73">
        <v>2</v>
      </c>
    </row>
    <row r="34" spans="1:10" x14ac:dyDescent="0.25">
      <c r="A34" s="195" t="s">
        <v>320</v>
      </c>
      <c r="B34" s="93" t="s">
        <v>332</v>
      </c>
      <c r="C34" s="194" t="s">
        <v>142</v>
      </c>
      <c r="D34" s="77" t="s">
        <v>333</v>
      </c>
      <c r="E34" s="82"/>
      <c r="F34" s="74"/>
      <c r="G34" s="74"/>
      <c r="H34" s="74"/>
      <c r="I34" s="74"/>
      <c r="J34" s="73">
        <v>2</v>
      </c>
    </row>
    <row r="35" spans="1:10" x14ac:dyDescent="0.25">
      <c r="A35" s="202" t="s">
        <v>320</v>
      </c>
      <c r="B35" s="93" t="s">
        <v>347</v>
      </c>
      <c r="C35" s="201" t="s">
        <v>163</v>
      </c>
      <c r="D35" s="77" t="s">
        <v>349</v>
      </c>
      <c r="E35" s="82"/>
      <c r="F35" s="74"/>
      <c r="G35" s="74"/>
      <c r="H35" s="74"/>
      <c r="I35" s="74"/>
      <c r="J35" s="73">
        <v>2</v>
      </c>
    </row>
    <row r="36" spans="1:10" x14ac:dyDescent="0.25">
      <c r="A36" s="202" t="s">
        <v>320</v>
      </c>
      <c r="B36" s="93" t="s">
        <v>348</v>
      </c>
      <c r="C36" s="201" t="s">
        <v>163</v>
      </c>
      <c r="D36" s="77" t="s">
        <v>350</v>
      </c>
      <c r="E36" s="82"/>
      <c r="F36" s="74"/>
      <c r="G36" s="74"/>
      <c r="H36" s="74"/>
      <c r="I36" s="74"/>
      <c r="J36" s="73">
        <v>2</v>
      </c>
    </row>
    <row r="37" spans="1:10" x14ac:dyDescent="0.25">
      <c r="A37" s="221" t="s">
        <v>320</v>
      </c>
      <c r="B37" s="93" t="s">
        <v>447</v>
      </c>
      <c r="C37" s="220" t="s">
        <v>142</v>
      </c>
      <c r="D37" s="77" t="s">
        <v>316</v>
      </c>
      <c r="E37" s="82"/>
      <c r="F37" s="74"/>
      <c r="G37" s="74"/>
      <c r="H37" s="74"/>
      <c r="I37" s="74"/>
      <c r="J37" s="73">
        <v>2</v>
      </c>
    </row>
    <row r="38" spans="1:10" x14ac:dyDescent="0.25">
      <c r="A38" s="228" t="s">
        <v>468</v>
      </c>
      <c r="B38" s="93" t="s">
        <v>483</v>
      </c>
      <c r="C38" s="227" t="s">
        <v>317</v>
      </c>
      <c r="D38" s="77" t="s">
        <v>484</v>
      </c>
      <c r="E38" s="82"/>
      <c r="F38" s="74"/>
      <c r="G38" s="74"/>
      <c r="H38" s="74"/>
      <c r="I38" s="74"/>
      <c r="J38" s="73">
        <v>3</v>
      </c>
    </row>
    <row r="39" spans="1:10" x14ac:dyDescent="0.25">
      <c r="A39" s="92"/>
      <c r="B39" s="93"/>
      <c r="C39" s="82"/>
      <c r="D39" s="77" t="s">
        <v>488</v>
      </c>
      <c r="E39" s="82"/>
      <c r="F39" s="74"/>
      <c r="G39" s="74"/>
      <c r="H39" s="74"/>
      <c r="I39" s="74"/>
      <c r="J39" s="73"/>
    </row>
    <row r="40" spans="1:10" x14ac:dyDescent="0.25">
      <c r="A40" s="92"/>
      <c r="B40" s="93"/>
      <c r="C40" s="82"/>
      <c r="D40" s="81"/>
      <c r="E40" s="82"/>
      <c r="F40" s="74"/>
      <c r="G40" s="74"/>
      <c r="H40" s="74"/>
      <c r="I40" s="74"/>
      <c r="J40" s="91">
        <f>SUM(J33:J39)</f>
        <v>13</v>
      </c>
    </row>
    <row r="41" spans="1:10" x14ac:dyDescent="0.25">
      <c r="A41" s="202"/>
      <c r="B41" s="93"/>
      <c r="C41" s="82"/>
      <c r="D41" s="201"/>
      <c r="E41" s="82"/>
      <c r="F41" s="74"/>
      <c r="G41" s="74"/>
      <c r="H41" s="74"/>
      <c r="I41" s="74"/>
      <c r="J41" s="113"/>
    </row>
    <row r="42" spans="1:10" x14ac:dyDescent="0.25">
      <c r="A42" s="92" t="s">
        <v>299</v>
      </c>
      <c r="B42" s="93" t="s">
        <v>300</v>
      </c>
      <c r="C42" s="186" t="s">
        <v>158</v>
      </c>
      <c r="D42" s="77" t="s">
        <v>304</v>
      </c>
      <c r="E42" s="82"/>
      <c r="F42" s="74"/>
      <c r="G42" s="74"/>
      <c r="H42" s="74"/>
      <c r="I42" s="74"/>
      <c r="J42" s="73">
        <v>2</v>
      </c>
    </row>
    <row r="43" spans="1:10" x14ac:dyDescent="0.25">
      <c r="A43" s="192" t="s">
        <v>299</v>
      </c>
      <c r="B43" s="93" t="s">
        <v>319</v>
      </c>
      <c r="C43" s="191" t="s">
        <v>317</v>
      </c>
      <c r="D43" s="77" t="s">
        <v>318</v>
      </c>
      <c r="E43" s="82"/>
      <c r="F43" s="74"/>
      <c r="G43" s="74"/>
      <c r="H43" s="74"/>
      <c r="I43" s="74"/>
      <c r="J43" s="73">
        <v>2</v>
      </c>
    </row>
    <row r="44" spans="1:10" x14ac:dyDescent="0.25">
      <c r="A44" s="195" t="s">
        <v>299</v>
      </c>
      <c r="B44" s="93" t="s">
        <v>332</v>
      </c>
      <c r="C44" s="194" t="s">
        <v>142</v>
      </c>
      <c r="D44" s="77" t="s">
        <v>334</v>
      </c>
      <c r="E44" s="82"/>
      <c r="F44" s="74"/>
      <c r="G44" s="74"/>
      <c r="H44" s="74"/>
      <c r="I44" s="74"/>
      <c r="J44" s="73">
        <v>2</v>
      </c>
    </row>
    <row r="45" spans="1:10" x14ac:dyDescent="0.25">
      <c r="A45" s="202" t="s">
        <v>299</v>
      </c>
      <c r="B45" s="201" t="s">
        <v>351</v>
      </c>
      <c r="C45" s="201" t="s">
        <v>163</v>
      </c>
      <c r="D45" s="77" t="s">
        <v>353</v>
      </c>
      <c r="E45" s="82"/>
      <c r="F45" s="74"/>
      <c r="G45" s="74"/>
      <c r="H45" s="74"/>
      <c r="I45" s="74"/>
      <c r="J45" s="73">
        <v>1</v>
      </c>
    </row>
    <row r="46" spans="1:10" x14ac:dyDescent="0.25">
      <c r="A46" s="228" t="s">
        <v>299</v>
      </c>
      <c r="B46" s="227" t="s">
        <v>462</v>
      </c>
      <c r="C46" s="227" t="s">
        <v>142</v>
      </c>
      <c r="D46" s="77" t="s">
        <v>485</v>
      </c>
      <c r="E46" s="82"/>
      <c r="F46" s="74"/>
      <c r="G46" s="74"/>
      <c r="H46" s="74"/>
      <c r="I46" s="74"/>
      <c r="J46" s="73">
        <v>2</v>
      </c>
    </row>
    <row r="47" spans="1:10" x14ac:dyDescent="0.25">
      <c r="A47" s="202" t="s">
        <v>166</v>
      </c>
      <c r="B47" s="77" t="s">
        <v>354</v>
      </c>
      <c r="C47" s="194" t="s">
        <v>163</v>
      </c>
      <c r="D47" s="77" t="s">
        <v>183</v>
      </c>
      <c r="E47" s="82"/>
      <c r="F47" s="74"/>
      <c r="G47" s="74"/>
      <c r="H47" s="74"/>
      <c r="I47" s="74"/>
      <c r="J47" s="73">
        <v>1</v>
      </c>
    </row>
    <row r="48" spans="1:10" x14ac:dyDescent="0.25">
      <c r="A48" s="202" t="s">
        <v>166</v>
      </c>
      <c r="B48" s="77" t="s">
        <v>352</v>
      </c>
      <c r="C48" s="201" t="s">
        <v>163</v>
      </c>
      <c r="D48" s="77" t="s">
        <v>183</v>
      </c>
      <c r="E48" s="82"/>
      <c r="F48" s="74"/>
      <c r="G48" s="74"/>
      <c r="H48" s="74"/>
      <c r="I48" s="74"/>
      <c r="J48" s="73">
        <v>1</v>
      </c>
    </row>
    <row r="49" spans="1:10" x14ac:dyDescent="0.25">
      <c r="A49" s="210" t="s">
        <v>166</v>
      </c>
      <c r="B49" s="82" t="s">
        <v>370</v>
      </c>
      <c r="C49" s="209" t="s">
        <v>161</v>
      </c>
      <c r="D49" s="77" t="s">
        <v>371</v>
      </c>
      <c r="E49" s="77"/>
      <c r="F49" s="74"/>
      <c r="G49" s="74"/>
      <c r="H49" s="74"/>
      <c r="I49" s="74"/>
      <c r="J49" s="73">
        <v>1</v>
      </c>
    </row>
    <row r="50" spans="1:10" x14ac:dyDescent="0.25">
      <c r="A50" s="210" t="s">
        <v>166</v>
      </c>
      <c r="B50" s="82" t="s">
        <v>372</v>
      </c>
      <c r="C50" s="209" t="s">
        <v>161</v>
      </c>
      <c r="D50" s="77" t="s">
        <v>373</v>
      </c>
      <c r="E50" s="77"/>
      <c r="F50" s="74"/>
      <c r="G50" s="74"/>
      <c r="H50" s="74"/>
      <c r="I50" s="74"/>
      <c r="J50" s="73">
        <v>1</v>
      </c>
    </row>
    <row r="51" spans="1:10" x14ac:dyDescent="0.25">
      <c r="A51" s="73"/>
      <c r="B51" s="74"/>
      <c r="C51" s="74"/>
      <c r="D51" s="74"/>
      <c r="E51" s="74"/>
      <c r="F51" s="74"/>
      <c r="G51" s="74"/>
      <c r="H51" s="74"/>
      <c r="I51" s="74"/>
      <c r="J51" s="91">
        <f>SUM(J42:J50)</f>
        <v>13</v>
      </c>
    </row>
    <row r="52" spans="1:10" ht="15.75" x14ac:dyDescent="0.25">
      <c r="A52" s="83" t="s">
        <v>193</v>
      </c>
      <c r="J52" s="61"/>
    </row>
    <row r="53" spans="1:10" ht="15.75" x14ac:dyDescent="0.25">
      <c r="A53" s="83"/>
      <c r="J53" s="61"/>
    </row>
    <row r="54" spans="1:10" x14ac:dyDescent="0.25">
      <c r="A54" s="61"/>
      <c r="J54" s="61"/>
    </row>
    <row r="55" spans="1:10" ht="15.75" x14ac:dyDescent="0.25">
      <c r="A55" s="83" t="s">
        <v>194</v>
      </c>
      <c r="J55" s="61"/>
    </row>
    <row r="56" spans="1:10" ht="15.75" x14ac:dyDescent="0.25">
      <c r="A56" s="83"/>
      <c r="J56" s="61"/>
    </row>
    <row r="57" spans="1:10" x14ac:dyDescent="0.25">
      <c r="A57" s="81" t="s">
        <v>359</v>
      </c>
      <c r="B57" s="93" t="s">
        <v>446</v>
      </c>
      <c r="C57" s="90" t="s">
        <v>445</v>
      </c>
      <c r="D57" s="77" t="s">
        <v>324</v>
      </c>
      <c r="E57" s="82"/>
      <c r="F57" s="89"/>
      <c r="G57" s="89"/>
      <c r="H57" s="89"/>
      <c r="I57" s="89"/>
      <c r="J57" s="73">
        <v>2</v>
      </c>
    </row>
    <row r="58" spans="1:10" x14ac:dyDescent="0.25">
      <c r="A58" s="81"/>
      <c r="B58" s="82"/>
      <c r="C58" s="89"/>
      <c r="D58" s="81"/>
      <c r="E58" s="74"/>
      <c r="F58" s="89"/>
      <c r="G58" s="89"/>
      <c r="H58" s="89"/>
      <c r="I58" s="89"/>
      <c r="J58" s="73"/>
    </row>
    <row r="59" spans="1:10" x14ac:dyDescent="0.25">
      <c r="A59" s="81"/>
      <c r="B59" s="93"/>
      <c r="C59" s="89"/>
      <c r="D59" s="89"/>
      <c r="E59" s="89"/>
      <c r="F59" s="89"/>
      <c r="G59" s="89"/>
      <c r="H59" s="89"/>
      <c r="I59" s="89"/>
      <c r="J59" s="91">
        <f>SUM(J57:J58)</f>
        <v>2</v>
      </c>
    </row>
    <row r="60" spans="1:10" ht="15.75" x14ac:dyDescent="0.25">
      <c r="A60" s="83" t="s">
        <v>195</v>
      </c>
      <c r="J60" s="61"/>
    </row>
    <row r="61" spans="1:10" x14ac:dyDescent="0.25">
      <c r="J61" s="61"/>
    </row>
    <row r="62" spans="1:10" x14ac:dyDescent="0.25">
      <c r="A62" s="81" t="s">
        <v>390</v>
      </c>
      <c r="B62" s="212" t="s">
        <v>142</v>
      </c>
      <c r="C62" s="212" t="s">
        <v>420</v>
      </c>
      <c r="D62" s="93" t="s">
        <v>398</v>
      </c>
      <c r="E62" s="82"/>
      <c r="F62" s="89"/>
      <c r="G62" s="89"/>
      <c r="J62" s="61"/>
    </row>
    <row r="63" spans="1:10" x14ac:dyDescent="0.25">
      <c r="A63" s="211" t="s">
        <v>391</v>
      </c>
      <c r="B63" s="212" t="s">
        <v>161</v>
      </c>
      <c r="C63" s="214" t="s">
        <v>421</v>
      </c>
      <c r="D63" s="77" t="s">
        <v>397</v>
      </c>
      <c r="E63" s="82"/>
      <c r="F63" s="89"/>
      <c r="G63" s="89"/>
      <c r="J63" s="61"/>
    </row>
    <row r="64" spans="1:10" x14ac:dyDescent="0.25">
      <c r="A64" s="211" t="s">
        <v>392</v>
      </c>
      <c r="B64" s="214" t="s">
        <v>142</v>
      </c>
      <c r="C64" s="214" t="s">
        <v>420</v>
      </c>
      <c r="D64" s="77" t="s">
        <v>413</v>
      </c>
      <c r="E64" s="82"/>
      <c r="F64" s="89"/>
      <c r="G64" s="89"/>
      <c r="J64" s="61"/>
    </row>
    <row r="65" spans="1:10" x14ac:dyDescent="0.25">
      <c r="A65" s="211" t="s">
        <v>393</v>
      </c>
      <c r="B65" s="73" t="s">
        <v>343</v>
      </c>
      <c r="C65" s="215" t="s">
        <v>423</v>
      </c>
      <c r="D65" s="77" t="s">
        <v>432</v>
      </c>
      <c r="E65" s="82"/>
      <c r="F65" s="89"/>
      <c r="G65" s="89"/>
      <c r="J65" s="61"/>
    </row>
    <row r="66" spans="1:10" x14ac:dyDescent="0.25">
      <c r="A66" s="211" t="s">
        <v>393</v>
      </c>
      <c r="B66" s="73" t="s">
        <v>343</v>
      </c>
      <c r="C66" s="215" t="s">
        <v>424</v>
      </c>
      <c r="D66" s="77" t="s">
        <v>433</v>
      </c>
      <c r="E66" s="82"/>
      <c r="F66" s="89"/>
      <c r="G66" s="89"/>
      <c r="J66" s="61"/>
    </row>
    <row r="67" spans="1:10" x14ac:dyDescent="0.25">
      <c r="A67" s="211" t="s">
        <v>394</v>
      </c>
      <c r="B67" s="216" t="s">
        <v>317</v>
      </c>
      <c r="C67" s="214" t="s">
        <v>419</v>
      </c>
      <c r="D67" s="77" t="s">
        <v>422</v>
      </c>
      <c r="J67" s="61"/>
    </row>
    <row r="68" spans="1:10" x14ac:dyDescent="0.25">
      <c r="A68" s="211"/>
      <c r="J68" s="61"/>
    </row>
    <row r="69" spans="1:10" ht="15.75" x14ac:dyDescent="0.25">
      <c r="A69" s="83" t="s">
        <v>196</v>
      </c>
      <c r="J69" s="61"/>
    </row>
    <row r="70" spans="1:10" ht="15.75" x14ac:dyDescent="0.25">
      <c r="A70" s="83"/>
      <c r="J70" s="61"/>
    </row>
    <row r="71" spans="1:10" x14ac:dyDescent="0.25">
      <c r="A71" s="203" t="s">
        <v>341</v>
      </c>
      <c r="J71" s="61"/>
    </row>
    <row r="72" spans="1:10" x14ac:dyDescent="0.25">
      <c r="A72" s="82" t="s">
        <v>342</v>
      </c>
      <c r="B72" s="73" t="s">
        <v>343</v>
      </c>
      <c r="C72" s="73" t="s">
        <v>338</v>
      </c>
      <c r="D72" s="74" t="s">
        <v>337</v>
      </c>
      <c r="J72" s="73">
        <v>1</v>
      </c>
    </row>
    <row r="73" spans="1:10" x14ac:dyDescent="0.25">
      <c r="A73" s="82" t="s">
        <v>342</v>
      </c>
      <c r="B73" s="73" t="s">
        <v>343</v>
      </c>
      <c r="C73" s="73" t="s">
        <v>339</v>
      </c>
      <c r="D73" s="74" t="s">
        <v>337</v>
      </c>
      <c r="J73" s="73">
        <v>1</v>
      </c>
    </row>
    <row r="74" spans="1:10" x14ac:dyDescent="0.25">
      <c r="A74" s="82" t="s">
        <v>342</v>
      </c>
      <c r="B74" s="73" t="s">
        <v>343</v>
      </c>
      <c r="C74" s="73" t="s">
        <v>340</v>
      </c>
      <c r="D74" s="74" t="s">
        <v>337</v>
      </c>
      <c r="J74" s="73">
        <v>1</v>
      </c>
    </row>
    <row r="75" spans="1:10" ht="15.75" x14ac:dyDescent="0.25">
      <c r="A75" s="83"/>
      <c r="J75" s="91">
        <f>SUM(J72:J74)</f>
        <v>3</v>
      </c>
    </row>
    <row r="76" spans="1:10" x14ac:dyDescent="0.25">
      <c r="A76" s="85"/>
      <c r="J76" s="61"/>
    </row>
    <row r="77" spans="1:10" x14ac:dyDescent="0.25">
      <c r="A77" s="85" t="s">
        <v>197</v>
      </c>
      <c r="J77" s="61"/>
    </row>
    <row r="78" spans="1:10" x14ac:dyDescent="0.25">
      <c r="A78" s="85"/>
      <c r="J78" s="61"/>
    </row>
    <row r="79" spans="1:10" x14ac:dyDescent="0.25">
      <c r="A79" s="85" t="s">
        <v>198</v>
      </c>
      <c r="J79" s="61"/>
    </row>
    <row r="80" spans="1:10" x14ac:dyDescent="0.25">
      <c r="A80" s="85"/>
      <c r="B80" s="85" t="s">
        <v>199</v>
      </c>
      <c r="J80" s="61"/>
    </row>
    <row r="81" spans="1:10" x14ac:dyDescent="0.25">
      <c r="A81" s="64" t="s">
        <v>269</v>
      </c>
      <c r="B81" s="73" t="s">
        <v>271</v>
      </c>
      <c r="C81" s="73" t="s">
        <v>270</v>
      </c>
      <c r="D81" s="77" t="s">
        <v>272</v>
      </c>
      <c r="J81" s="73">
        <v>1</v>
      </c>
    </row>
    <row r="82" spans="1:10" x14ac:dyDescent="0.25">
      <c r="B82" s="77" t="s">
        <v>374</v>
      </c>
      <c r="C82" s="82"/>
      <c r="D82" s="81"/>
      <c r="E82" s="82"/>
      <c r="F82" s="82"/>
      <c r="G82" s="82"/>
      <c r="H82" s="89"/>
      <c r="I82" s="89"/>
      <c r="J82" s="81"/>
    </row>
    <row r="83" spans="1:10" x14ac:dyDescent="0.25">
      <c r="A83" s="38"/>
      <c r="B83" s="38"/>
      <c r="C83" s="69"/>
      <c r="E83" s="38"/>
      <c r="F83" s="38"/>
      <c r="G83" s="38"/>
      <c r="J83" s="64"/>
    </row>
    <row r="84" spans="1:10" x14ac:dyDescent="0.25">
      <c r="A84" s="38"/>
      <c r="B84" s="38"/>
      <c r="C84" s="38"/>
      <c r="E84" s="38"/>
      <c r="F84" s="38"/>
      <c r="G84" s="38"/>
      <c r="J84" s="61"/>
    </row>
    <row r="85" spans="1:10" x14ac:dyDescent="0.25">
      <c r="B85" s="86" t="s">
        <v>200</v>
      </c>
      <c r="C85" s="38"/>
      <c r="E85" s="38"/>
      <c r="F85" s="38"/>
      <c r="G85" s="38"/>
      <c r="J85" s="61"/>
    </row>
    <row r="86" spans="1:10" x14ac:dyDescent="0.25">
      <c r="A86" s="86"/>
      <c r="B86" s="38"/>
      <c r="C86" s="38"/>
      <c r="E86" s="38"/>
      <c r="F86" s="38"/>
      <c r="G86" s="38"/>
      <c r="J86" s="61"/>
    </row>
    <row r="87" spans="1:10" x14ac:dyDescent="0.25">
      <c r="A87" s="92"/>
      <c r="B87" s="82"/>
      <c r="C87" s="81"/>
      <c r="D87" s="81"/>
      <c r="E87" s="82"/>
      <c r="F87" s="82"/>
      <c r="G87" s="82"/>
      <c r="H87" s="89"/>
      <c r="I87" s="89"/>
      <c r="J87" s="73"/>
    </row>
    <row r="88" spans="1:10" x14ac:dyDescent="0.25">
      <c r="A88" s="89"/>
      <c r="B88" s="89"/>
      <c r="C88" s="89"/>
      <c r="D88" s="89"/>
      <c r="E88" s="89"/>
      <c r="F88" s="89"/>
      <c r="G88" s="89"/>
      <c r="H88" s="89"/>
      <c r="I88" s="89"/>
      <c r="J88" s="91">
        <f>SUM(J81:J87)</f>
        <v>1</v>
      </c>
    </row>
    <row r="89" spans="1:10" x14ac:dyDescent="0.25">
      <c r="A89" s="85" t="s">
        <v>202</v>
      </c>
    </row>
    <row r="90" spans="1:10" x14ac:dyDescent="0.25">
      <c r="A90" s="85"/>
      <c r="I90" s="73" t="s">
        <v>208</v>
      </c>
      <c r="J90" s="73">
        <f>J12+J15+J20+J26+J29+J40+J51+J59+J75+J88</f>
        <v>43</v>
      </c>
    </row>
    <row r="91" spans="1:10" x14ac:dyDescent="0.25">
      <c r="B91" s="237" t="s">
        <v>203</v>
      </c>
      <c r="C91" s="237"/>
      <c r="E91" s="238" t="s">
        <v>204</v>
      </c>
      <c r="F91" s="238"/>
    </row>
    <row r="92" spans="1:10" x14ac:dyDescent="0.25">
      <c r="B92" s="61"/>
      <c r="C92" s="38"/>
      <c r="E92" s="61"/>
      <c r="F92" s="38"/>
    </row>
    <row r="93" spans="1:10" x14ac:dyDescent="0.25">
      <c r="A93" s="233"/>
      <c r="B93" s="233"/>
      <c r="C93" s="96"/>
      <c r="D93" s="233"/>
      <c r="E93" s="233"/>
      <c r="F93" s="96"/>
    </row>
    <row r="94" spans="1:10" x14ac:dyDescent="0.25">
      <c r="A94" s="64"/>
      <c r="B94" s="64"/>
      <c r="C94" s="87"/>
      <c r="D94" s="64"/>
      <c r="E94" s="64"/>
      <c r="F94" s="87"/>
    </row>
    <row r="95" spans="1:10" x14ac:dyDescent="0.25">
      <c r="B95" s="61"/>
      <c r="C95" s="38"/>
      <c r="E95" s="87"/>
      <c r="F95" s="38"/>
    </row>
    <row r="96" spans="1:10" x14ac:dyDescent="0.25">
      <c r="A96" s="85" t="s">
        <v>207</v>
      </c>
      <c r="B96" s="61"/>
      <c r="C96" s="38"/>
      <c r="E96" s="88"/>
    </row>
    <row r="98" spans="2:6" x14ac:dyDescent="0.25">
      <c r="B98" s="233"/>
      <c r="C98" s="233"/>
      <c r="D98" s="73"/>
      <c r="F98" s="61"/>
    </row>
    <row r="99" spans="2:6" x14ac:dyDescent="0.25">
      <c r="B99" s="233"/>
      <c r="C99" s="233"/>
      <c r="D99" s="73"/>
    </row>
    <row r="100" spans="2:6" x14ac:dyDescent="0.25">
      <c r="B100" s="233"/>
      <c r="C100" s="233"/>
      <c r="D100" s="73"/>
    </row>
    <row r="101" spans="2:6" x14ac:dyDescent="0.25">
      <c r="B101" s="233"/>
      <c r="C101" s="233"/>
      <c r="D101" s="73"/>
    </row>
    <row r="102" spans="2:6" x14ac:dyDescent="0.25">
      <c r="B102" s="233"/>
      <c r="C102" s="233"/>
      <c r="D102" s="73"/>
    </row>
  </sheetData>
  <mergeCells count="12">
    <mergeCell ref="A2:I2"/>
    <mergeCell ref="B91:C91"/>
    <mergeCell ref="E91:F91"/>
    <mergeCell ref="A93:B93"/>
    <mergeCell ref="D93:E93"/>
    <mergeCell ref="A25:B25"/>
    <mergeCell ref="A24:B24"/>
    <mergeCell ref="B98:C98"/>
    <mergeCell ref="B99:C99"/>
    <mergeCell ref="B100:C100"/>
    <mergeCell ref="B101:C101"/>
    <mergeCell ref="B102:C10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2" workbookViewId="0">
      <selection activeCell="L9" sqref="L9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34" t="s">
        <v>303</v>
      </c>
      <c r="C2" s="235"/>
      <c r="D2" s="235"/>
      <c r="E2" s="235"/>
      <c r="F2" s="235"/>
      <c r="G2" s="235"/>
      <c r="H2" s="235"/>
      <c r="I2" s="235"/>
      <c r="J2" s="235"/>
    </row>
    <row r="4" spans="2:10" x14ac:dyDescent="0.25">
      <c r="C4" s="97" t="s">
        <v>209</v>
      </c>
      <c r="D4" s="72" t="s">
        <v>165</v>
      </c>
      <c r="E4" s="72" t="s">
        <v>166</v>
      </c>
      <c r="F4" s="72" t="s">
        <v>210</v>
      </c>
      <c r="G4" s="72" t="s">
        <v>211</v>
      </c>
      <c r="H4" s="72" t="s">
        <v>302</v>
      </c>
      <c r="I4" s="72" t="s">
        <v>212</v>
      </c>
      <c r="J4" s="3" t="s">
        <v>14</v>
      </c>
    </row>
    <row r="5" spans="2:10" x14ac:dyDescent="0.25">
      <c r="C5" s="98" t="s">
        <v>213</v>
      </c>
      <c r="D5" s="99"/>
      <c r="E5" s="99"/>
      <c r="F5" s="99" t="s">
        <v>214</v>
      </c>
      <c r="G5" s="99" t="s">
        <v>215</v>
      </c>
      <c r="H5" s="99"/>
      <c r="I5" s="99" t="s">
        <v>216</v>
      </c>
      <c r="J5" s="11" t="s">
        <v>217</v>
      </c>
    </row>
    <row r="7" spans="2:10" x14ac:dyDescent="0.25">
      <c r="B7" s="82" t="s">
        <v>363</v>
      </c>
      <c r="C7" s="89"/>
      <c r="D7" s="89"/>
      <c r="E7" s="89"/>
      <c r="F7" s="89"/>
      <c r="G7" s="89"/>
      <c r="H7" s="89"/>
    </row>
    <row r="8" spans="2:10" x14ac:dyDescent="0.25">
      <c r="G8" s="101"/>
      <c r="H8" s="101"/>
    </row>
    <row r="9" spans="2:10" x14ac:dyDescent="0.25">
      <c r="B9" s="77" t="s">
        <v>187</v>
      </c>
      <c r="C9" s="105">
        <v>1</v>
      </c>
      <c r="D9" s="101">
        <v>1</v>
      </c>
      <c r="E9" s="101"/>
      <c r="F9" s="199">
        <v>1</v>
      </c>
      <c r="G9" s="73"/>
      <c r="H9" s="204">
        <v>3</v>
      </c>
      <c r="I9" s="102">
        <v>1</v>
      </c>
      <c r="J9" s="100">
        <f>C9+D9+E9+F9+G9+H9+I9</f>
        <v>7</v>
      </c>
    </row>
    <row r="10" spans="2:10" x14ac:dyDescent="0.25">
      <c r="B10" s="82" t="s">
        <v>186</v>
      </c>
      <c r="C10" s="105">
        <v>1</v>
      </c>
      <c r="D10" s="198">
        <v>2</v>
      </c>
      <c r="E10" s="101">
        <v>1</v>
      </c>
      <c r="F10" s="101"/>
      <c r="G10" s="73"/>
      <c r="H10" s="73"/>
      <c r="I10" s="73"/>
      <c r="J10" s="196">
        <f>C10+D10+E10+F10+G10+I10</f>
        <v>4</v>
      </c>
    </row>
    <row r="11" spans="2:10" x14ac:dyDescent="0.25">
      <c r="B11" s="82" t="s">
        <v>175</v>
      </c>
      <c r="C11" s="101"/>
      <c r="D11" s="198">
        <v>2</v>
      </c>
      <c r="E11" s="73"/>
      <c r="F11" s="199">
        <v>1</v>
      </c>
      <c r="G11" s="103">
        <v>1</v>
      </c>
      <c r="H11" s="73"/>
      <c r="I11" s="73"/>
      <c r="J11" s="73">
        <f>C11+D11+E11+F11+G11+I11</f>
        <v>4</v>
      </c>
    </row>
    <row r="12" spans="2:10" x14ac:dyDescent="0.25">
      <c r="B12" s="82" t="s">
        <v>183</v>
      </c>
      <c r="C12" s="73"/>
      <c r="D12" s="73">
        <v>1</v>
      </c>
      <c r="E12" s="101">
        <v>2</v>
      </c>
      <c r="F12" s="73"/>
      <c r="G12" s="73"/>
      <c r="H12" s="73"/>
      <c r="I12" s="73"/>
      <c r="J12" s="73">
        <f>C12+D12+E12+F12+G12+I12</f>
        <v>3</v>
      </c>
    </row>
    <row r="13" spans="2:10" x14ac:dyDescent="0.25">
      <c r="B13" s="82" t="s">
        <v>176</v>
      </c>
      <c r="C13" s="73"/>
      <c r="D13" s="101"/>
      <c r="E13" s="104">
        <v>3</v>
      </c>
      <c r="F13" s="101"/>
      <c r="G13" s="73"/>
      <c r="H13" s="73"/>
      <c r="I13" s="73"/>
      <c r="J13" s="73">
        <f>C13+D13+E13+F13+G13+I13</f>
        <v>3</v>
      </c>
    </row>
    <row r="14" spans="2:10" x14ac:dyDescent="0.25">
      <c r="B14" s="82" t="s">
        <v>184</v>
      </c>
      <c r="C14" s="105">
        <v>1</v>
      </c>
      <c r="D14" s="101">
        <v>1</v>
      </c>
      <c r="E14" s="101"/>
      <c r="F14" s="101"/>
      <c r="G14" s="73"/>
      <c r="H14" s="73"/>
      <c r="I14" s="101"/>
      <c r="J14" s="223">
        <f>C14+D14+E14+F14+G14+I14</f>
        <v>2</v>
      </c>
    </row>
    <row r="15" spans="2:10" x14ac:dyDescent="0.25">
      <c r="B15" s="82" t="s">
        <v>178</v>
      </c>
      <c r="C15" s="105">
        <v>1</v>
      </c>
      <c r="D15" s="101">
        <v>1</v>
      </c>
      <c r="E15" s="101"/>
      <c r="F15" s="73"/>
      <c r="G15" s="73"/>
      <c r="H15" s="73"/>
      <c r="I15" s="73"/>
      <c r="J15" s="73">
        <f>C15+D15+E15+F15+G15+I15</f>
        <v>2</v>
      </c>
    </row>
    <row r="16" spans="2:10" x14ac:dyDescent="0.25">
      <c r="B16" s="82" t="s">
        <v>181</v>
      </c>
      <c r="C16" s="105">
        <v>1</v>
      </c>
      <c r="D16" s="101">
        <v>1</v>
      </c>
      <c r="E16" s="101"/>
      <c r="F16" s="73"/>
      <c r="G16" s="73"/>
      <c r="H16" s="73"/>
      <c r="I16" s="73"/>
      <c r="J16" s="73">
        <f>C16+D16+E16+F16+G16+I16</f>
        <v>2</v>
      </c>
    </row>
    <row r="17" spans="1:10" x14ac:dyDescent="0.25">
      <c r="B17" s="74" t="s">
        <v>182</v>
      </c>
      <c r="C17" s="105">
        <v>1</v>
      </c>
      <c r="D17" s="101">
        <v>1</v>
      </c>
      <c r="E17" s="101"/>
      <c r="F17" s="73"/>
      <c r="G17" s="73"/>
      <c r="H17" s="73"/>
      <c r="I17" s="73"/>
      <c r="J17" s="73">
        <f>C17+D17+E17+F17+G17+I17</f>
        <v>2</v>
      </c>
    </row>
    <row r="18" spans="1:10" x14ac:dyDescent="0.25">
      <c r="B18" s="82" t="s">
        <v>223</v>
      </c>
      <c r="C18" s="105">
        <v>1</v>
      </c>
      <c r="D18" s="101"/>
      <c r="E18" s="73">
        <v>1</v>
      </c>
      <c r="F18" s="73"/>
      <c r="G18" s="73"/>
      <c r="H18" s="73"/>
      <c r="I18" s="73"/>
      <c r="J18" s="73">
        <f>C18+D18+E18+F18+G18+I18</f>
        <v>2</v>
      </c>
    </row>
    <row r="19" spans="1:10" x14ac:dyDescent="0.25">
      <c r="B19" s="82" t="s">
        <v>206</v>
      </c>
      <c r="C19" s="73"/>
      <c r="D19" s="101">
        <v>1</v>
      </c>
      <c r="E19" s="101"/>
      <c r="F19" s="73"/>
      <c r="G19" s="103">
        <v>1</v>
      </c>
      <c r="H19" s="73"/>
      <c r="I19" s="73"/>
      <c r="J19" s="73">
        <f>C19+D19+E19+F19+G19+I19</f>
        <v>2</v>
      </c>
    </row>
    <row r="20" spans="1:10" x14ac:dyDescent="0.25">
      <c r="B20" s="82" t="s">
        <v>221</v>
      </c>
      <c r="C20" s="73"/>
      <c r="D20" s="101">
        <v>1</v>
      </c>
      <c r="E20" s="101">
        <v>1</v>
      </c>
      <c r="F20" s="73"/>
      <c r="G20" s="73"/>
      <c r="H20" s="73"/>
      <c r="I20" s="73"/>
      <c r="J20" s="73">
        <f>C20+D20+E20+F20+G20+I20</f>
        <v>2</v>
      </c>
    </row>
    <row r="21" spans="1:10" x14ac:dyDescent="0.25">
      <c r="B21" s="82" t="s">
        <v>177</v>
      </c>
      <c r="C21" s="105">
        <v>1</v>
      </c>
      <c r="D21" s="101"/>
      <c r="E21" s="73"/>
      <c r="F21" s="73"/>
      <c r="G21" s="101"/>
      <c r="H21" s="101"/>
      <c r="I21" s="73"/>
      <c r="J21" s="228">
        <f>C21+D21+E21+F21+G21+I21</f>
        <v>1</v>
      </c>
    </row>
    <row r="22" spans="1:10" x14ac:dyDescent="0.25">
      <c r="B22" s="82" t="s">
        <v>482</v>
      </c>
      <c r="C22" s="73"/>
      <c r="D22" s="101"/>
      <c r="E22" s="101"/>
      <c r="F22" s="199">
        <v>1</v>
      </c>
      <c r="G22" s="73"/>
      <c r="H22" s="73"/>
      <c r="I22" s="73"/>
      <c r="J22" s="73">
        <f>C22+D22+E22+F22+G22+I22</f>
        <v>1</v>
      </c>
    </row>
    <row r="23" spans="1:10" x14ac:dyDescent="0.25">
      <c r="B23" s="82" t="s">
        <v>192</v>
      </c>
      <c r="C23" s="101"/>
      <c r="D23" s="101"/>
      <c r="E23" s="101">
        <v>1</v>
      </c>
      <c r="F23" s="73"/>
      <c r="G23" s="73"/>
      <c r="H23" s="73"/>
      <c r="I23" s="73"/>
      <c r="J23" s="73">
        <f>C23+D23+E23+F23+G23+I23</f>
        <v>1</v>
      </c>
    </row>
    <row r="24" spans="1:10" x14ac:dyDescent="0.25">
      <c r="B24" s="82" t="s">
        <v>185</v>
      </c>
      <c r="C24" s="101"/>
      <c r="D24" s="101"/>
      <c r="E24" s="101">
        <v>1</v>
      </c>
      <c r="F24" s="73"/>
      <c r="G24" s="73"/>
      <c r="H24" s="73"/>
      <c r="I24" s="73"/>
      <c r="J24" s="73">
        <f>C24+D24+E24+F24+G24+I24</f>
        <v>1</v>
      </c>
    </row>
    <row r="25" spans="1:10" x14ac:dyDescent="0.25">
      <c r="B25" s="82" t="s">
        <v>218</v>
      </c>
      <c r="C25" s="73"/>
      <c r="D25" s="101"/>
      <c r="E25" s="101">
        <v>1</v>
      </c>
      <c r="F25" s="73"/>
      <c r="G25" s="73"/>
      <c r="H25" s="73"/>
      <c r="I25" s="73"/>
      <c r="J25" s="73">
        <f>C25+D25+E25+F25+G25+I25</f>
        <v>1</v>
      </c>
    </row>
    <row r="26" spans="1:10" x14ac:dyDescent="0.25">
      <c r="B26" s="82" t="s">
        <v>190</v>
      </c>
      <c r="C26" s="73"/>
      <c r="D26" s="101"/>
      <c r="E26" s="101">
        <v>1</v>
      </c>
      <c r="F26" s="73"/>
      <c r="G26" s="73"/>
      <c r="H26" s="73"/>
      <c r="I26" s="73"/>
      <c r="J26" s="73">
        <f>C26+D26+E26+F26+G26+I26</f>
        <v>1</v>
      </c>
    </row>
    <row r="27" spans="1:10" x14ac:dyDescent="0.25">
      <c r="B27" s="82" t="s">
        <v>189</v>
      </c>
      <c r="C27" s="73"/>
      <c r="D27" s="101"/>
      <c r="E27" s="101">
        <v>1</v>
      </c>
      <c r="F27" s="73"/>
      <c r="G27" s="73"/>
      <c r="H27" s="73"/>
      <c r="I27" s="73"/>
      <c r="J27" s="73">
        <f>C27+D27+E27+F27+G27+I27</f>
        <v>1</v>
      </c>
    </row>
    <row r="28" spans="1:10" x14ac:dyDescent="0.25">
      <c r="B28" s="82" t="s">
        <v>220</v>
      </c>
      <c r="C28" s="73"/>
      <c r="D28" s="101">
        <v>1</v>
      </c>
      <c r="E28" s="101"/>
      <c r="F28" s="101"/>
      <c r="G28" s="73"/>
      <c r="H28" s="73"/>
      <c r="I28" s="73"/>
      <c r="J28" s="73">
        <f>C28+D28+E28+F28+G28+I28</f>
        <v>1</v>
      </c>
    </row>
    <row r="29" spans="1:10" x14ac:dyDescent="0.25">
      <c r="B29" s="82"/>
      <c r="C29" s="73"/>
      <c r="D29" s="101"/>
      <c r="E29" s="101"/>
      <c r="F29" s="101"/>
      <c r="G29" s="73"/>
      <c r="H29" s="73"/>
      <c r="I29" s="73"/>
      <c r="J29" s="73"/>
    </row>
    <row r="30" spans="1:10" x14ac:dyDescent="0.25">
      <c r="A30" t="s">
        <v>14</v>
      </c>
      <c r="B30" s="222">
        <f>COUNTA(B9:B28)</f>
        <v>20</v>
      </c>
      <c r="C30" s="73">
        <f>SUM(C9:C27)</f>
        <v>8</v>
      </c>
      <c r="D30" s="73">
        <f>SUM(D9:D28)</f>
        <v>13</v>
      </c>
      <c r="E30" s="73">
        <f t="shared" ref="D30:J30" si="0">SUM(E9:E27)</f>
        <v>13</v>
      </c>
      <c r="F30" s="73">
        <f t="shared" si="0"/>
        <v>3</v>
      </c>
      <c r="G30" s="73">
        <f t="shared" si="0"/>
        <v>2</v>
      </c>
      <c r="H30" s="73">
        <f t="shared" si="0"/>
        <v>3</v>
      </c>
      <c r="I30" s="73">
        <f t="shared" si="0"/>
        <v>1</v>
      </c>
      <c r="J30" s="73">
        <f t="shared" si="0"/>
        <v>42</v>
      </c>
    </row>
    <row r="31" spans="1:10" x14ac:dyDescent="0.25">
      <c r="B31" s="82"/>
      <c r="C31" s="73"/>
      <c r="D31" s="101"/>
      <c r="E31" s="101"/>
      <c r="F31" s="73"/>
      <c r="G31" s="73"/>
      <c r="H31" s="73"/>
      <c r="I31" s="73"/>
      <c r="J31" s="73"/>
    </row>
    <row r="32" spans="1:10" x14ac:dyDescent="0.25">
      <c r="B32" s="82" t="s">
        <v>230</v>
      </c>
      <c r="C32" s="73"/>
      <c r="D32" s="101"/>
      <c r="E32" s="101"/>
      <c r="F32" s="73"/>
      <c r="G32" s="73"/>
      <c r="H32" s="73"/>
      <c r="I32" s="73"/>
      <c r="J32" s="73"/>
    </row>
    <row r="33" spans="2:10" x14ac:dyDescent="0.25">
      <c r="B33" s="82"/>
      <c r="C33" s="73"/>
      <c r="D33" s="101"/>
      <c r="E33" s="101"/>
      <c r="F33" s="73"/>
      <c r="G33" s="73"/>
      <c r="H33" s="73"/>
      <c r="I33" s="73"/>
      <c r="J33" s="73"/>
    </row>
    <row r="34" spans="2:10" x14ac:dyDescent="0.25">
      <c r="B34" s="82" t="s">
        <v>201</v>
      </c>
      <c r="C34" s="73"/>
      <c r="D34" s="101"/>
      <c r="E34" s="73"/>
      <c r="F34" s="73"/>
      <c r="G34" s="73"/>
      <c r="H34" s="73"/>
      <c r="I34" s="73"/>
      <c r="J34" s="73">
        <f t="shared" ref="J34:J48" si="1">C34+D34+E34+F34+G34+I34</f>
        <v>0</v>
      </c>
    </row>
    <row r="35" spans="2:10" x14ac:dyDescent="0.25">
      <c r="B35" s="82" t="s">
        <v>179</v>
      </c>
      <c r="C35" s="73"/>
      <c r="D35" s="101"/>
      <c r="E35" s="73"/>
      <c r="F35" s="73"/>
      <c r="G35" s="73"/>
      <c r="H35" s="73"/>
      <c r="I35" s="73"/>
      <c r="J35" s="73">
        <f t="shared" si="1"/>
        <v>0</v>
      </c>
    </row>
    <row r="36" spans="2:10" x14ac:dyDescent="0.25">
      <c r="B36" s="82" t="s">
        <v>185</v>
      </c>
      <c r="C36" s="73"/>
      <c r="D36" s="101"/>
      <c r="E36" s="101"/>
      <c r="F36" s="73"/>
      <c r="G36" s="73"/>
      <c r="H36" s="73"/>
      <c r="I36" s="73"/>
      <c r="J36" s="73">
        <f t="shared" si="1"/>
        <v>0</v>
      </c>
    </row>
    <row r="37" spans="2:10" x14ac:dyDescent="0.25">
      <c r="B37" s="82" t="s">
        <v>219</v>
      </c>
      <c r="C37" s="73"/>
      <c r="D37" s="101"/>
      <c r="E37" s="101"/>
      <c r="F37" s="73"/>
      <c r="G37" s="73"/>
      <c r="H37" s="73"/>
      <c r="I37" s="73"/>
      <c r="J37" s="73">
        <f t="shared" si="1"/>
        <v>0</v>
      </c>
    </row>
    <row r="38" spans="2:10" x14ac:dyDescent="0.25">
      <c r="B38" s="82" t="s">
        <v>220</v>
      </c>
      <c r="C38" s="73"/>
      <c r="D38" s="101"/>
      <c r="E38" s="101"/>
      <c r="F38" s="73"/>
      <c r="G38" s="73"/>
      <c r="H38" s="73"/>
      <c r="I38" s="73"/>
      <c r="J38" s="73">
        <f t="shared" si="1"/>
        <v>0</v>
      </c>
    </row>
    <row r="39" spans="2:10" x14ac:dyDescent="0.25">
      <c r="B39" s="82" t="s">
        <v>222</v>
      </c>
      <c r="C39" s="73"/>
      <c r="D39" s="101"/>
      <c r="E39" s="101"/>
      <c r="F39" s="73"/>
      <c r="G39" s="73"/>
      <c r="H39" s="73"/>
      <c r="I39" s="73"/>
      <c r="J39" s="73">
        <f t="shared" si="1"/>
        <v>0</v>
      </c>
    </row>
    <row r="40" spans="2:10" x14ac:dyDescent="0.25">
      <c r="B40" s="82" t="s">
        <v>191</v>
      </c>
      <c r="C40" s="73"/>
      <c r="D40" s="101"/>
      <c r="E40" s="101"/>
      <c r="F40" s="73"/>
      <c r="G40" s="73"/>
      <c r="H40" s="73"/>
      <c r="I40" s="73"/>
      <c r="J40" s="73">
        <f t="shared" si="1"/>
        <v>0</v>
      </c>
    </row>
    <row r="41" spans="2:10" x14ac:dyDescent="0.25">
      <c r="B41" s="82" t="s">
        <v>188</v>
      </c>
      <c r="C41" s="73"/>
      <c r="D41" s="73"/>
      <c r="E41" s="73"/>
      <c r="F41" s="73"/>
      <c r="G41" s="73"/>
      <c r="H41" s="73"/>
      <c r="I41" s="73"/>
      <c r="J41" s="73">
        <f t="shared" si="1"/>
        <v>0</v>
      </c>
    </row>
    <row r="42" spans="2:10" x14ac:dyDescent="0.25">
      <c r="B42" s="82" t="s">
        <v>224</v>
      </c>
      <c r="C42" s="73"/>
      <c r="D42" s="73"/>
      <c r="E42" s="101"/>
      <c r="F42" s="73"/>
      <c r="G42" s="73"/>
      <c r="H42" s="73"/>
      <c r="I42" s="73"/>
      <c r="J42" s="73">
        <f t="shared" si="1"/>
        <v>0</v>
      </c>
    </row>
    <row r="43" spans="2:10" x14ac:dyDescent="0.25">
      <c r="B43" s="74" t="s">
        <v>225</v>
      </c>
      <c r="C43" s="73"/>
      <c r="D43" s="73"/>
      <c r="E43" s="101"/>
      <c r="F43" s="73"/>
      <c r="G43" s="73"/>
      <c r="H43" s="73"/>
      <c r="I43" s="73"/>
      <c r="J43" s="73">
        <f t="shared" si="1"/>
        <v>0</v>
      </c>
    </row>
    <row r="44" spans="2:10" x14ac:dyDescent="0.25">
      <c r="B44" s="82" t="s">
        <v>180</v>
      </c>
      <c r="C44" s="73"/>
      <c r="D44" s="101"/>
      <c r="E44" s="73"/>
      <c r="F44" s="73"/>
      <c r="G44" s="73"/>
      <c r="H44" s="73"/>
      <c r="I44" s="73"/>
      <c r="J44" s="73">
        <f t="shared" si="1"/>
        <v>0</v>
      </c>
    </row>
    <row r="45" spans="2:10" x14ac:dyDescent="0.25">
      <c r="B45" s="74" t="s">
        <v>226</v>
      </c>
      <c r="C45" s="73"/>
      <c r="D45" s="73"/>
      <c r="E45" s="101"/>
      <c r="F45" s="73"/>
      <c r="G45" s="73"/>
      <c r="H45" s="73"/>
      <c r="I45" s="73"/>
      <c r="J45" s="73">
        <f t="shared" si="1"/>
        <v>0</v>
      </c>
    </row>
    <row r="46" spans="2:10" x14ac:dyDescent="0.25">
      <c r="B46" s="74" t="s">
        <v>227</v>
      </c>
      <c r="C46" s="73"/>
      <c r="D46" s="73"/>
      <c r="E46" s="101"/>
      <c r="F46" s="73"/>
      <c r="G46" s="73"/>
      <c r="H46" s="73"/>
      <c r="I46" s="73"/>
      <c r="J46" s="73">
        <f t="shared" si="1"/>
        <v>0</v>
      </c>
    </row>
    <row r="47" spans="2:10" x14ac:dyDescent="0.25">
      <c r="B47" s="74" t="s">
        <v>228</v>
      </c>
      <c r="C47" s="73"/>
      <c r="D47" s="73"/>
      <c r="E47" s="101"/>
      <c r="F47" s="73"/>
      <c r="G47" s="73"/>
      <c r="H47" s="73"/>
      <c r="I47" s="73"/>
      <c r="J47" s="73">
        <f t="shared" si="1"/>
        <v>0</v>
      </c>
    </row>
    <row r="48" spans="2:10" x14ac:dyDescent="0.25">
      <c r="B48" s="74" t="s">
        <v>229</v>
      </c>
      <c r="C48" s="73"/>
      <c r="D48" s="73"/>
      <c r="E48" s="73"/>
      <c r="F48" s="73"/>
      <c r="G48" s="73"/>
      <c r="H48" s="73"/>
      <c r="I48" s="73"/>
      <c r="J48" s="73">
        <f t="shared" si="1"/>
        <v>0</v>
      </c>
    </row>
    <row r="49" spans="1:10" x14ac:dyDescent="0.25">
      <c r="B49" s="74" t="s">
        <v>231</v>
      </c>
      <c r="C49" s="89"/>
      <c r="D49" s="89"/>
      <c r="E49" s="89"/>
      <c r="F49" s="89"/>
      <c r="G49" s="89"/>
      <c r="H49" s="89"/>
      <c r="I49" s="89"/>
      <c r="J49" s="73">
        <f t="shared" ref="J49:J55" si="2">C49+D49+E49+F49+G49+I49</f>
        <v>0</v>
      </c>
    </row>
    <row r="50" spans="1:10" x14ac:dyDescent="0.25">
      <c r="B50" s="74" t="s">
        <v>205</v>
      </c>
      <c r="C50" s="89"/>
      <c r="D50" s="89"/>
      <c r="E50" s="89"/>
      <c r="F50" s="89"/>
      <c r="G50" s="89"/>
      <c r="H50" s="89"/>
      <c r="I50" s="89"/>
      <c r="J50" s="73">
        <f t="shared" si="2"/>
        <v>0</v>
      </c>
    </row>
    <row r="51" spans="1:10" x14ac:dyDescent="0.25">
      <c r="B51" s="74" t="s">
        <v>232</v>
      </c>
      <c r="C51" s="89"/>
      <c r="D51" s="89"/>
      <c r="E51" s="89"/>
      <c r="F51" s="89"/>
      <c r="G51" s="89"/>
      <c r="H51" s="89"/>
      <c r="I51" s="89"/>
      <c r="J51" s="73">
        <f t="shared" si="2"/>
        <v>0</v>
      </c>
    </row>
    <row r="52" spans="1:10" x14ac:dyDescent="0.25">
      <c r="B52" s="74" t="s">
        <v>459</v>
      </c>
      <c r="C52" s="89"/>
      <c r="D52" s="89"/>
      <c r="E52" s="89"/>
      <c r="F52" s="89"/>
      <c r="G52" s="89"/>
      <c r="H52" s="89"/>
      <c r="I52" s="89"/>
      <c r="J52" s="73">
        <f t="shared" si="2"/>
        <v>0</v>
      </c>
    </row>
    <row r="53" spans="1:10" x14ac:dyDescent="0.25">
      <c r="B53" s="74" t="s">
        <v>460</v>
      </c>
      <c r="C53" s="89"/>
      <c r="D53" s="89"/>
      <c r="E53" s="89"/>
      <c r="F53" s="89"/>
      <c r="G53" s="89"/>
      <c r="H53" s="89"/>
      <c r="I53" s="89"/>
      <c r="J53" s="73">
        <f t="shared" si="2"/>
        <v>0</v>
      </c>
    </row>
    <row r="54" spans="1:10" x14ac:dyDescent="0.25">
      <c r="B54" s="74" t="s">
        <v>233</v>
      </c>
      <c r="C54" s="89"/>
      <c r="D54" s="89"/>
      <c r="E54" s="89"/>
      <c r="F54" s="89"/>
      <c r="G54" s="89"/>
      <c r="H54" s="89"/>
      <c r="I54" s="89"/>
      <c r="J54" s="73">
        <f t="shared" si="2"/>
        <v>0</v>
      </c>
    </row>
    <row r="55" spans="1:10" x14ac:dyDescent="0.25">
      <c r="B55" s="74" t="s">
        <v>460</v>
      </c>
      <c r="C55" s="89"/>
      <c r="D55" s="89"/>
      <c r="E55" s="89"/>
      <c r="F55" s="89"/>
      <c r="G55" s="89"/>
      <c r="H55" s="89"/>
      <c r="I55" s="89"/>
      <c r="J55" s="73">
        <f t="shared" si="2"/>
        <v>0</v>
      </c>
    </row>
    <row r="56" spans="1:10" x14ac:dyDescent="0.25">
      <c r="B56" s="82"/>
      <c r="C56" s="89"/>
      <c r="D56" s="89"/>
      <c r="E56" s="89"/>
      <c r="F56" s="89"/>
      <c r="G56" s="89"/>
      <c r="H56" s="89"/>
      <c r="I56" s="89"/>
      <c r="J56" s="89"/>
    </row>
    <row r="57" spans="1:10" x14ac:dyDescent="0.25">
      <c r="A57" t="s">
        <v>14</v>
      </c>
      <c r="B57" s="222">
        <f>COUNTA(B34:B55)</f>
        <v>22</v>
      </c>
      <c r="C57" s="89"/>
      <c r="D57" s="89"/>
      <c r="E57" s="89"/>
      <c r="F57" s="89"/>
      <c r="G57" s="89"/>
      <c r="H57" s="89"/>
      <c r="I57" s="89"/>
      <c r="J57" s="89"/>
    </row>
  </sheetData>
  <sortState ref="B9:J28">
    <sortCondition descending="1" ref="J9:J28"/>
    <sortCondition descending="1" ref="C9:C28"/>
    <sortCondition descending="1" ref="F9:F28"/>
    <sortCondition descending="1" ref="H9:H28"/>
  </sortState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61" workbookViewId="0">
      <selection activeCell="C86" sqref="C8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5" t="s">
        <v>382</v>
      </c>
      <c r="C3" s="61"/>
      <c r="D3" s="61"/>
      <c r="F3" s="61"/>
      <c r="I3" s="61"/>
      <c r="J3" s="61"/>
      <c r="K3" s="61"/>
    </row>
    <row r="4" spans="2:11" x14ac:dyDescent="0.25">
      <c r="B4" s="61"/>
      <c r="C4" s="61"/>
      <c r="D4" s="61"/>
      <c r="F4" s="61"/>
      <c r="I4" s="61"/>
      <c r="J4" s="61"/>
      <c r="K4" s="61"/>
    </row>
    <row r="5" spans="2:11" ht="18" x14ac:dyDescent="0.25">
      <c r="B5" s="61"/>
      <c r="C5" s="61"/>
      <c r="D5" s="69"/>
      <c r="F5" s="61"/>
      <c r="G5" s="106" t="s">
        <v>234</v>
      </c>
      <c r="I5" s="61"/>
      <c r="J5" s="61"/>
      <c r="K5" s="61"/>
    </row>
    <row r="6" spans="2:11" x14ac:dyDescent="0.25">
      <c r="B6" s="61"/>
      <c r="C6" s="61"/>
      <c r="D6" s="61"/>
      <c r="F6" s="61"/>
      <c r="I6" s="61"/>
      <c r="J6" s="61"/>
      <c r="K6" s="61"/>
    </row>
    <row r="7" spans="2:11" ht="22.5" customHeight="1" x14ac:dyDescent="0.25">
      <c r="B7" s="78" t="s">
        <v>132</v>
      </c>
      <c r="C7" s="70" t="s">
        <v>133</v>
      </c>
      <c r="D7" s="70" t="s">
        <v>134</v>
      </c>
      <c r="E7" s="70" t="s">
        <v>235</v>
      </c>
      <c r="F7" s="70" t="s">
        <v>136</v>
      </c>
      <c r="G7" s="70" t="s">
        <v>137</v>
      </c>
      <c r="H7" s="70" t="s">
        <v>138</v>
      </c>
      <c r="I7" s="70" t="s">
        <v>140</v>
      </c>
      <c r="J7" s="70" t="s">
        <v>19</v>
      </c>
      <c r="K7" s="70" t="s">
        <v>23</v>
      </c>
    </row>
    <row r="8" spans="2:11" x14ac:dyDescent="0.25">
      <c r="B8" s="107"/>
      <c r="C8" s="107"/>
      <c r="D8" s="107"/>
      <c r="E8" s="107"/>
      <c r="F8" s="107"/>
      <c r="G8" s="108"/>
      <c r="H8" s="109"/>
      <c r="I8" s="107"/>
      <c r="J8" s="107"/>
      <c r="K8" s="107"/>
    </row>
    <row r="9" spans="2:11" ht="15.75" x14ac:dyDescent="0.25">
      <c r="B9" s="107"/>
      <c r="C9" s="107"/>
      <c r="D9" s="107"/>
      <c r="E9" s="240" t="s">
        <v>236</v>
      </c>
      <c r="F9" s="240"/>
      <c r="G9" s="240"/>
      <c r="H9" s="109"/>
      <c r="I9" s="107"/>
      <c r="J9" s="107"/>
      <c r="K9" s="107"/>
    </row>
    <row r="10" spans="2:11" x14ac:dyDescent="0.25">
      <c r="B10" s="107"/>
      <c r="C10" s="107"/>
      <c r="D10" s="107"/>
      <c r="F10" s="107"/>
      <c r="G10" s="108"/>
      <c r="H10" s="109"/>
      <c r="I10" s="107"/>
      <c r="J10" s="107"/>
      <c r="K10" s="107"/>
    </row>
    <row r="11" spans="2:11" x14ac:dyDescent="0.25">
      <c r="B11" s="81">
        <v>10</v>
      </c>
      <c r="C11" s="73">
        <v>11</v>
      </c>
      <c r="D11" s="73">
        <v>2019</v>
      </c>
      <c r="E11" s="81" t="s">
        <v>237</v>
      </c>
      <c r="F11" s="81">
        <v>4</v>
      </c>
      <c r="G11" s="82" t="s">
        <v>142</v>
      </c>
      <c r="H11" s="82" t="s">
        <v>143</v>
      </c>
      <c r="I11" s="113">
        <v>1909</v>
      </c>
      <c r="J11" s="113">
        <v>11</v>
      </c>
      <c r="K11" s="112">
        <f>I11/J11</f>
        <v>173.54545454545453</v>
      </c>
    </row>
    <row r="12" spans="2:11" x14ac:dyDescent="0.25">
      <c r="B12" s="111">
        <v>8</v>
      </c>
      <c r="C12" s="73">
        <v>3</v>
      </c>
      <c r="D12" s="81">
        <v>2020</v>
      </c>
      <c r="E12" s="81" t="s">
        <v>237</v>
      </c>
      <c r="F12" s="81">
        <v>4</v>
      </c>
      <c r="G12" s="82" t="s">
        <v>387</v>
      </c>
      <c r="H12" s="82"/>
      <c r="I12" s="113"/>
      <c r="J12" s="113"/>
      <c r="K12" s="112"/>
    </row>
    <row r="13" spans="2:11" x14ac:dyDescent="0.25">
      <c r="B13" s="73">
        <v>17</v>
      </c>
      <c r="C13" s="73">
        <v>5</v>
      </c>
      <c r="D13" s="73">
        <v>2020</v>
      </c>
      <c r="E13" s="81" t="s">
        <v>237</v>
      </c>
      <c r="F13" s="81">
        <v>4</v>
      </c>
      <c r="G13" s="82" t="s">
        <v>388</v>
      </c>
      <c r="H13" s="74"/>
      <c r="I13" s="73"/>
      <c r="J13" s="73"/>
      <c r="K13" s="112"/>
    </row>
    <row r="14" spans="2:11" x14ac:dyDescent="0.25">
      <c r="B14" s="74"/>
      <c r="C14" s="74"/>
      <c r="D14" s="74"/>
      <c r="E14" s="90"/>
      <c r="F14" s="89"/>
      <c r="G14" s="74"/>
      <c r="H14" s="74"/>
      <c r="I14" s="91">
        <f>SUM(I11:I13)</f>
        <v>1909</v>
      </c>
      <c r="J14" s="91">
        <f>SUM(J11:J13)</f>
        <v>11</v>
      </c>
      <c r="K14" s="112">
        <f>I14/J14</f>
        <v>173.54545454545453</v>
      </c>
    </row>
    <row r="15" spans="2:11" x14ac:dyDescent="0.25">
      <c r="B15" s="74"/>
      <c r="C15" s="74"/>
      <c r="D15" s="74"/>
      <c r="E15" s="90"/>
      <c r="F15" s="89"/>
      <c r="G15" s="74"/>
      <c r="H15" s="74"/>
      <c r="I15" s="73"/>
      <c r="J15" s="73"/>
      <c r="K15" s="73"/>
    </row>
    <row r="16" spans="2:11" x14ac:dyDescent="0.25">
      <c r="B16" s="81">
        <v>10</v>
      </c>
      <c r="C16" s="73">
        <v>11</v>
      </c>
      <c r="D16" s="73">
        <v>2019</v>
      </c>
      <c r="E16" s="81" t="s">
        <v>237</v>
      </c>
      <c r="F16" s="81">
        <v>4</v>
      </c>
      <c r="G16" s="82" t="s">
        <v>142</v>
      </c>
      <c r="H16" s="82" t="s">
        <v>155</v>
      </c>
      <c r="I16" s="73">
        <v>924</v>
      </c>
      <c r="J16" s="73">
        <v>6</v>
      </c>
      <c r="K16" s="76">
        <f>I16/J16</f>
        <v>154</v>
      </c>
    </row>
    <row r="17" spans="2:11" x14ac:dyDescent="0.25">
      <c r="B17" s="111">
        <v>8</v>
      </c>
      <c r="C17" s="73">
        <v>3</v>
      </c>
      <c r="D17" s="211">
        <v>2020</v>
      </c>
      <c r="E17" s="81" t="s">
        <v>237</v>
      </c>
      <c r="F17" s="81">
        <v>4</v>
      </c>
      <c r="G17" s="82" t="s">
        <v>387</v>
      </c>
      <c r="H17" s="74"/>
      <c r="I17" s="73"/>
      <c r="J17" s="73"/>
      <c r="K17" s="76"/>
    </row>
    <row r="18" spans="2:11" x14ac:dyDescent="0.25">
      <c r="B18" s="73">
        <v>17</v>
      </c>
      <c r="C18" s="73">
        <v>5</v>
      </c>
      <c r="D18" s="73">
        <v>2020</v>
      </c>
      <c r="E18" s="211" t="s">
        <v>237</v>
      </c>
      <c r="F18" s="211">
        <v>4</v>
      </c>
      <c r="G18" s="82" t="s">
        <v>388</v>
      </c>
      <c r="H18" s="74"/>
      <c r="I18" s="73"/>
      <c r="J18" s="73"/>
      <c r="K18" s="76"/>
    </row>
    <row r="19" spans="2:11" x14ac:dyDescent="0.25">
      <c r="B19" s="74"/>
      <c r="C19" s="74"/>
      <c r="D19" s="74"/>
      <c r="E19" s="90"/>
      <c r="F19" s="89"/>
      <c r="G19" s="74"/>
      <c r="H19" s="74"/>
      <c r="I19" s="91">
        <f>SUM(I16:I17)</f>
        <v>924</v>
      </c>
      <c r="J19" s="91">
        <f>SUM(J16:J17)</f>
        <v>6</v>
      </c>
      <c r="K19" s="112">
        <f>I19/J19</f>
        <v>154</v>
      </c>
    </row>
    <row r="20" spans="2:11" x14ac:dyDescent="0.25">
      <c r="B20" s="74"/>
      <c r="C20" s="74"/>
      <c r="D20" s="74"/>
      <c r="E20" s="90"/>
      <c r="F20" s="89"/>
      <c r="G20" s="74"/>
      <c r="H20" s="74"/>
      <c r="I20" s="73"/>
      <c r="J20" s="73"/>
      <c r="K20" s="73"/>
    </row>
    <row r="21" spans="2:11" x14ac:dyDescent="0.25">
      <c r="B21" s="81">
        <v>10</v>
      </c>
      <c r="C21" s="73">
        <v>11</v>
      </c>
      <c r="D21" s="73">
        <v>2019</v>
      </c>
      <c r="E21" s="81" t="s">
        <v>237</v>
      </c>
      <c r="F21" s="81">
        <v>4</v>
      </c>
      <c r="G21" s="82" t="s">
        <v>142</v>
      </c>
      <c r="H21" s="82" t="s">
        <v>147</v>
      </c>
      <c r="I21" s="73">
        <v>1655</v>
      </c>
      <c r="J21" s="73">
        <v>10</v>
      </c>
      <c r="K21" s="76">
        <f>I21/J21</f>
        <v>165.5</v>
      </c>
    </row>
    <row r="22" spans="2:11" x14ac:dyDescent="0.25">
      <c r="B22" s="111">
        <v>8</v>
      </c>
      <c r="C22" s="73">
        <v>3</v>
      </c>
      <c r="D22" s="211">
        <v>2020</v>
      </c>
      <c r="E22" s="81" t="s">
        <v>237</v>
      </c>
      <c r="F22" s="81">
        <v>4</v>
      </c>
      <c r="G22" s="82" t="s">
        <v>387</v>
      </c>
      <c r="H22" s="74"/>
      <c r="I22" s="73"/>
      <c r="J22" s="73"/>
      <c r="K22" s="76"/>
    </row>
    <row r="23" spans="2:11" x14ac:dyDescent="0.25">
      <c r="B23" s="73">
        <v>17</v>
      </c>
      <c r="C23" s="73">
        <v>5</v>
      </c>
      <c r="D23" s="73">
        <v>2020</v>
      </c>
      <c r="E23" s="81" t="s">
        <v>237</v>
      </c>
      <c r="F23" s="81">
        <v>4</v>
      </c>
      <c r="G23" s="82" t="s">
        <v>388</v>
      </c>
      <c r="H23" s="74"/>
      <c r="I23" s="73"/>
      <c r="J23" s="73"/>
      <c r="K23" s="76"/>
    </row>
    <row r="24" spans="2:11" x14ac:dyDescent="0.25">
      <c r="B24" s="74"/>
      <c r="C24" s="74"/>
      <c r="D24" s="74"/>
      <c r="E24" s="90"/>
      <c r="F24" s="89"/>
      <c r="G24" s="74"/>
      <c r="H24" s="74"/>
      <c r="I24" s="91">
        <f>SUM(I21:I23)</f>
        <v>1655</v>
      </c>
      <c r="J24" s="91">
        <f>SUM(J21:J23)</f>
        <v>10</v>
      </c>
      <c r="K24" s="112">
        <f>I24/J24</f>
        <v>165.5</v>
      </c>
    </row>
    <row r="25" spans="2:11" x14ac:dyDescent="0.25">
      <c r="B25" s="74"/>
      <c r="C25" s="74"/>
      <c r="D25" s="74"/>
      <c r="E25" s="90"/>
      <c r="F25" s="89"/>
      <c r="G25" s="74"/>
      <c r="H25" s="74"/>
      <c r="I25" s="73"/>
      <c r="J25" s="73"/>
      <c r="K25" s="73"/>
    </row>
    <row r="26" spans="2:11" x14ac:dyDescent="0.25">
      <c r="B26" s="211">
        <v>10</v>
      </c>
      <c r="C26" s="73">
        <v>11</v>
      </c>
      <c r="D26" s="73">
        <v>2019</v>
      </c>
      <c r="E26" s="81" t="s">
        <v>237</v>
      </c>
      <c r="F26" s="81">
        <v>4</v>
      </c>
      <c r="G26" s="82" t="s">
        <v>142</v>
      </c>
      <c r="H26" s="82" t="s">
        <v>238</v>
      </c>
      <c r="I26" s="73">
        <v>1313</v>
      </c>
      <c r="J26" s="73">
        <v>8</v>
      </c>
      <c r="K26" s="76">
        <f>I26/J26</f>
        <v>164.125</v>
      </c>
    </row>
    <row r="27" spans="2:11" x14ac:dyDescent="0.25">
      <c r="B27" s="111">
        <v>8</v>
      </c>
      <c r="C27" s="73">
        <v>3</v>
      </c>
      <c r="D27" s="211">
        <v>2020</v>
      </c>
      <c r="E27" s="81" t="s">
        <v>237</v>
      </c>
      <c r="F27" s="81">
        <v>4</v>
      </c>
      <c r="G27" s="82" t="s">
        <v>387</v>
      </c>
      <c r="H27" s="74"/>
      <c r="I27" s="73"/>
      <c r="J27" s="73"/>
      <c r="K27" s="76"/>
    </row>
    <row r="28" spans="2:11" x14ac:dyDescent="0.25">
      <c r="B28" s="73">
        <v>17</v>
      </c>
      <c r="C28" s="73">
        <v>5</v>
      </c>
      <c r="D28" s="73">
        <v>2020</v>
      </c>
      <c r="E28" s="81" t="s">
        <v>237</v>
      </c>
      <c r="F28" s="81">
        <v>4</v>
      </c>
      <c r="G28" s="82" t="s">
        <v>388</v>
      </c>
      <c r="H28" s="74"/>
      <c r="I28" s="73"/>
      <c r="J28" s="73"/>
      <c r="K28" s="76"/>
    </row>
    <row r="29" spans="2:11" x14ac:dyDescent="0.25">
      <c r="B29" s="74"/>
      <c r="C29" s="74"/>
      <c r="D29" s="74"/>
      <c r="E29" s="90"/>
      <c r="F29" s="89"/>
      <c r="G29" s="74"/>
      <c r="H29" s="74"/>
      <c r="I29" s="91">
        <f>SUM(I26:I28)</f>
        <v>1313</v>
      </c>
      <c r="J29" s="91">
        <f>SUM(J26:J28)</f>
        <v>8</v>
      </c>
      <c r="K29" s="112">
        <f>I29/J29</f>
        <v>164.125</v>
      </c>
    </row>
    <row r="30" spans="2:11" x14ac:dyDescent="0.25">
      <c r="B30" s="74"/>
      <c r="C30" s="74"/>
      <c r="D30" s="74"/>
      <c r="E30" s="90"/>
      <c r="F30" s="89"/>
      <c r="G30" s="74"/>
      <c r="H30" s="74"/>
      <c r="I30" s="73"/>
      <c r="J30" s="73"/>
      <c r="K30" s="73"/>
    </row>
    <row r="31" spans="2:11" x14ac:dyDescent="0.25">
      <c r="B31" s="211">
        <v>10</v>
      </c>
      <c r="C31" s="73">
        <v>11</v>
      </c>
      <c r="D31" s="73">
        <v>2019</v>
      </c>
      <c r="E31" s="81" t="s">
        <v>237</v>
      </c>
      <c r="F31" s="81">
        <v>4</v>
      </c>
      <c r="G31" s="82" t="s">
        <v>142</v>
      </c>
      <c r="H31" s="82" t="s">
        <v>239</v>
      </c>
      <c r="I31" s="73">
        <v>1491</v>
      </c>
      <c r="J31" s="73">
        <v>9</v>
      </c>
      <c r="K31" s="76">
        <f>I31/J31</f>
        <v>165.66666666666666</v>
      </c>
    </row>
    <row r="32" spans="2:11" x14ac:dyDescent="0.25">
      <c r="B32" s="111">
        <v>8</v>
      </c>
      <c r="C32" s="73">
        <v>3</v>
      </c>
      <c r="D32" s="211">
        <v>2020</v>
      </c>
      <c r="E32" s="81" t="s">
        <v>237</v>
      </c>
      <c r="F32" s="81">
        <v>4</v>
      </c>
      <c r="G32" s="82" t="s">
        <v>387</v>
      </c>
      <c r="H32" s="74"/>
      <c r="I32" s="73"/>
      <c r="J32" s="73"/>
      <c r="K32" s="76"/>
    </row>
    <row r="33" spans="2:11" x14ac:dyDescent="0.25">
      <c r="B33" s="73">
        <v>17</v>
      </c>
      <c r="C33" s="73">
        <v>5</v>
      </c>
      <c r="D33" s="73">
        <v>2020</v>
      </c>
      <c r="E33" s="81" t="s">
        <v>237</v>
      </c>
      <c r="F33" s="81">
        <v>4</v>
      </c>
      <c r="G33" s="82" t="s">
        <v>388</v>
      </c>
      <c r="H33" s="74"/>
      <c r="I33" s="73"/>
      <c r="J33" s="73"/>
      <c r="K33" s="76"/>
    </row>
    <row r="34" spans="2:11" x14ac:dyDescent="0.25">
      <c r="B34" s="74"/>
      <c r="C34" s="74"/>
      <c r="D34" s="74"/>
      <c r="E34" s="90"/>
      <c r="F34" s="89"/>
      <c r="G34" s="74"/>
      <c r="H34" s="74"/>
      <c r="I34" s="91">
        <f>SUM(I31:I33)</f>
        <v>1491</v>
      </c>
      <c r="J34" s="91">
        <f>SUM(J31:J33)</f>
        <v>9</v>
      </c>
      <c r="K34" s="112">
        <f>I34/J34</f>
        <v>165.66666666666666</v>
      </c>
    </row>
    <row r="35" spans="2:11" x14ac:dyDescent="0.25">
      <c r="B35" s="74"/>
      <c r="C35" s="74"/>
      <c r="D35" s="74"/>
      <c r="E35" s="90"/>
      <c r="F35" s="89"/>
      <c r="G35" s="74"/>
      <c r="H35" s="74"/>
      <c r="I35" s="113"/>
      <c r="J35" s="113"/>
      <c r="K35" s="112"/>
    </row>
    <row r="36" spans="2:11" x14ac:dyDescent="0.25">
      <c r="B36" s="73"/>
      <c r="C36" s="73"/>
      <c r="D36" s="90"/>
      <c r="E36" s="82"/>
      <c r="F36" s="81"/>
      <c r="G36" s="82"/>
      <c r="H36" s="82"/>
      <c r="I36" s="113"/>
      <c r="J36" s="113"/>
      <c r="K36" s="76"/>
    </row>
    <row r="37" spans="2:11" x14ac:dyDescent="0.25">
      <c r="B37" s="73"/>
      <c r="C37" s="73"/>
      <c r="D37" s="90"/>
      <c r="E37" s="82"/>
      <c r="F37" s="81"/>
      <c r="G37" s="82"/>
      <c r="H37" s="81" t="s">
        <v>240</v>
      </c>
      <c r="I37" s="114">
        <f>I14+I19+I24+I29+I34</f>
        <v>7292</v>
      </c>
      <c r="J37" s="115">
        <f>J14+J19+J24+J29+J34</f>
        <v>44</v>
      </c>
      <c r="K37" s="116">
        <f>I37/J37</f>
        <v>165.72727272727272</v>
      </c>
    </row>
    <row r="38" spans="2:11" x14ac:dyDescent="0.25">
      <c r="B38" s="73"/>
      <c r="C38" s="73"/>
      <c r="D38" s="61"/>
      <c r="E38" s="38"/>
      <c r="F38" s="64"/>
      <c r="G38" s="38"/>
      <c r="H38" s="38"/>
      <c r="I38" s="110"/>
      <c r="J38" s="110"/>
      <c r="K38" s="59"/>
    </row>
    <row r="39" spans="2:11" ht="15.75" x14ac:dyDescent="0.25">
      <c r="B39" s="74"/>
      <c r="C39" s="74"/>
      <c r="E39" s="240" t="s">
        <v>241</v>
      </c>
      <c r="F39" s="240"/>
      <c r="G39" s="240"/>
      <c r="I39" s="61"/>
      <c r="J39" s="61"/>
      <c r="K39" s="61"/>
    </row>
    <row r="40" spans="2:11" x14ac:dyDescent="0.25">
      <c r="B40" s="74"/>
      <c r="C40" s="74"/>
      <c r="I40" s="61"/>
      <c r="J40" s="61"/>
      <c r="K40" s="61"/>
    </row>
    <row r="41" spans="2:11" x14ac:dyDescent="0.25">
      <c r="B41" s="211">
        <v>10</v>
      </c>
      <c r="C41" s="73">
        <v>11</v>
      </c>
      <c r="D41" s="73">
        <v>2019</v>
      </c>
      <c r="E41" s="81" t="s">
        <v>242</v>
      </c>
      <c r="F41" s="81">
        <v>4</v>
      </c>
      <c r="G41" s="82" t="s">
        <v>161</v>
      </c>
      <c r="H41" s="82" t="s">
        <v>164</v>
      </c>
      <c r="I41" s="73">
        <v>917</v>
      </c>
      <c r="J41" s="73">
        <v>6</v>
      </c>
      <c r="K41" s="76">
        <f>I41/J41</f>
        <v>152.83333333333334</v>
      </c>
    </row>
    <row r="42" spans="2:11" x14ac:dyDescent="0.25">
      <c r="B42" s="111">
        <v>8</v>
      </c>
      <c r="C42" s="73">
        <v>3</v>
      </c>
      <c r="D42" s="211">
        <v>2020</v>
      </c>
      <c r="E42" s="81" t="s">
        <v>242</v>
      </c>
      <c r="F42" s="81">
        <v>4</v>
      </c>
      <c r="G42" s="82" t="s">
        <v>385</v>
      </c>
      <c r="H42" s="82"/>
      <c r="I42" s="73"/>
      <c r="J42" s="73"/>
      <c r="K42" s="76"/>
    </row>
    <row r="43" spans="2:11" x14ac:dyDescent="0.25">
      <c r="B43" s="73">
        <v>17</v>
      </c>
      <c r="C43" s="73">
        <v>5</v>
      </c>
      <c r="D43" s="73">
        <v>2020</v>
      </c>
      <c r="E43" s="81" t="s">
        <v>242</v>
      </c>
      <c r="F43" s="81">
        <v>4</v>
      </c>
      <c r="G43" s="82" t="s">
        <v>386</v>
      </c>
      <c r="H43" s="82"/>
      <c r="I43" s="73"/>
      <c r="J43" s="73"/>
      <c r="K43" s="76"/>
    </row>
    <row r="44" spans="2:11" x14ac:dyDescent="0.25">
      <c r="B44" s="64"/>
      <c r="C44" s="73"/>
      <c r="D44" s="73"/>
      <c r="E44" s="81"/>
      <c r="F44" s="81"/>
      <c r="G44" s="89"/>
      <c r="H44" s="82"/>
      <c r="I44" s="91">
        <f>SUM(I41:I43)</f>
        <v>917</v>
      </c>
      <c r="J44" s="91">
        <f>SUM(J41:J43)</f>
        <v>6</v>
      </c>
      <c r="K44" s="112">
        <f>I44/J44</f>
        <v>152.83333333333334</v>
      </c>
    </row>
    <row r="45" spans="2:11" x14ac:dyDescent="0.25">
      <c r="B45" s="64"/>
      <c r="C45" s="73"/>
      <c r="D45" s="73"/>
      <c r="E45" s="81"/>
      <c r="F45" s="81"/>
      <c r="G45" s="89"/>
      <c r="H45" s="82"/>
      <c r="I45" s="73"/>
      <c r="J45" s="73"/>
      <c r="K45" s="76"/>
    </row>
    <row r="46" spans="2:11" x14ac:dyDescent="0.25">
      <c r="B46" s="211">
        <v>10</v>
      </c>
      <c r="C46" s="73">
        <v>11</v>
      </c>
      <c r="D46" s="73">
        <v>2019</v>
      </c>
      <c r="E46" s="81" t="s">
        <v>242</v>
      </c>
      <c r="F46" s="81">
        <v>4</v>
      </c>
      <c r="G46" s="82" t="s">
        <v>161</v>
      </c>
      <c r="H46" s="82" t="s">
        <v>168</v>
      </c>
      <c r="I46" s="73">
        <v>534</v>
      </c>
      <c r="J46" s="73">
        <v>4</v>
      </c>
      <c r="K46" s="76">
        <f>I46/J46</f>
        <v>133.5</v>
      </c>
    </row>
    <row r="47" spans="2:11" x14ac:dyDescent="0.25">
      <c r="B47" s="111">
        <v>8</v>
      </c>
      <c r="C47" s="73">
        <v>3</v>
      </c>
      <c r="D47" s="211">
        <v>2020</v>
      </c>
      <c r="E47" s="81" t="s">
        <v>242</v>
      </c>
      <c r="F47" s="81">
        <v>4</v>
      </c>
      <c r="G47" s="82" t="s">
        <v>385</v>
      </c>
      <c r="H47" s="82"/>
      <c r="I47" s="73"/>
      <c r="J47" s="73"/>
      <c r="K47" s="76"/>
    </row>
    <row r="48" spans="2:11" x14ac:dyDescent="0.25">
      <c r="B48" s="73">
        <v>17</v>
      </c>
      <c r="C48" s="73">
        <v>5</v>
      </c>
      <c r="D48" s="73">
        <v>2020</v>
      </c>
      <c r="E48" s="81" t="s">
        <v>242</v>
      </c>
      <c r="F48" s="81">
        <v>4</v>
      </c>
      <c r="G48" s="82" t="s">
        <v>386</v>
      </c>
      <c r="H48" s="82"/>
      <c r="I48" s="73"/>
      <c r="J48" s="73"/>
      <c r="K48" s="76"/>
    </row>
    <row r="49" spans="2:11" x14ac:dyDescent="0.25">
      <c r="B49" s="64"/>
      <c r="C49" s="73"/>
      <c r="D49" s="73"/>
      <c r="E49" s="81"/>
      <c r="F49" s="81"/>
      <c r="G49" s="89"/>
      <c r="H49" s="82"/>
      <c r="I49" s="91">
        <f>SUM(I46:I48)</f>
        <v>534</v>
      </c>
      <c r="J49" s="91">
        <f>SUM(J46:J48)</f>
        <v>4</v>
      </c>
      <c r="K49" s="112">
        <f>I49/J49</f>
        <v>133.5</v>
      </c>
    </row>
    <row r="50" spans="2:11" x14ac:dyDescent="0.25">
      <c r="B50" s="64"/>
      <c r="C50" s="73"/>
      <c r="D50" s="73"/>
      <c r="E50" s="81"/>
      <c r="F50" s="81"/>
      <c r="G50" s="89"/>
      <c r="H50" s="82"/>
      <c r="I50" s="73"/>
      <c r="J50" s="73"/>
      <c r="K50" s="76"/>
    </row>
    <row r="51" spans="2:11" x14ac:dyDescent="0.25">
      <c r="B51" s="211">
        <v>10</v>
      </c>
      <c r="C51" s="73">
        <v>11</v>
      </c>
      <c r="D51" s="73">
        <v>2019</v>
      </c>
      <c r="E51" s="81" t="s">
        <v>242</v>
      </c>
      <c r="F51" s="81">
        <v>4</v>
      </c>
      <c r="G51" s="82" t="s">
        <v>161</v>
      </c>
      <c r="H51" s="82" t="s">
        <v>152</v>
      </c>
      <c r="I51" s="73">
        <v>929</v>
      </c>
      <c r="J51" s="73">
        <v>6</v>
      </c>
      <c r="K51" s="76">
        <f>I51/J51</f>
        <v>154.83333333333334</v>
      </c>
    </row>
    <row r="52" spans="2:11" x14ac:dyDescent="0.25">
      <c r="B52" s="111">
        <v>8</v>
      </c>
      <c r="C52" s="73">
        <v>3</v>
      </c>
      <c r="D52" s="211">
        <v>2020</v>
      </c>
      <c r="E52" s="81" t="s">
        <v>242</v>
      </c>
      <c r="F52" s="81">
        <v>4</v>
      </c>
      <c r="G52" s="82" t="s">
        <v>385</v>
      </c>
      <c r="H52" s="82"/>
      <c r="I52" s="73"/>
      <c r="J52" s="73"/>
      <c r="K52" s="76"/>
    </row>
    <row r="53" spans="2:11" x14ac:dyDescent="0.25">
      <c r="B53" s="73">
        <v>17</v>
      </c>
      <c r="C53" s="73">
        <v>5</v>
      </c>
      <c r="D53" s="73">
        <v>2020</v>
      </c>
      <c r="E53" s="211" t="s">
        <v>242</v>
      </c>
      <c r="F53" s="211">
        <v>4</v>
      </c>
      <c r="G53" s="82" t="s">
        <v>386</v>
      </c>
      <c r="H53" s="82"/>
      <c r="I53" s="73"/>
      <c r="J53" s="73"/>
      <c r="K53" s="76"/>
    </row>
    <row r="54" spans="2:11" x14ac:dyDescent="0.25">
      <c r="B54" s="64"/>
      <c r="C54" s="73"/>
      <c r="D54" s="73"/>
      <c r="E54" s="81"/>
      <c r="F54" s="81"/>
      <c r="G54" s="89"/>
      <c r="I54" s="91">
        <f>SUM(I51:I52)</f>
        <v>929</v>
      </c>
      <c r="J54" s="91">
        <f>SUM(J51:J52)</f>
        <v>6</v>
      </c>
      <c r="K54" s="112">
        <f>I54/J54</f>
        <v>154.83333333333334</v>
      </c>
    </row>
    <row r="55" spans="2:11" x14ac:dyDescent="0.25">
      <c r="B55" s="64"/>
      <c r="C55" s="73"/>
      <c r="D55" s="73"/>
      <c r="E55" s="81"/>
      <c r="F55" s="81"/>
      <c r="G55" s="89"/>
      <c r="I55" s="73"/>
      <c r="J55" s="73"/>
      <c r="K55" s="76"/>
    </row>
    <row r="56" spans="2:11" x14ac:dyDescent="0.25">
      <c r="B56" s="64"/>
      <c r="C56" s="73"/>
      <c r="D56" s="73"/>
      <c r="E56" s="81"/>
      <c r="F56" s="81"/>
      <c r="G56" s="89"/>
      <c r="H56" s="82"/>
      <c r="I56" s="73"/>
      <c r="J56" s="73"/>
      <c r="K56" s="76"/>
    </row>
    <row r="57" spans="2:11" x14ac:dyDescent="0.25">
      <c r="B57" s="211">
        <v>10</v>
      </c>
      <c r="C57" s="73">
        <v>11</v>
      </c>
      <c r="D57" s="73">
        <v>2019</v>
      </c>
      <c r="E57" s="81" t="s">
        <v>242</v>
      </c>
      <c r="F57" s="81">
        <v>4</v>
      </c>
      <c r="G57" s="82" t="s">
        <v>161</v>
      </c>
      <c r="H57" s="82" t="s">
        <v>162</v>
      </c>
      <c r="I57" s="73">
        <v>738</v>
      </c>
      <c r="J57" s="73">
        <v>5</v>
      </c>
      <c r="K57" s="76">
        <f>I57/J57</f>
        <v>147.6</v>
      </c>
    </row>
    <row r="58" spans="2:11" x14ac:dyDescent="0.25">
      <c r="B58" s="111">
        <v>8</v>
      </c>
      <c r="C58" s="73">
        <v>3</v>
      </c>
      <c r="D58" s="211">
        <v>2020</v>
      </c>
      <c r="E58" s="81" t="s">
        <v>242</v>
      </c>
      <c r="F58" s="81">
        <v>4</v>
      </c>
      <c r="G58" s="82" t="s">
        <v>385</v>
      </c>
      <c r="H58" s="89"/>
      <c r="I58" s="73"/>
      <c r="J58" s="73"/>
      <c r="K58" s="76"/>
    </row>
    <row r="59" spans="2:11" x14ac:dyDescent="0.25">
      <c r="B59" s="73">
        <v>17</v>
      </c>
      <c r="C59" s="73">
        <v>5</v>
      </c>
      <c r="D59" s="73">
        <v>2020</v>
      </c>
      <c r="E59" s="81" t="s">
        <v>242</v>
      </c>
      <c r="F59" s="81">
        <v>4</v>
      </c>
      <c r="G59" s="82" t="s">
        <v>386</v>
      </c>
      <c r="H59" s="89"/>
      <c r="I59" s="73"/>
      <c r="J59" s="73"/>
      <c r="K59" s="76"/>
    </row>
    <row r="60" spans="2:11" x14ac:dyDescent="0.25">
      <c r="B60" s="74"/>
      <c r="C60" s="74"/>
      <c r="D60" s="74"/>
      <c r="E60" s="73"/>
      <c r="F60" s="89"/>
      <c r="G60" s="89"/>
      <c r="H60" s="89"/>
      <c r="I60" s="91">
        <f>SUM(I57:I59)</f>
        <v>738</v>
      </c>
      <c r="J60" s="91">
        <f>SUM(J57:J59)</f>
        <v>5</v>
      </c>
      <c r="K60" s="112">
        <f>I60/J60</f>
        <v>147.6</v>
      </c>
    </row>
    <row r="61" spans="2:11" x14ac:dyDescent="0.25">
      <c r="B61" s="74"/>
      <c r="C61" s="74"/>
      <c r="D61" s="74"/>
      <c r="E61" s="73"/>
      <c r="F61" s="89"/>
      <c r="G61" s="89"/>
      <c r="H61" s="89"/>
      <c r="I61" s="73"/>
      <c r="J61" s="73"/>
      <c r="K61" s="73"/>
    </row>
    <row r="62" spans="2:11" x14ac:dyDescent="0.25">
      <c r="B62" s="74"/>
      <c r="C62" s="74"/>
      <c r="D62" s="74"/>
      <c r="E62" s="73"/>
      <c r="F62" s="89"/>
      <c r="G62" s="89"/>
      <c r="H62" s="89"/>
      <c r="I62" s="73"/>
      <c r="J62" s="73"/>
      <c r="K62" s="73"/>
    </row>
    <row r="63" spans="2:11" x14ac:dyDescent="0.25">
      <c r="B63" s="211">
        <v>10</v>
      </c>
      <c r="C63" s="73">
        <v>11</v>
      </c>
      <c r="D63" s="73">
        <v>2019</v>
      </c>
      <c r="E63" s="81" t="s">
        <v>242</v>
      </c>
      <c r="F63" s="81">
        <v>4</v>
      </c>
      <c r="G63" s="82" t="s">
        <v>161</v>
      </c>
      <c r="H63" s="77" t="s">
        <v>167</v>
      </c>
      <c r="I63" s="73">
        <v>1114</v>
      </c>
      <c r="J63" s="73">
        <v>7</v>
      </c>
      <c r="K63" s="76">
        <f>I63/J63</f>
        <v>159.14285714285714</v>
      </c>
    </row>
    <row r="64" spans="2:11" x14ac:dyDescent="0.25">
      <c r="B64" s="111">
        <v>8</v>
      </c>
      <c r="C64" s="73">
        <v>3</v>
      </c>
      <c r="D64" s="211">
        <v>2020</v>
      </c>
      <c r="E64" s="81" t="s">
        <v>242</v>
      </c>
      <c r="F64" s="81">
        <v>4</v>
      </c>
      <c r="G64" s="82" t="s">
        <v>385</v>
      </c>
      <c r="H64" s="89"/>
      <c r="I64" s="73"/>
      <c r="J64" s="73"/>
      <c r="K64" s="76"/>
    </row>
    <row r="65" spans="2:11" x14ac:dyDescent="0.25">
      <c r="B65" s="73">
        <v>17</v>
      </c>
      <c r="C65" s="73">
        <v>5</v>
      </c>
      <c r="D65" s="73">
        <v>2020</v>
      </c>
      <c r="E65" s="211" t="s">
        <v>242</v>
      </c>
      <c r="F65" s="211">
        <v>4</v>
      </c>
      <c r="G65" s="82" t="s">
        <v>386</v>
      </c>
      <c r="H65" s="89"/>
      <c r="I65" s="73"/>
      <c r="J65" s="73"/>
      <c r="K65" s="76"/>
    </row>
    <row r="66" spans="2:11" x14ac:dyDescent="0.25">
      <c r="C66" s="74"/>
      <c r="G66" s="89"/>
      <c r="H66" s="89"/>
      <c r="I66" s="91">
        <f>SUM(I63:I64)</f>
        <v>1114</v>
      </c>
      <c r="J66" s="91">
        <f>SUM(J63:J64)</f>
        <v>7</v>
      </c>
      <c r="K66" s="76">
        <f>I66/J66</f>
        <v>159.14285714285714</v>
      </c>
    </row>
    <row r="67" spans="2:11" x14ac:dyDescent="0.25">
      <c r="C67" s="74"/>
      <c r="G67" s="89"/>
      <c r="H67" s="89"/>
      <c r="I67" s="113"/>
      <c r="J67" s="113"/>
      <c r="K67" s="76"/>
    </row>
    <row r="68" spans="2:11" x14ac:dyDescent="0.25">
      <c r="C68" s="74"/>
      <c r="G68" s="89"/>
      <c r="H68" s="81" t="s">
        <v>240</v>
      </c>
      <c r="I68" s="114">
        <f>I44+I49+I54+I60+I66</f>
        <v>4232</v>
      </c>
      <c r="J68" s="115">
        <f>J44+J49+J54+J60+J66</f>
        <v>28</v>
      </c>
      <c r="K68" s="116">
        <f>I68/J68</f>
        <v>151.14285714285714</v>
      </c>
    </row>
    <row r="69" spans="2:11" ht="15.75" x14ac:dyDescent="0.25">
      <c r="C69" s="74"/>
      <c r="E69" s="240" t="s">
        <v>243</v>
      </c>
      <c r="F69" s="240"/>
      <c r="G69" s="240"/>
      <c r="I69" s="110"/>
      <c r="J69" s="110"/>
      <c r="K69" s="59"/>
    </row>
    <row r="70" spans="2:11" x14ac:dyDescent="0.25">
      <c r="C70" s="74"/>
      <c r="I70" s="61"/>
      <c r="J70" s="61"/>
      <c r="K70" s="61"/>
    </row>
    <row r="71" spans="2:11" x14ac:dyDescent="0.25">
      <c r="B71" s="211">
        <v>17</v>
      </c>
      <c r="C71" s="73">
        <v>11</v>
      </c>
      <c r="D71" s="73">
        <v>2019</v>
      </c>
      <c r="E71" s="81" t="s">
        <v>244</v>
      </c>
      <c r="F71" s="81">
        <v>3</v>
      </c>
      <c r="G71" s="82" t="s">
        <v>142</v>
      </c>
      <c r="H71" s="74" t="s">
        <v>245</v>
      </c>
      <c r="I71" s="73">
        <v>869</v>
      </c>
      <c r="J71" s="73">
        <v>7</v>
      </c>
      <c r="K71" s="76">
        <f>I71/J71</f>
        <v>124.14285714285714</v>
      </c>
    </row>
    <row r="72" spans="2:11" x14ac:dyDescent="0.25">
      <c r="B72" s="73"/>
      <c r="C72" s="73"/>
      <c r="D72" s="73"/>
      <c r="E72" s="81" t="s">
        <v>244</v>
      </c>
      <c r="F72" s="211">
        <v>3</v>
      </c>
      <c r="G72" s="82"/>
      <c r="H72" s="74"/>
      <c r="I72" s="73"/>
      <c r="J72" s="73"/>
      <c r="K72" s="76"/>
    </row>
    <row r="73" spans="2:11" x14ac:dyDescent="0.25">
      <c r="B73" s="73"/>
      <c r="C73" s="73"/>
      <c r="D73" s="73"/>
      <c r="E73" s="81" t="s">
        <v>244</v>
      </c>
      <c r="F73" s="211">
        <v>3</v>
      </c>
      <c r="G73" s="82"/>
      <c r="H73" s="74"/>
      <c r="I73" s="73"/>
      <c r="J73" s="73"/>
      <c r="K73" s="76"/>
    </row>
    <row r="74" spans="2:11" x14ac:dyDescent="0.25">
      <c r="B74" s="74"/>
      <c r="C74" s="74"/>
      <c r="D74" s="74"/>
      <c r="E74" s="90"/>
      <c r="F74" s="89"/>
      <c r="G74" s="74"/>
      <c r="H74" s="74"/>
      <c r="I74" s="91">
        <f>SUM(I71:I73)</f>
        <v>869</v>
      </c>
      <c r="J74" s="91">
        <f>SUM(J71:J73)</f>
        <v>7</v>
      </c>
      <c r="K74" s="76">
        <f>I74/J74</f>
        <v>124.14285714285714</v>
      </c>
    </row>
    <row r="75" spans="2:11" x14ac:dyDescent="0.25">
      <c r="B75" s="74"/>
      <c r="C75" s="74"/>
      <c r="D75" s="74"/>
      <c r="E75" s="90"/>
      <c r="F75" s="89"/>
      <c r="G75" s="74"/>
      <c r="H75" s="74"/>
      <c r="I75" s="73"/>
      <c r="J75" s="73"/>
      <c r="K75" s="73"/>
    </row>
    <row r="76" spans="2:11" x14ac:dyDescent="0.25">
      <c r="B76" s="211">
        <v>17</v>
      </c>
      <c r="C76" s="73">
        <v>11</v>
      </c>
      <c r="D76" s="73">
        <v>2019</v>
      </c>
      <c r="E76" s="81" t="s">
        <v>244</v>
      </c>
      <c r="F76" s="211">
        <v>3</v>
      </c>
      <c r="G76" s="82" t="s">
        <v>142</v>
      </c>
      <c r="H76" s="82" t="s">
        <v>159</v>
      </c>
      <c r="I76" s="73">
        <v>497</v>
      </c>
      <c r="J76" s="73">
        <v>4</v>
      </c>
      <c r="K76" s="76">
        <f>I76/J76</f>
        <v>124.25</v>
      </c>
    </row>
    <row r="77" spans="2:11" x14ac:dyDescent="0.25">
      <c r="B77" s="211"/>
      <c r="C77" s="73"/>
      <c r="D77" s="73"/>
      <c r="E77" s="211" t="s">
        <v>244</v>
      </c>
      <c r="F77" s="211">
        <v>3</v>
      </c>
      <c r="G77" s="82"/>
      <c r="H77" s="82"/>
      <c r="I77" s="73"/>
      <c r="J77" s="73"/>
      <c r="K77" s="76"/>
    </row>
    <row r="78" spans="2:11" x14ac:dyDescent="0.25">
      <c r="B78" s="73"/>
      <c r="C78" s="73"/>
      <c r="D78" s="73"/>
      <c r="E78" s="81" t="s">
        <v>244</v>
      </c>
      <c r="F78" s="211">
        <v>3</v>
      </c>
      <c r="G78" s="82"/>
      <c r="H78" s="74"/>
      <c r="I78" s="73"/>
      <c r="J78" s="73"/>
      <c r="K78" s="76"/>
    </row>
    <row r="79" spans="2:11" x14ac:dyDescent="0.25">
      <c r="B79" s="74"/>
      <c r="C79" s="74"/>
      <c r="D79" s="74"/>
      <c r="E79" s="90"/>
      <c r="F79" s="89"/>
      <c r="G79" s="74"/>
      <c r="H79" s="74"/>
      <c r="I79" s="91">
        <f>SUM(I76:I78)</f>
        <v>497</v>
      </c>
      <c r="J79" s="91">
        <f>SUM(J76:J78)</f>
        <v>4</v>
      </c>
      <c r="K79" s="76">
        <f>I79/J79</f>
        <v>124.25</v>
      </c>
    </row>
    <row r="80" spans="2:11" x14ac:dyDescent="0.25">
      <c r="B80" s="74"/>
      <c r="C80" s="74"/>
      <c r="D80" s="74"/>
      <c r="E80" s="90"/>
      <c r="F80" s="89"/>
      <c r="G80" s="74"/>
      <c r="H80" s="74"/>
      <c r="I80" s="73"/>
      <c r="J80" s="73"/>
      <c r="K80" s="73"/>
    </row>
    <row r="81" spans="2:11" x14ac:dyDescent="0.25">
      <c r="B81" s="211">
        <v>17</v>
      </c>
      <c r="C81" s="73">
        <v>11</v>
      </c>
      <c r="D81" s="73">
        <v>2019</v>
      </c>
      <c r="E81" s="81" t="s">
        <v>244</v>
      </c>
      <c r="F81" s="211">
        <v>3</v>
      </c>
      <c r="G81" s="82" t="s">
        <v>142</v>
      </c>
      <c r="H81" s="74" t="s">
        <v>154</v>
      </c>
      <c r="I81" s="73">
        <v>1604</v>
      </c>
      <c r="J81" s="73">
        <v>9</v>
      </c>
      <c r="K81" s="76">
        <f>I81/J81</f>
        <v>178.22222222222223</v>
      </c>
    </row>
    <row r="82" spans="2:11" x14ac:dyDescent="0.25">
      <c r="B82" s="73"/>
      <c r="C82" s="73"/>
      <c r="D82" s="73"/>
      <c r="E82" s="81" t="s">
        <v>244</v>
      </c>
      <c r="F82" s="211">
        <v>3</v>
      </c>
      <c r="G82" s="82"/>
      <c r="H82" s="74"/>
      <c r="I82" s="73"/>
      <c r="J82" s="73"/>
      <c r="K82" s="76"/>
    </row>
    <row r="83" spans="2:11" x14ac:dyDescent="0.25">
      <c r="B83" s="73"/>
      <c r="C83" s="73"/>
      <c r="D83" s="73"/>
      <c r="E83" s="81" t="s">
        <v>244</v>
      </c>
      <c r="F83" s="211">
        <v>3</v>
      </c>
      <c r="G83" s="82"/>
      <c r="H83" s="74"/>
      <c r="I83" s="73"/>
      <c r="J83" s="73"/>
      <c r="K83" s="76"/>
    </row>
    <row r="84" spans="2:11" x14ac:dyDescent="0.25">
      <c r="B84" s="74"/>
      <c r="C84" s="74"/>
      <c r="D84" s="74"/>
      <c r="E84" s="90"/>
      <c r="F84" s="89"/>
      <c r="G84" s="74"/>
      <c r="H84" s="74"/>
      <c r="I84" s="91">
        <f>SUM(I81:I83)</f>
        <v>1604</v>
      </c>
      <c r="J84" s="91">
        <f>SUM(J81:J83)</f>
        <v>9</v>
      </c>
      <c r="K84" s="76">
        <f>I84/J84</f>
        <v>178.22222222222223</v>
      </c>
    </row>
    <row r="85" spans="2:11" x14ac:dyDescent="0.25">
      <c r="B85" s="74"/>
      <c r="C85" s="74"/>
      <c r="D85" s="74"/>
      <c r="E85" s="90"/>
      <c r="F85" s="89"/>
      <c r="G85" s="74"/>
      <c r="H85" s="74"/>
      <c r="I85" s="73"/>
      <c r="J85" s="73"/>
      <c r="K85" s="73"/>
    </row>
    <row r="86" spans="2:11" x14ac:dyDescent="0.25">
      <c r="B86" s="211">
        <v>17</v>
      </c>
      <c r="C86" s="73">
        <v>11</v>
      </c>
      <c r="D86" s="73">
        <v>2019</v>
      </c>
      <c r="E86" s="81" t="s">
        <v>244</v>
      </c>
      <c r="F86" s="211">
        <v>3</v>
      </c>
      <c r="G86" s="82" t="s">
        <v>161</v>
      </c>
      <c r="H86" s="82" t="s">
        <v>160</v>
      </c>
      <c r="I86" s="73">
        <v>835</v>
      </c>
      <c r="J86" s="73">
        <v>7</v>
      </c>
      <c r="K86" s="76">
        <f>I86/J86</f>
        <v>119.28571428571429</v>
      </c>
    </row>
    <row r="87" spans="2:11" x14ac:dyDescent="0.25">
      <c r="B87" s="211"/>
      <c r="C87" s="73"/>
      <c r="D87" s="73"/>
      <c r="E87" s="211" t="s">
        <v>244</v>
      </c>
      <c r="F87" s="211">
        <v>3</v>
      </c>
      <c r="G87" s="82"/>
      <c r="H87" s="82"/>
      <c r="I87" s="73"/>
      <c r="J87" s="73"/>
      <c r="K87" s="76"/>
    </row>
    <row r="88" spans="2:11" x14ac:dyDescent="0.25">
      <c r="B88" s="73"/>
      <c r="C88" s="73"/>
      <c r="D88" s="73"/>
      <c r="E88" s="81" t="s">
        <v>244</v>
      </c>
      <c r="F88" s="211">
        <v>3</v>
      </c>
      <c r="G88" s="82"/>
      <c r="H88" s="74"/>
      <c r="I88" s="73"/>
      <c r="J88" s="73"/>
      <c r="K88" s="76"/>
    </row>
    <row r="89" spans="2:11" x14ac:dyDescent="0.25">
      <c r="B89" s="74"/>
      <c r="H89" s="74"/>
      <c r="I89" s="91">
        <f>SUM(I86:I88)</f>
        <v>835</v>
      </c>
      <c r="J89" s="91">
        <f>SUM(J86:J88)</f>
        <v>7</v>
      </c>
      <c r="K89" s="76">
        <f>I89/J89</f>
        <v>119.28571428571429</v>
      </c>
    </row>
    <row r="90" spans="2:11" x14ac:dyDescent="0.25">
      <c r="H90" s="74"/>
      <c r="I90" s="61"/>
      <c r="J90" s="61"/>
      <c r="K90" s="61"/>
    </row>
    <row r="91" spans="2:11" x14ac:dyDescent="0.25">
      <c r="H91" s="81" t="s">
        <v>240</v>
      </c>
      <c r="I91" s="114">
        <f>I74+I79+I84+I89</f>
        <v>3805</v>
      </c>
      <c r="J91" s="115">
        <f>J74+J79+J84+J89</f>
        <v>27</v>
      </c>
      <c r="K91" s="116">
        <f>I91/J91</f>
        <v>140.92592592592592</v>
      </c>
    </row>
    <row r="92" spans="2:11" x14ac:dyDescent="0.25">
      <c r="I92" s="61"/>
      <c r="J92" s="61"/>
      <c r="K92" s="61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5" t="s">
        <v>382</v>
      </c>
    </row>
    <row r="3" spans="2:11" ht="15.75" x14ac:dyDescent="0.25">
      <c r="B3" s="65"/>
    </row>
    <row r="4" spans="2:11" ht="18" x14ac:dyDescent="0.25">
      <c r="B4" s="61"/>
      <c r="C4" s="61"/>
      <c r="D4" s="69"/>
      <c r="F4" s="61"/>
      <c r="G4" s="106" t="s">
        <v>246</v>
      </c>
      <c r="I4" s="61"/>
      <c r="J4" s="61"/>
      <c r="K4" s="61"/>
    </row>
    <row r="5" spans="2:11" x14ac:dyDescent="0.25">
      <c r="B5" s="61"/>
      <c r="C5" s="61"/>
      <c r="D5" s="61"/>
      <c r="F5" s="61"/>
      <c r="I5" s="61"/>
      <c r="J5" s="61"/>
      <c r="K5" s="61"/>
    </row>
    <row r="6" spans="2:11" x14ac:dyDescent="0.25">
      <c r="B6" s="78" t="s">
        <v>132</v>
      </c>
      <c r="C6" s="70" t="s">
        <v>133</v>
      </c>
      <c r="D6" s="70" t="s">
        <v>134</v>
      </c>
      <c r="E6" s="70" t="s">
        <v>235</v>
      </c>
      <c r="F6" s="70" t="s">
        <v>136</v>
      </c>
      <c r="G6" s="70" t="s">
        <v>137</v>
      </c>
      <c r="H6" s="70" t="s">
        <v>138</v>
      </c>
      <c r="I6" s="70" t="s">
        <v>140</v>
      </c>
      <c r="J6" s="70" t="s">
        <v>19</v>
      </c>
      <c r="K6" s="117" t="s">
        <v>23</v>
      </c>
    </row>
    <row r="7" spans="2:11" x14ac:dyDescent="0.25">
      <c r="B7" s="107"/>
      <c r="C7" s="107"/>
      <c r="D7" s="107"/>
      <c r="E7" s="107"/>
      <c r="F7" s="107"/>
      <c r="G7" s="108"/>
      <c r="H7" s="109"/>
      <c r="I7" s="107"/>
      <c r="J7" s="107"/>
      <c r="K7" s="107"/>
    </row>
    <row r="8" spans="2:11" ht="24.75" customHeight="1" x14ac:dyDescent="0.25">
      <c r="B8" s="107"/>
      <c r="C8" s="107"/>
      <c r="D8" s="107"/>
      <c r="E8" s="107"/>
      <c r="F8" s="107"/>
      <c r="G8" s="118" t="s">
        <v>247</v>
      </c>
      <c r="H8" s="109"/>
      <c r="I8" s="107"/>
      <c r="J8" s="107"/>
      <c r="K8" s="107"/>
    </row>
    <row r="9" spans="2:11" x14ac:dyDescent="0.25">
      <c r="B9" s="81">
        <v>17</v>
      </c>
      <c r="C9" s="73">
        <v>11</v>
      </c>
      <c r="D9" s="73">
        <v>2019</v>
      </c>
      <c r="E9" s="81" t="s">
        <v>244</v>
      </c>
      <c r="F9" s="81">
        <v>5</v>
      </c>
      <c r="G9" s="74" t="s">
        <v>248</v>
      </c>
      <c r="H9" s="82" t="s">
        <v>153</v>
      </c>
      <c r="I9" s="73">
        <v>1272</v>
      </c>
      <c r="J9" s="73">
        <v>7</v>
      </c>
      <c r="K9" s="76">
        <f>I9/J9</f>
        <v>181.71428571428572</v>
      </c>
    </row>
    <row r="10" spans="2:11" x14ac:dyDescent="0.25">
      <c r="B10" s="111"/>
      <c r="C10" s="73"/>
      <c r="D10" s="64"/>
      <c r="E10" s="81" t="s">
        <v>244</v>
      </c>
      <c r="F10" s="81">
        <v>5</v>
      </c>
      <c r="G10" s="74"/>
      <c r="H10" s="82"/>
      <c r="I10" s="113"/>
      <c r="J10" s="113"/>
      <c r="K10" s="76"/>
    </row>
    <row r="11" spans="2:11" x14ac:dyDescent="0.25">
      <c r="B11" s="90"/>
      <c r="C11" s="73"/>
      <c r="D11" s="73"/>
      <c r="E11" s="81" t="s">
        <v>244</v>
      </c>
      <c r="F11" s="73">
        <v>5</v>
      </c>
      <c r="G11" s="82"/>
      <c r="H11" s="89"/>
      <c r="I11" s="73"/>
      <c r="J11" s="73"/>
      <c r="K11" s="76"/>
    </row>
    <row r="12" spans="2:11" x14ac:dyDescent="0.25">
      <c r="B12" s="89"/>
      <c r="C12" s="74"/>
      <c r="D12" s="74"/>
      <c r="E12" s="90"/>
      <c r="F12" s="89"/>
      <c r="G12" s="89"/>
      <c r="H12" s="89"/>
      <c r="I12" s="91">
        <f>SUM(I9:I11)</f>
        <v>1272</v>
      </c>
      <c r="J12" s="91">
        <f>SUM(J9:J11)</f>
        <v>7</v>
      </c>
      <c r="K12" s="76">
        <f>I12/J12</f>
        <v>181.71428571428572</v>
      </c>
    </row>
    <row r="13" spans="2:11" x14ac:dyDescent="0.25">
      <c r="B13" s="89"/>
      <c r="C13" s="74"/>
      <c r="D13" s="74"/>
      <c r="E13" s="90"/>
      <c r="F13" s="89"/>
      <c r="G13" s="89"/>
      <c r="H13" s="89"/>
      <c r="I13" s="73"/>
      <c r="J13" s="73"/>
      <c r="K13" s="73"/>
    </row>
    <row r="14" spans="2:11" x14ac:dyDescent="0.25">
      <c r="B14" s="216">
        <v>17</v>
      </c>
      <c r="C14" s="73">
        <v>11</v>
      </c>
      <c r="D14" s="73">
        <v>2019</v>
      </c>
      <c r="E14" s="216" t="s">
        <v>244</v>
      </c>
      <c r="F14" s="216">
        <v>5</v>
      </c>
      <c r="G14" s="74" t="s">
        <v>248</v>
      </c>
      <c r="H14" s="82" t="s">
        <v>149</v>
      </c>
      <c r="I14" s="73">
        <v>1393</v>
      </c>
      <c r="J14" s="73">
        <v>7</v>
      </c>
      <c r="K14" s="76">
        <f>I14/J14</f>
        <v>199</v>
      </c>
    </row>
    <row r="15" spans="2:11" x14ac:dyDescent="0.25">
      <c r="B15" s="111"/>
      <c r="C15" s="73"/>
      <c r="D15" s="64"/>
      <c r="E15" s="81" t="s">
        <v>244</v>
      </c>
      <c r="F15" s="81">
        <v>5</v>
      </c>
      <c r="G15" s="74"/>
      <c r="H15" s="89"/>
      <c r="I15" s="73"/>
      <c r="J15" s="73"/>
      <c r="K15" s="76"/>
    </row>
    <row r="16" spans="2:11" x14ac:dyDescent="0.25">
      <c r="B16" s="90"/>
      <c r="C16" s="73"/>
      <c r="D16" s="73"/>
      <c r="E16" s="81" t="s">
        <v>244</v>
      </c>
      <c r="F16" s="73">
        <v>5</v>
      </c>
      <c r="G16" s="82"/>
      <c r="H16" s="89"/>
      <c r="I16" s="73"/>
      <c r="J16" s="73"/>
      <c r="K16" s="71"/>
    </row>
    <row r="17" spans="2:11" x14ac:dyDescent="0.25">
      <c r="B17" s="89"/>
      <c r="C17" s="74"/>
      <c r="D17" s="74"/>
      <c r="E17" s="90"/>
      <c r="F17" s="89"/>
      <c r="G17" s="89"/>
      <c r="H17" s="89"/>
      <c r="I17" s="91">
        <f>SUM(I14:I16)</f>
        <v>1393</v>
      </c>
      <c r="J17" s="91">
        <f>SUM(J14:J16)</f>
        <v>7</v>
      </c>
      <c r="K17" s="76">
        <f>I17/J17</f>
        <v>199</v>
      </c>
    </row>
    <row r="18" spans="2:11" x14ac:dyDescent="0.25">
      <c r="B18" s="89"/>
      <c r="C18" s="74"/>
      <c r="D18" s="74"/>
      <c r="E18" s="90"/>
      <c r="F18" s="89"/>
      <c r="G18" s="89"/>
      <c r="H18" s="89"/>
      <c r="I18" s="73"/>
      <c r="J18" s="73"/>
      <c r="K18" s="73"/>
    </row>
    <row r="19" spans="2:11" x14ac:dyDescent="0.25">
      <c r="B19" s="216">
        <v>17</v>
      </c>
      <c r="C19" s="73">
        <v>11</v>
      </c>
      <c r="D19" s="73">
        <v>2019</v>
      </c>
      <c r="E19" s="216" t="s">
        <v>244</v>
      </c>
      <c r="F19" s="216">
        <v>5</v>
      </c>
      <c r="G19" s="74" t="s">
        <v>248</v>
      </c>
      <c r="H19" s="82" t="s">
        <v>150</v>
      </c>
      <c r="I19" s="73">
        <v>553</v>
      </c>
      <c r="J19" s="73">
        <v>3</v>
      </c>
      <c r="K19" s="76">
        <f>I19/J19</f>
        <v>184.33333333333334</v>
      </c>
    </row>
    <row r="20" spans="2:11" x14ac:dyDescent="0.25">
      <c r="B20" s="111"/>
      <c r="C20" s="73"/>
      <c r="D20" s="64"/>
      <c r="E20" s="81" t="s">
        <v>244</v>
      </c>
      <c r="F20" s="81">
        <v>5</v>
      </c>
      <c r="G20" s="74"/>
      <c r="H20" s="89"/>
      <c r="I20" s="73"/>
      <c r="J20" s="73"/>
      <c r="K20" s="76"/>
    </row>
    <row r="21" spans="2:11" x14ac:dyDescent="0.25">
      <c r="B21" s="90"/>
      <c r="C21" s="73"/>
      <c r="D21" s="73"/>
      <c r="E21" s="81" t="s">
        <v>244</v>
      </c>
      <c r="F21" s="73">
        <v>5</v>
      </c>
      <c r="G21" s="82"/>
      <c r="H21" s="89"/>
      <c r="I21" s="73"/>
      <c r="J21" s="73"/>
      <c r="K21" s="71"/>
    </row>
    <row r="22" spans="2:11" x14ac:dyDescent="0.25">
      <c r="B22" s="89"/>
      <c r="C22" s="74"/>
      <c r="D22" s="74"/>
      <c r="E22" s="90"/>
      <c r="F22" s="89"/>
      <c r="G22" s="89"/>
      <c r="H22" s="89"/>
      <c r="I22" s="91">
        <f>SUM(I19:I21)</f>
        <v>553</v>
      </c>
      <c r="J22" s="91">
        <f>SUM(J19:J21)</f>
        <v>3</v>
      </c>
      <c r="K22" s="76">
        <f>I22/J22</f>
        <v>184.33333333333334</v>
      </c>
    </row>
    <row r="23" spans="2:11" x14ac:dyDescent="0.25">
      <c r="B23" s="89"/>
      <c r="C23" s="74"/>
      <c r="D23" s="74"/>
      <c r="E23" s="90"/>
      <c r="F23" s="89"/>
      <c r="G23" s="89"/>
      <c r="H23" s="89"/>
      <c r="I23" s="73"/>
      <c r="J23" s="73"/>
      <c r="K23" s="73"/>
    </row>
    <row r="24" spans="2:11" x14ac:dyDescent="0.25">
      <c r="B24" s="216">
        <v>17</v>
      </c>
      <c r="C24" s="73">
        <v>11</v>
      </c>
      <c r="D24" s="73">
        <v>2019</v>
      </c>
      <c r="E24" s="216" t="s">
        <v>244</v>
      </c>
      <c r="F24" s="216">
        <v>5</v>
      </c>
      <c r="G24" s="74" t="s">
        <v>248</v>
      </c>
      <c r="H24" s="82" t="s">
        <v>157</v>
      </c>
      <c r="I24" s="73">
        <v>1273</v>
      </c>
      <c r="J24" s="73">
        <v>7</v>
      </c>
      <c r="K24" s="76">
        <f>I24/J24</f>
        <v>181.85714285714286</v>
      </c>
    </row>
    <row r="25" spans="2:11" x14ac:dyDescent="0.25">
      <c r="B25" s="111"/>
      <c r="C25" s="73"/>
      <c r="D25" s="64"/>
      <c r="E25" s="81" t="s">
        <v>244</v>
      </c>
      <c r="F25" s="81">
        <v>5</v>
      </c>
      <c r="G25" s="89"/>
      <c r="H25" s="89"/>
      <c r="I25" s="73"/>
      <c r="J25" s="73"/>
      <c r="K25" s="76"/>
    </row>
    <row r="26" spans="2:11" x14ac:dyDescent="0.25">
      <c r="B26" s="90"/>
      <c r="C26" s="73"/>
      <c r="D26" s="73"/>
      <c r="E26" s="81" t="s">
        <v>244</v>
      </c>
      <c r="F26" s="73">
        <v>5</v>
      </c>
      <c r="G26" s="82"/>
      <c r="H26" s="89"/>
      <c r="I26" s="73"/>
      <c r="J26" s="73"/>
      <c r="K26" s="76"/>
    </row>
    <row r="27" spans="2:11" x14ac:dyDescent="0.25">
      <c r="B27" s="89"/>
      <c r="C27" s="74"/>
      <c r="D27" s="74"/>
      <c r="E27" s="90"/>
      <c r="F27" s="89"/>
      <c r="G27" s="89"/>
      <c r="H27" s="89"/>
      <c r="I27" s="91">
        <f>SUM(I24:I26)</f>
        <v>1273</v>
      </c>
      <c r="J27" s="91">
        <f>SUM(J24:J26)</f>
        <v>7</v>
      </c>
      <c r="K27" s="76">
        <f>I27/J27</f>
        <v>181.85714285714286</v>
      </c>
    </row>
    <row r="28" spans="2:11" x14ac:dyDescent="0.25">
      <c r="B28" s="89"/>
      <c r="C28" s="74"/>
      <c r="D28" s="74"/>
      <c r="E28" s="90"/>
      <c r="F28" s="89"/>
      <c r="G28" s="89"/>
      <c r="H28" s="89"/>
      <c r="I28" s="73"/>
      <c r="J28" s="73"/>
      <c r="K28" s="73"/>
    </row>
    <row r="29" spans="2:11" x14ac:dyDescent="0.25">
      <c r="B29" s="216">
        <v>17</v>
      </c>
      <c r="C29" s="73">
        <v>11</v>
      </c>
      <c r="D29" s="73">
        <v>2019</v>
      </c>
      <c r="E29" s="216" t="s">
        <v>244</v>
      </c>
      <c r="F29" s="216">
        <v>5</v>
      </c>
      <c r="G29" s="74" t="s">
        <v>248</v>
      </c>
      <c r="H29" s="82" t="s">
        <v>169</v>
      </c>
      <c r="I29" s="73">
        <v>1381</v>
      </c>
      <c r="J29" s="73">
        <v>7</v>
      </c>
      <c r="K29" s="217">
        <f>I29/J29</f>
        <v>197.28571428571428</v>
      </c>
    </row>
    <row r="30" spans="2:11" x14ac:dyDescent="0.25">
      <c r="B30" s="111"/>
      <c r="C30" s="73"/>
      <c r="D30" s="81"/>
      <c r="E30" s="81" t="s">
        <v>244</v>
      </c>
      <c r="F30" s="81">
        <v>5</v>
      </c>
      <c r="G30" s="74"/>
      <c r="H30" s="38"/>
      <c r="I30" s="73"/>
      <c r="J30" s="73"/>
      <c r="K30" s="76"/>
    </row>
    <row r="31" spans="2:11" x14ac:dyDescent="0.25">
      <c r="B31" s="90"/>
      <c r="C31" s="73"/>
      <c r="D31" s="73"/>
      <c r="E31" s="81" t="s">
        <v>244</v>
      </c>
      <c r="F31" s="73">
        <v>5</v>
      </c>
      <c r="G31" s="82"/>
      <c r="H31" s="38"/>
      <c r="I31" s="73"/>
      <c r="J31" s="73"/>
      <c r="K31" s="76"/>
    </row>
    <row r="32" spans="2:11" x14ac:dyDescent="0.25">
      <c r="B32" s="64"/>
      <c r="C32" s="61"/>
      <c r="D32" s="61"/>
      <c r="E32" s="38"/>
      <c r="F32" s="64"/>
      <c r="H32" s="38"/>
      <c r="I32" s="91">
        <f>SUM(I29:I31)</f>
        <v>1381</v>
      </c>
      <c r="J32" s="91">
        <f>SUM(J29:J31)</f>
        <v>7</v>
      </c>
      <c r="K32" s="76">
        <f>I32/J32</f>
        <v>197.28571428571428</v>
      </c>
    </row>
    <row r="33" spans="2:11" x14ac:dyDescent="0.25">
      <c r="B33" s="64"/>
      <c r="C33" s="61"/>
      <c r="D33" s="61"/>
      <c r="E33" s="38"/>
      <c r="F33" s="64"/>
      <c r="H33" s="38"/>
      <c r="I33" s="113"/>
      <c r="J33" s="110"/>
      <c r="K33" s="59"/>
    </row>
    <row r="34" spans="2:11" x14ac:dyDescent="0.25">
      <c r="B34" s="216">
        <v>17</v>
      </c>
      <c r="C34" s="73">
        <v>11</v>
      </c>
      <c r="D34" s="73">
        <v>2019</v>
      </c>
      <c r="E34" s="216" t="s">
        <v>244</v>
      </c>
      <c r="F34" s="216">
        <v>5</v>
      </c>
      <c r="G34" s="74" t="s">
        <v>248</v>
      </c>
      <c r="H34" s="82" t="s">
        <v>151</v>
      </c>
      <c r="I34" s="113">
        <v>681</v>
      </c>
      <c r="J34" s="113">
        <v>4</v>
      </c>
      <c r="K34" s="76">
        <f>I34/J34</f>
        <v>170.25</v>
      </c>
    </row>
    <row r="35" spans="2:11" x14ac:dyDescent="0.25">
      <c r="B35" s="111"/>
      <c r="C35" s="73"/>
      <c r="D35" s="81"/>
      <c r="E35" s="81" t="s">
        <v>244</v>
      </c>
      <c r="F35" s="81">
        <v>5</v>
      </c>
      <c r="G35" s="74"/>
      <c r="H35" s="82"/>
      <c r="I35" s="113"/>
      <c r="J35" s="113"/>
      <c r="K35" s="76"/>
    </row>
    <row r="36" spans="2:11" x14ac:dyDescent="0.25">
      <c r="B36" s="73"/>
      <c r="C36" s="73"/>
      <c r="D36" s="73"/>
      <c r="E36" s="81" t="s">
        <v>244</v>
      </c>
      <c r="F36" s="73">
        <v>5</v>
      </c>
      <c r="G36" s="38"/>
      <c r="H36" s="82"/>
      <c r="I36" s="113"/>
      <c r="J36" s="113"/>
      <c r="K36" s="76"/>
    </row>
    <row r="37" spans="2:11" x14ac:dyDescent="0.25">
      <c r="B37" s="64"/>
      <c r="C37" s="61"/>
      <c r="D37" s="61"/>
      <c r="E37" s="38"/>
      <c r="F37" s="64"/>
      <c r="H37" s="82"/>
      <c r="I37" s="91">
        <f>SUM(I34:I36)</f>
        <v>681</v>
      </c>
      <c r="J37" s="91">
        <f>SUM(J34:J36)</f>
        <v>4</v>
      </c>
      <c r="K37" s="76">
        <f>I37/J37</f>
        <v>170.25</v>
      </c>
    </row>
    <row r="38" spans="2:11" x14ac:dyDescent="0.25">
      <c r="B38" s="64"/>
      <c r="C38" s="61"/>
      <c r="D38" s="61"/>
      <c r="E38" s="38"/>
      <c r="F38" s="64"/>
      <c r="H38" s="82"/>
      <c r="I38" s="113"/>
      <c r="J38" s="113"/>
      <c r="K38" s="76"/>
    </row>
    <row r="39" spans="2:11" x14ac:dyDescent="0.25">
      <c r="B39" s="64"/>
      <c r="C39" s="61"/>
      <c r="D39" s="61"/>
      <c r="E39" s="38"/>
      <c r="F39" s="64"/>
      <c r="H39" s="81" t="s">
        <v>240</v>
      </c>
      <c r="I39" s="114">
        <f>I12+I17+I22+I27+I32+I37</f>
        <v>6553</v>
      </c>
      <c r="J39" s="115">
        <f>J12+J17+J22+J27+J32+J37</f>
        <v>35</v>
      </c>
      <c r="K39" s="116">
        <f>I39/J39</f>
        <v>187.22857142857143</v>
      </c>
    </row>
    <row r="40" spans="2:11" ht="22.5" customHeight="1" x14ac:dyDescent="0.25">
      <c r="B40" s="64"/>
      <c r="C40" s="61"/>
      <c r="D40" s="61"/>
      <c r="E40" s="38"/>
      <c r="F40" s="64"/>
      <c r="G40" s="118" t="s">
        <v>247</v>
      </c>
      <c r="H40" s="38"/>
      <c r="I40" s="61"/>
      <c r="J40" s="61"/>
      <c r="K40" s="59"/>
    </row>
    <row r="41" spans="2:11" x14ac:dyDescent="0.25">
      <c r="B41" s="64"/>
      <c r="C41" s="61"/>
      <c r="D41" s="61"/>
      <c r="E41" s="38"/>
      <c r="F41" s="64"/>
      <c r="H41" s="38"/>
      <c r="I41" s="61"/>
      <c r="J41" s="61"/>
      <c r="K41" s="59"/>
    </row>
    <row r="42" spans="2:11" x14ac:dyDescent="0.25">
      <c r="B42" s="216">
        <v>17</v>
      </c>
      <c r="C42" s="73">
        <v>11</v>
      </c>
      <c r="D42" s="73">
        <v>2019</v>
      </c>
      <c r="E42" s="216" t="s">
        <v>244</v>
      </c>
      <c r="F42" s="216">
        <v>5</v>
      </c>
      <c r="G42" s="74" t="s">
        <v>248</v>
      </c>
      <c r="H42" s="82" t="s">
        <v>145</v>
      </c>
      <c r="I42" s="73">
        <v>825</v>
      </c>
      <c r="J42" s="73">
        <v>5</v>
      </c>
      <c r="K42" s="76">
        <f>I42/J42</f>
        <v>165</v>
      </c>
    </row>
    <row r="43" spans="2:11" x14ac:dyDescent="0.25">
      <c r="B43" s="111"/>
      <c r="C43" s="73"/>
      <c r="D43" s="64"/>
      <c r="E43" s="81"/>
      <c r="F43" s="81"/>
      <c r="G43" s="82"/>
      <c r="H43" s="82"/>
      <c r="I43" s="73"/>
      <c r="J43" s="73"/>
      <c r="K43" s="76"/>
    </row>
    <row r="44" spans="2:11" x14ac:dyDescent="0.25">
      <c r="B44" s="81"/>
      <c r="C44" s="73"/>
      <c r="D44" s="73"/>
      <c r="E44" s="81"/>
      <c r="F44" s="81"/>
      <c r="G44" s="74"/>
      <c r="H44" s="82"/>
      <c r="I44" s="91">
        <f>SUM(I42:I43)</f>
        <v>825</v>
      </c>
      <c r="J44" s="91">
        <f>SUM(J42:J43)</f>
        <v>5</v>
      </c>
      <c r="K44" s="76">
        <f>I44/J44</f>
        <v>165</v>
      </c>
    </row>
    <row r="45" spans="2:11" x14ac:dyDescent="0.25">
      <c r="B45" s="81"/>
      <c r="C45" s="73"/>
      <c r="D45" s="73"/>
      <c r="E45" s="81"/>
      <c r="F45" s="81"/>
      <c r="G45" s="74"/>
      <c r="H45" s="82"/>
      <c r="I45" s="73"/>
      <c r="J45" s="73"/>
      <c r="K45" s="76"/>
    </row>
    <row r="46" spans="2:11" x14ac:dyDescent="0.25">
      <c r="B46" s="216">
        <v>17</v>
      </c>
      <c r="C46" s="73">
        <v>11</v>
      </c>
      <c r="D46" s="73">
        <v>2019</v>
      </c>
      <c r="E46" s="216" t="s">
        <v>244</v>
      </c>
      <c r="F46" s="216">
        <v>5</v>
      </c>
      <c r="G46" s="74" t="s">
        <v>248</v>
      </c>
      <c r="H46" s="82" t="s">
        <v>146</v>
      </c>
      <c r="I46" s="73">
        <v>1354</v>
      </c>
      <c r="J46" s="73">
        <v>7</v>
      </c>
      <c r="K46" s="76">
        <f>I46/J46</f>
        <v>193.42857142857142</v>
      </c>
    </row>
    <row r="47" spans="2:11" x14ac:dyDescent="0.25">
      <c r="B47" s="111"/>
      <c r="C47" s="73"/>
      <c r="D47" s="64"/>
      <c r="E47" s="81"/>
      <c r="F47" s="81"/>
      <c r="G47" s="82"/>
      <c r="H47" s="82"/>
      <c r="I47" s="73"/>
      <c r="J47" s="73"/>
      <c r="K47" s="76"/>
    </row>
    <row r="48" spans="2:11" x14ac:dyDescent="0.25">
      <c r="B48" s="73"/>
      <c r="C48" s="73"/>
      <c r="D48" s="73"/>
      <c r="E48" s="81"/>
      <c r="F48" s="81"/>
      <c r="G48" s="82"/>
      <c r="H48" s="82"/>
      <c r="I48" s="73"/>
      <c r="J48" s="73"/>
      <c r="K48" s="76"/>
    </row>
    <row r="49" spans="2:11" x14ac:dyDescent="0.25">
      <c r="B49" s="81"/>
      <c r="C49" s="73"/>
      <c r="D49" s="73"/>
      <c r="E49" s="81"/>
      <c r="F49" s="81"/>
      <c r="G49" s="74"/>
      <c r="H49" s="82"/>
      <c r="I49" s="91">
        <f>SUM(I46:I48)</f>
        <v>1354</v>
      </c>
      <c r="J49" s="91">
        <f>SUM(J46:J48)</f>
        <v>7</v>
      </c>
      <c r="K49" s="76">
        <f>I49/J49</f>
        <v>193.42857142857142</v>
      </c>
    </row>
    <row r="50" spans="2:11" x14ac:dyDescent="0.25">
      <c r="B50" s="81"/>
      <c r="C50" s="73"/>
      <c r="D50" s="73"/>
      <c r="E50" s="81"/>
      <c r="F50" s="81"/>
      <c r="G50" s="74"/>
      <c r="H50" s="82"/>
      <c r="I50" s="73"/>
      <c r="J50" s="73"/>
      <c r="K50" s="76"/>
    </row>
    <row r="51" spans="2:11" x14ac:dyDescent="0.25">
      <c r="B51" s="216">
        <v>17</v>
      </c>
      <c r="C51" s="73">
        <v>11</v>
      </c>
      <c r="D51" s="73">
        <v>2019</v>
      </c>
      <c r="E51" s="216" t="s">
        <v>244</v>
      </c>
      <c r="F51" s="216">
        <v>5</v>
      </c>
      <c r="G51" s="74" t="s">
        <v>248</v>
      </c>
      <c r="H51" s="82" t="s">
        <v>171</v>
      </c>
      <c r="I51" s="73">
        <v>641</v>
      </c>
      <c r="J51" s="73">
        <v>4</v>
      </c>
      <c r="K51" s="76">
        <f>I51/J51</f>
        <v>160.25</v>
      </c>
    </row>
    <row r="52" spans="2:11" x14ac:dyDescent="0.25">
      <c r="B52" s="111"/>
      <c r="C52" s="73"/>
      <c r="D52" s="64"/>
      <c r="E52" s="81"/>
      <c r="F52" s="81"/>
      <c r="G52" s="82"/>
      <c r="H52" s="82"/>
      <c r="I52" s="73"/>
      <c r="J52" s="73"/>
      <c r="K52" s="76"/>
    </row>
    <row r="53" spans="2:11" x14ac:dyDescent="0.25">
      <c r="B53" s="81"/>
      <c r="C53" s="73"/>
      <c r="D53" s="73"/>
      <c r="E53" s="81"/>
      <c r="F53" s="81"/>
      <c r="G53" s="74"/>
      <c r="H53" s="82"/>
      <c r="I53" s="91">
        <f>SUM(I51:I51)</f>
        <v>641</v>
      </c>
      <c r="J53" s="91">
        <f>SUM(J51:J51)</f>
        <v>4</v>
      </c>
      <c r="K53" s="76">
        <f>I53/J53</f>
        <v>160.25</v>
      </c>
    </row>
    <row r="54" spans="2:11" x14ac:dyDescent="0.25">
      <c r="B54" s="81"/>
      <c r="C54" s="73"/>
      <c r="D54" s="73"/>
      <c r="E54" s="81"/>
      <c r="F54" s="81"/>
      <c r="G54" s="74"/>
      <c r="H54" s="82"/>
      <c r="I54" s="73"/>
      <c r="J54" s="73"/>
      <c r="K54" s="76"/>
    </row>
    <row r="55" spans="2:11" x14ac:dyDescent="0.25">
      <c r="B55" s="216">
        <v>17</v>
      </c>
      <c r="C55" s="73">
        <v>11</v>
      </c>
      <c r="D55" s="73">
        <v>2019</v>
      </c>
      <c r="E55" s="216" t="s">
        <v>244</v>
      </c>
      <c r="F55" s="216">
        <v>5</v>
      </c>
      <c r="G55" s="74" t="s">
        <v>248</v>
      </c>
      <c r="H55" s="82" t="s">
        <v>156</v>
      </c>
      <c r="I55" s="73">
        <v>792</v>
      </c>
      <c r="J55" s="73">
        <v>5</v>
      </c>
      <c r="K55" s="76">
        <f>I55/J55</f>
        <v>158.4</v>
      </c>
    </row>
    <row r="56" spans="2:11" x14ac:dyDescent="0.25">
      <c r="B56" s="111"/>
      <c r="C56" s="73"/>
      <c r="D56" s="64"/>
      <c r="E56" s="81"/>
      <c r="F56" s="81"/>
      <c r="G56" s="82"/>
      <c r="H56" s="89"/>
      <c r="I56" s="73"/>
      <c r="J56" s="73"/>
      <c r="K56" s="76"/>
    </row>
    <row r="57" spans="2:11" x14ac:dyDescent="0.25">
      <c r="B57" s="73"/>
      <c r="C57" s="73"/>
      <c r="D57" s="73"/>
      <c r="E57" s="81"/>
      <c r="F57" s="81"/>
      <c r="G57" s="82"/>
      <c r="H57" s="89"/>
      <c r="I57" s="73"/>
      <c r="J57" s="73"/>
      <c r="K57" s="76"/>
    </row>
    <row r="58" spans="2:11" x14ac:dyDescent="0.25">
      <c r="B58" s="74"/>
      <c r="C58" s="74"/>
      <c r="D58" s="74"/>
      <c r="E58" s="90"/>
      <c r="F58" s="89"/>
      <c r="G58" s="74"/>
      <c r="H58" s="89"/>
      <c r="I58" s="91">
        <f>SUM(I55:I57)</f>
        <v>792</v>
      </c>
      <c r="J58" s="91">
        <f>SUM(J55:J57)</f>
        <v>5</v>
      </c>
      <c r="K58" s="76">
        <f>I58/J58</f>
        <v>158.4</v>
      </c>
    </row>
    <row r="59" spans="2:11" x14ac:dyDescent="0.25">
      <c r="B59" s="74"/>
      <c r="C59" s="74"/>
      <c r="D59" s="74"/>
      <c r="E59" s="90"/>
      <c r="F59" s="89"/>
      <c r="G59" s="74"/>
      <c r="H59" s="89"/>
      <c r="I59" s="73"/>
      <c r="J59" s="73"/>
      <c r="K59" s="73"/>
    </row>
    <row r="60" spans="2:11" x14ac:dyDescent="0.25">
      <c r="B60" s="74"/>
      <c r="C60" s="74"/>
      <c r="D60" s="74"/>
      <c r="E60" s="90"/>
      <c r="F60" s="89"/>
      <c r="G60" s="74"/>
      <c r="H60" s="89"/>
      <c r="I60" s="73"/>
      <c r="J60" s="73"/>
      <c r="K60" s="73"/>
    </row>
    <row r="61" spans="2:11" x14ac:dyDescent="0.25">
      <c r="B61" s="216">
        <v>17</v>
      </c>
      <c r="C61" s="73">
        <v>11</v>
      </c>
      <c r="D61" s="73">
        <v>2019</v>
      </c>
      <c r="E61" s="216" t="s">
        <v>244</v>
      </c>
      <c r="F61" s="216">
        <v>5</v>
      </c>
      <c r="G61" s="74" t="s">
        <v>248</v>
      </c>
      <c r="H61" s="82" t="s">
        <v>170</v>
      </c>
      <c r="I61" s="73">
        <v>1165</v>
      </c>
      <c r="J61" s="73">
        <v>7</v>
      </c>
      <c r="K61" s="76">
        <f>I61/J61</f>
        <v>166.42857142857142</v>
      </c>
    </row>
    <row r="62" spans="2:11" x14ac:dyDescent="0.25">
      <c r="B62" s="111"/>
      <c r="C62" s="73"/>
      <c r="D62" s="64"/>
      <c r="E62" s="81"/>
      <c r="F62" s="81"/>
      <c r="G62" s="82"/>
      <c r="H62" s="89"/>
      <c r="I62" s="73"/>
      <c r="J62" s="73"/>
      <c r="K62" s="76"/>
    </row>
    <row r="63" spans="2:11" x14ac:dyDescent="0.25">
      <c r="B63" s="73"/>
      <c r="C63" s="73"/>
      <c r="D63" s="73"/>
      <c r="E63" s="81"/>
      <c r="F63" s="81"/>
      <c r="G63" s="82"/>
      <c r="H63" s="89"/>
      <c r="I63" s="73"/>
      <c r="J63" s="73"/>
      <c r="K63" s="76"/>
    </row>
    <row r="64" spans="2:11" x14ac:dyDescent="0.25">
      <c r="B64" s="74"/>
      <c r="C64" s="74"/>
      <c r="D64" s="74"/>
      <c r="E64" s="90"/>
      <c r="F64" s="89"/>
      <c r="G64" s="74"/>
      <c r="H64" s="89"/>
      <c r="I64" s="91">
        <f>SUM(I61:I63)</f>
        <v>1165</v>
      </c>
      <c r="J64" s="91">
        <f>SUM(J61:J63)</f>
        <v>7</v>
      </c>
      <c r="K64" s="76">
        <f>I64/J64</f>
        <v>166.42857142857142</v>
      </c>
    </row>
    <row r="65" spans="2:11" x14ac:dyDescent="0.25">
      <c r="B65" s="74"/>
      <c r="C65" s="74"/>
      <c r="D65" s="74"/>
      <c r="E65" s="90"/>
      <c r="F65" s="89"/>
      <c r="G65" s="74"/>
      <c r="H65" s="89"/>
      <c r="I65" s="73"/>
      <c r="J65" s="73"/>
      <c r="K65" s="73"/>
    </row>
    <row r="66" spans="2:11" x14ac:dyDescent="0.25">
      <c r="B66" s="216">
        <v>17</v>
      </c>
      <c r="C66" s="73">
        <v>11</v>
      </c>
      <c r="D66" s="73">
        <v>2019</v>
      </c>
      <c r="E66" s="216" t="s">
        <v>244</v>
      </c>
      <c r="F66" s="216">
        <v>5</v>
      </c>
      <c r="G66" s="74" t="s">
        <v>248</v>
      </c>
      <c r="H66" s="82" t="s">
        <v>173</v>
      </c>
      <c r="I66" s="73">
        <v>1288</v>
      </c>
      <c r="J66" s="73">
        <v>7</v>
      </c>
      <c r="K66" s="76">
        <f>I66/J66</f>
        <v>184</v>
      </c>
    </row>
    <row r="67" spans="2:11" x14ac:dyDescent="0.25">
      <c r="B67" s="111"/>
      <c r="C67" s="73"/>
      <c r="D67" s="64"/>
      <c r="E67" s="81"/>
      <c r="F67" s="81"/>
      <c r="G67" s="82"/>
      <c r="H67" s="89"/>
      <c r="I67" s="73"/>
      <c r="J67" s="73"/>
      <c r="K67" s="76"/>
    </row>
    <row r="68" spans="2:11" x14ac:dyDescent="0.25">
      <c r="B68" s="73"/>
      <c r="C68" s="73"/>
      <c r="D68" s="73"/>
      <c r="E68" s="81"/>
      <c r="F68" s="81"/>
      <c r="G68" s="82"/>
      <c r="H68" s="89"/>
      <c r="I68" s="73"/>
      <c r="J68" s="73"/>
      <c r="K68" s="76"/>
    </row>
    <row r="69" spans="2:11" x14ac:dyDescent="0.25">
      <c r="B69" s="64"/>
      <c r="C69" s="61"/>
      <c r="D69" s="61"/>
      <c r="E69" s="38"/>
      <c r="F69" s="64"/>
      <c r="H69" s="89"/>
      <c r="I69" s="91">
        <f>SUM(I66:I68)</f>
        <v>1288</v>
      </c>
      <c r="J69" s="91">
        <f>SUM(J66:J68)</f>
        <v>7</v>
      </c>
      <c r="K69" s="76">
        <f>I69/J69</f>
        <v>184</v>
      </c>
    </row>
    <row r="70" spans="2:11" x14ac:dyDescent="0.25">
      <c r="B70" s="64"/>
      <c r="C70" s="61"/>
      <c r="D70" s="61"/>
      <c r="E70" s="38"/>
      <c r="F70" s="64"/>
      <c r="H70" s="89"/>
      <c r="I70" s="113"/>
      <c r="J70" s="113"/>
      <c r="K70" s="76"/>
    </row>
    <row r="71" spans="2:11" x14ac:dyDescent="0.25">
      <c r="B71" s="64"/>
      <c r="C71" s="61"/>
      <c r="D71" s="61"/>
      <c r="E71" s="38"/>
      <c r="F71" s="64"/>
      <c r="H71" s="216" t="s">
        <v>240</v>
      </c>
      <c r="I71" s="114">
        <f>I42+I46+I51+I55+I61+I66</f>
        <v>6065</v>
      </c>
      <c r="J71" s="115">
        <f>J42+J46+J51+J55+J61+J66</f>
        <v>35</v>
      </c>
      <c r="K71" s="116">
        <f>I71/J71</f>
        <v>173.28571428571428</v>
      </c>
    </row>
    <row r="72" spans="2:11" x14ac:dyDescent="0.25">
      <c r="B72" s="64"/>
      <c r="C72" s="61"/>
      <c r="D72" s="61"/>
      <c r="E72" s="38"/>
      <c r="F72" s="64"/>
      <c r="H72" s="89"/>
      <c r="I72" s="113"/>
      <c r="J72" s="113"/>
      <c r="K72" s="76"/>
    </row>
    <row r="73" spans="2:11" ht="15.75" x14ac:dyDescent="0.25">
      <c r="B73" s="64"/>
      <c r="C73" s="61"/>
      <c r="D73" s="61"/>
      <c r="E73" s="38"/>
      <c r="F73" s="64"/>
      <c r="G73" s="118" t="s">
        <v>434</v>
      </c>
      <c r="H73" s="89"/>
      <c r="I73" s="113"/>
      <c r="J73" s="113"/>
      <c r="K73" s="76"/>
    </row>
    <row r="74" spans="2:11" x14ac:dyDescent="0.25">
      <c r="B74" s="64"/>
      <c r="C74" s="61"/>
      <c r="D74" s="61"/>
      <c r="E74" s="38"/>
      <c r="F74" s="64"/>
      <c r="H74" s="89"/>
      <c r="I74" s="113"/>
      <c r="J74" s="113"/>
      <c r="K74" s="76"/>
    </row>
    <row r="75" spans="2:11" x14ac:dyDescent="0.25">
      <c r="B75" s="216">
        <v>17</v>
      </c>
      <c r="C75" s="73">
        <v>11</v>
      </c>
      <c r="D75" s="73">
        <v>2019</v>
      </c>
      <c r="E75" s="216" t="s">
        <v>435</v>
      </c>
      <c r="F75" s="216">
        <v>5</v>
      </c>
      <c r="G75" s="74" t="s">
        <v>249</v>
      </c>
      <c r="H75" s="74" t="s">
        <v>172</v>
      </c>
      <c r="I75" s="73">
        <v>732</v>
      </c>
      <c r="J75" s="73">
        <v>5</v>
      </c>
      <c r="K75" s="76">
        <f>I75/J75</f>
        <v>146.4</v>
      </c>
    </row>
    <row r="76" spans="2:11" x14ac:dyDescent="0.25">
      <c r="B76" s="64"/>
      <c r="C76" s="61"/>
      <c r="D76" s="61"/>
      <c r="E76" s="38"/>
      <c r="F76" s="64"/>
      <c r="H76" s="89"/>
      <c r="I76" s="113"/>
      <c r="J76" s="113"/>
      <c r="K76" s="76"/>
    </row>
    <row r="77" spans="2:11" x14ac:dyDescent="0.25">
      <c r="B77" s="64"/>
      <c r="C77" s="61"/>
      <c r="D77" s="61"/>
      <c r="E77" s="38"/>
      <c r="F77" s="64"/>
      <c r="H77" s="89"/>
      <c r="I77" s="113"/>
      <c r="J77" s="113"/>
      <c r="K77" s="76"/>
    </row>
    <row r="78" spans="2:11" x14ac:dyDescent="0.25">
      <c r="B78" s="64"/>
      <c r="C78" s="61"/>
      <c r="D78" s="61"/>
      <c r="E78" s="38"/>
      <c r="F78" s="64"/>
      <c r="H78" s="89"/>
      <c r="I78" s="113"/>
      <c r="J78" s="113"/>
      <c r="K78" s="76"/>
    </row>
    <row r="79" spans="2:11" x14ac:dyDescent="0.25">
      <c r="B79" s="216">
        <v>17</v>
      </c>
      <c r="C79" s="73">
        <v>11</v>
      </c>
      <c r="D79" s="73">
        <v>2019</v>
      </c>
      <c r="E79" s="216" t="s">
        <v>435</v>
      </c>
      <c r="F79" s="216">
        <v>5</v>
      </c>
      <c r="G79" s="74" t="s">
        <v>249</v>
      </c>
      <c r="H79" s="74" t="s">
        <v>414</v>
      </c>
      <c r="I79" s="113">
        <v>614</v>
      </c>
      <c r="J79" s="113">
        <v>5</v>
      </c>
      <c r="K79" s="76">
        <f>I79/J79</f>
        <v>122.8</v>
      </c>
    </row>
    <row r="80" spans="2:11" x14ac:dyDescent="0.25">
      <c r="B80" s="64"/>
      <c r="C80" s="61"/>
      <c r="D80" s="61"/>
      <c r="E80" s="38"/>
      <c r="F80" s="64"/>
      <c r="H80" s="89"/>
      <c r="I80" s="113"/>
      <c r="J80" s="113"/>
      <c r="K80" s="76"/>
    </row>
    <row r="81" spans="2:11" x14ac:dyDescent="0.25">
      <c r="B81" s="64"/>
      <c r="C81" s="61"/>
      <c r="D81" s="61"/>
      <c r="E81" s="38"/>
      <c r="F81" s="64"/>
      <c r="H81" s="89"/>
      <c r="I81" s="113"/>
      <c r="J81" s="113"/>
      <c r="K81" s="76"/>
    </row>
    <row r="82" spans="2:11" x14ac:dyDescent="0.25">
      <c r="B82" s="64"/>
      <c r="C82" s="61"/>
      <c r="D82" s="61"/>
      <c r="E82" s="38"/>
      <c r="F82" s="64"/>
      <c r="H82" s="89"/>
      <c r="I82" s="113"/>
      <c r="J82" s="113"/>
      <c r="K82" s="76"/>
    </row>
    <row r="83" spans="2:11" x14ac:dyDescent="0.25">
      <c r="B83" s="216">
        <v>17</v>
      </c>
      <c r="C83" s="73">
        <v>11</v>
      </c>
      <c r="D83" s="73">
        <v>2019</v>
      </c>
      <c r="E83" s="216" t="s">
        <v>435</v>
      </c>
      <c r="F83" s="216">
        <v>5</v>
      </c>
      <c r="G83" s="74" t="s">
        <v>249</v>
      </c>
      <c r="H83" s="74" t="s">
        <v>289</v>
      </c>
      <c r="I83" s="113">
        <v>796</v>
      </c>
      <c r="J83" s="113">
        <v>5</v>
      </c>
      <c r="K83" s="76">
        <f>I83/J83</f>
        <v>159.19999999999999</v>
      </c>
    </row>
    <row r="84" spans="2:11" x14ac:dyDescent="0.25">
      <c r="B84" s="64"/>
      <c r="C84" s="61"/>
      <c r="D84" s="61"/>
      <c r="E84" s="38"/>
      <c r="F84" s="64"/>
      <c r="H84" s="89"/>
      <c r="I84" s="113"/>
      <c r="J84" s="113"/>
      <c r="K84" s="76"/>
    </row>
    <row r="85" spans="2:11" x14ac:dyDescent="0.25">
      <c r="B85" s="64"/>
      <c r="C85" s="61"/>
      <c r="D85" s="61"/>
      <c r="E85" s="38"/>
      <c r="F85" s="64"/>
      <c r="H85" s="89"/>
      <c r="I85" s="113"/>
      <c r="J85" s="113"/>
      <c r="K85" s="76"/>
    </row>
    <row r="86" spans="2:11" x14ac:dyDescent="0.25">
      <c r="B86" s="64"/>
      <c r="C86" s="61"/>
      <c r="D86" s="61"/>
      <c r="E86" s="38"/>
      <c r="F86" s="64"/>
      <c r="H86" s="89"/>
      <c r="I86" s="113"/>
      <c r="J86" s="113"/>
      <c r="K86" s="76"/>
    </row>
    <row r="87" spans="2:11" x14ac:dyDescent="0.25">
      <c r="B87" s="216">
        <v>17</v>
      </c>
      <c r="C87" s="73">
        <v>11</v>
      </c>
      <c r="D87" s="73">
        <v>2019</v>
      </c>
      <c r="E87" s="216" t="s">
        <v>435</v>
      </c>
      <c r="F87" s="216">
        <v>5</v>
      </c>
      <c r="G87" s="74" t="s">
        <v>249</v>
      </c>
      <c r="H87" s="74" t="s">
        <v>406</v>
      </c>
      <c r="I87" s="113">
        <v>732</v>
      </c>
      <c r="J87" s="113">
        <v>5</v>
      </c>
      <c r="K87" s="76">
        <f>I87/J87</f>
        <v>146.4</v>
      </c>
    </row>
    <row r="88" spans="2:11" x14ac:dyDescent="0.25">
      <c r="B88" s="64"/>
      <c r="C88" s="61"/>
      <c r="D88" s="61"/>
      <c r="E88" s="38"/>
      <c r="F88" s="64"/>
      <c r="H88" s="89"/>
      <c r="I88" s="113"/>
      <c r="J88" s="113"/>
      <c r="K88" s="76"/>
    </row>
    <row r="89" spans="2:11" x14ac:dyDescent="0.25">
      <c r="B89" s="64"/>
      <c r="C89" s="61"/>
      <c r="D89" s="61"/>
      <c r="E89" s="38"/>
      <c r="F89" s="64"/>
      <c r="H89" s="89"/>
      <c r="I89" s="113"/>
      <c r="J89" s="113"/>
      <c r="K89" s="76"/>
    </row>
    <row r="90" spans="2:11" x14ac:dyDescent="0.25">
      <c r="B90" s="64"/>
      <c r="C90" s="61"/>
      <c r="D90" s="61"/>
      <c r="E90" s="38"/>
      <c r="F90" s="64"/>
      <c r="H90" s="89"/>
      <c r="I90" s="113"/>
      <c r="J90" s="113"/>
      <c r="K90" s="76"/>
    </row>
    <row r="91" spans="2:11" x14ac:dyDescent="0.25">
      <c r="B91" s="216">
        <v>17</v>
      </c>
      <c r="C91" s="73">
        <v>11</v>
      </c>
      <c r="D91" s="73">
        <v>2019</v>
      </c>
      <c r="E91" s="216" t="s">
        <v>435</v>
      </c>
      <c r="F91" s="216">
        <v>5</v>
      </c>
      <c r="G91" s="74" t="s">
        <v>249</v>
      </c>
      <c r="H91" s="74" t="s">
        <v>405</v>
      </c>
      <c r="I91" s="113">
        <v>753</v>
      </c>
      <c r="J91" s="113">
        <v>5</v>
      </c>
      <c r="K91" s="76">
        <f>I91/J91</f>
        <v>150.6</v>
      </c>
    </row>
    <row r="92" spans="2:11" x14ac:dyDescent="0.25">
      <c r="B92" s="64"/>
      <c r="C92" s="61"/>
      <c r="D92" s="61"/>
      <c r="E92" s="38"/>
      <c r="F92" s="64"/>
      <c r="H92" s="89"/>
      <c r="I92" s="113"/>
      <c r="J92" s="113"/>
      <c r="K92" s="76"/>
    </row>
    <row r="93" spans="2:11" x14ac:dyDescent="0.25">
      <c r="B93" s="64"/>
      <c r="C93" s="61"/>
      <c r="D93" s="61"/>
      <c r="E93" s="38"/>
      <c r="F93" s="64"/>
      <c r="H93" s="89"/>
      <c r="I93" s="113"/>
      <c r="J93" s="113"/>
      <c r="K93" s="76"/>
    </row>
    <row r="94" spans="2:11" x14ac:dyDescent="0.25">
      <c r="B94" s="64"/>
      <c r="C94" s="61"/>
      <c r="D94" s="61"/>
      <c r="E94" s="38"/>
      <c r="F94" s="64"/>
      <c r="H94" s="216" t="s">
        <v>240</v>
      </c>
      <c r="I94" s="114">
        <f>I75+I79+I83+I87+I91</f>
        <v>3627</v>
      </c>
      <c r="J94" s="115">
        <f>J75+J79+J83+J87+J91</f>
        <v>25</v>
      </c>
      <c r="K94" s="116">
        <f>I94/J94</f>
        <v>145.08000000000001</v>
      </c>
    </row>
    <row r="95" spans="2:11" x14ac:dyDescent="0.25">
      <c r="B95" s="216"/>
      <c r="C95" s="73"/>
      <c r="D95" s="73"/>
      <c r="E95" s="216"/>
      <c r="F95" s="216"/>
      <c r="G95" s="74"/>
      <c r="H95" s="89"/>
      <c r="I95" s="113"/>
      <c r="J95" s="113"/>
      <c r="K95" s="76"/>
    </row>
    <row r="96" spans="2:11" x14ac:dyDescent="0.25">
      <c r="B96" s="64"/>
      <c r="C96" s="61"/>
      <c r="D96" s="61"/>
      <c r="E96" s="38"/>
      <c r="F96" s="64"/>
      <c r="H96" s="89"/>
      <c r="I96" s="113"/>
      <c r="J96" s="113"/>
      <c r="K96" s="76"/>
    </row>
    <row r="97" spans="2:11" x14ac:dyDescent="0.25">
      <c r="B97" s="64"/>
      <c r="C97" s="61"/>
      <c r="D97" s="61"/>
      <c r="E97" s="38"/>
      <c r="F97" s="64"/>
      <c r="H97" s="89"/>
      <c r="I97" s="113"/>
      <c r="J97" s="113"/>
      <c r="K97" s="76"/>
    </row>
    <row r="98" spans="2:11" x14ac:dyDescent="0.25">
      <c r="H98" s="89"/>
      <c r="I98" s="73"/>
      <c r="J98" s="73"/>
      <c r="K98" s="73"/>
    </row>
    <row r="99" spans="2:11" x14ac:dyDescent="0.25">
      <c r="H99" s="81" t="s">
        <v>436</v>
      </c>
      <c r="I99" s="114">
        <f>I39+I71+I94</f>
        <v>16245</v>
      </c>
      <c r="J99" s="115">
        <f>J39+J71+J94</f>
        <v>95</v>
      </c>
      <c r="K99" s="116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2019-12-02T07:58:17Z</dcterms:modified>
</cp:coreProperties>
</file>