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19_2020" sheetId="1" r:id="rId1"/>
    <sheet name="CHRONO_19_20" sheetId="2" r:id="rId2"/>
    <sheet name="palmares19_20" sheetId="3" r:id="rId3"/>
    <sheet name="nomines_19_20" sheetId="4" r:id="rId4"/>
    <sheet name="dames_clubs_19_20" sheetId="5" r:id="rId5"/>
    <sheet name="hommes_clubs_19_20" sheetId="6" r:id="rId6"/>
  </sheets>
  <definedNames>
    <definedName name="_xlnm._FilterDatabase" localSheetId="1" hidden="1">CHRONO_19_20!$A$6:$M$6</definedName>
  </definedNames>
  <calcPr calcId="144525"/>
</workbook>
</file>

<file path=xl/calcChain.xml><?xml version="1.0" encoding="utf-8"?>
<calcChain xmlns="http://schemas.openxmlformats.org/spreadsheetml/2006/main">
  <c r="J75" i="3" l="1"/>
  <c r="AI127" i="1" l="1"/>
  <c r="L187" i="2"/>
  <c r="AG34" i="1" l="1"/>
  <c r="D35" i="4"/>
  <c r="E35" i="4"/>
  <c r="F35" i="4"/>
  <c r="G35" i="4"/>
  <c r="H35" i="4"/>
  <c r="I35" i="4"/>
  <c r="C35" i="4"/>
  <c r="B35" i="4"/>
  <c r="J21" i="3"/>
  <c r="AG40" i="1"/>
  <c r="AG67" i="1"/>
  <c r="AI55" i="1"/>
  <c r="AH118" i="1"/>
  <c r="AH112" i="1"/>
  <c r="AG109" i="1"/>
  <c r="AG97" i="1"/>
  <c r="AG73" i="1"/>
  <c r="AG49" i="1"/>
  <c r="AI13" i="1"/>
  <c r="AI61" i="1"/>
  <c r="AI91" i="1"/>
  <c r="AI128" i="1" l="1"/>
  <c r="AI129" i="1"/>
  <c r="AI132" i="1"/>
  <c r="L188" i="2"/>
  <c r="L186" i="2"/>
  <c r="L185" i="2"/>
  <c r="L184" i="2"/>
  <c r="K189" i="2"/>
  <c r="H189" i="2"/>
  <c r="AI130" i="1" l="1"/>
  <c r="AJ103" i="1"/>
  <c r="AJ100" i="1"/>
  <c r="AJ31" i="1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AG94" i="1" l="1"/>
  <c r="AG128" i="1"/>
  <c r="AH128" i="1"/>
  <c r="AJ128" i="1"/>
  <c r="AG129" i="1"/>
  <c r="AH129" i="1"/>
  <c r="AJ129" i="1"/>
  <c r="AG132" i="1"/>
  <c r="AH132" i="1"/>
  <c r="AJ132" i="1"/>
  <c r="AL126" i="1"/>
  <c r="AK126" i="1"/>
  <c r="AK125" i="1"/>
  <c r="AL123" i="1"/>
  <c r="AK123" i="1"/>
  <c r="AK122" i="1"/>
  <c r="AK124" i="1" s="1"/>
  <c r="AL120" i="1"/>
  <c r="AK120" i="1"/>
  <c r="AK119" i="1"/>
  <c r="AK121" i="1" s="1"/>
  <c r="AL117" i="1"/>
  <c r="AK117" i="1"/>
  <c r="AK116" i="1"/>
  <c r="AL114" i="1"/>
  <c r="AK114" i="1"/>
  <c r="AK113" i="1"/>
  <c r="AK115" i="1" s="1"/>
  <c r="AL111" i="1"/>
  <c r="AK111" i="1"/>
  <c r="AK110" i="1"/>
  <c r="AK112" i="1" s="1"/>
  <c r="AL108" i="1"/>
  <c r="AK108" i="1"/>
  <c r="AK107" i="1"/>
  <c r="AL105" i="1"/>
  <c r="AK105" i="1"/>
  <c r="AK104" i="1"/>
  <c r="AK106" i="1" s="1"/>
  <c r="AL102" i="1"/>
  <c r="AK102" i="1"/>
  <c r="AK101" i="1"/>
  <c r="AL99" i="1"/>
  <c r="AK99" i="1"/>
  <c r="AK98" i="1"/>
  <c r="AL96" i="1"/>
  <c r="AK96" i="1"/>
  <c r="AK95" i="1"/>
  <c r="AL93" i="1"/>
  <c r="AK93" i="1"/>
  <c r="AK92" i="1"/>
  <c r="AK94" i="1" s="1"/>
  <c r="AL90" i="1"/>
  <c r="AK90" i="1"/>
  <c r="AK89" i="1"/>
  <c r="AL87" i="1"/>
  <c r="AK87" i="1"/>
  <c r="AK86" i="1"/>
  <c r="AK88" i="1" s="1"/>
  <c r="AL84" i="1"/>
  <c r="AK84" i="1"/>
  <c r="AK83" i="1"/>
  <c r="AK85" i="1" s="1"/>
  <c r="AL81" i="1"/>
  <c r="AK81" i="1"/>
  <c r="AK80" i="1"/>
  <c r="AK82" i="1" s="1"/>
  <c r="AL78" i="1"/>
  <c r="AK78" i="1"/>
  <c r="AK77" i="1"/>
  <c r="AK79" i="1" s="1"/>
  <c r="AL75" i="1"/>
  <c r="AK75" i="1"/>
  <c r="AK74" i="1"/>
  <c r="AK76" i="1" s="1"/>
  <c r="AL72" i="1"/>
  <c r="AK72" i="1"/>
  <c r="AK71" i="1"/>
  <c r="AL69" i="1"/>
  <c r="AK69" i="1"/>
  <c r="AK68" i="1"/>
  <c r="AK70" i="1" s="1"/>
  <c r="AL66" i="1"/>
  <c r="AK66" i="1"/>
  <c r="AK65" i="1"/>
  <c r="AL63" i="1"/>
  <c r="AK63" i="1"/>
  <c r="AK62" i="1"/>
  <c r="AK64" i="1" s="1"/>
  <c r="AL60" i="1"/>
  <c r="AK60" i="1"/>
  <c r="AK59" i="1"/>
  <c r="AL57" i="1"/>
  <c r="AK57" i="1"/>
  <c r="AK56" i="1"/>
  <c r="AK58" i="1" s="1"/>
  <c r="AL54" i="1"/>
  <c r="AK54" i="1"/>
  <c r="AK53" i="1"/>
  <c r="AL51" i="1"/>
  <c r="AK51" i="1"/>
  <c r="AK50" i="1"/>
  <c r="AK52" i="1" s="1"/>
  <c r="AL48" i="1"/>
  <c r="AK48" i="1"/>
  <c r="AK47" i="1"/>
  <c r="AL45" i="1"/>
  <c r="AK45" i="1"/>
  <c r="AK44" i="1"/>
  <c r="AK46" i="1" s="1"/>
  <c r="AL42" i="1"/>
  <c r="AK42" i="1"/>
  <c r="AK41" i="1"/>
  <c r="AK43" i="1" s="1"/>
  <c r="AL39" i="1"/>
  <c r="AK39" i="1"/>
  <c r="AK38" i="1"/>
  <c r="AK40" i="1" s="1"/>
  <c r="AL36" i="1"/>
  <c r="AK36" i="1"/>
  <c r="AK35" i="1"/>
  <c r="AL33" i="1"/>
  <c r="AK33" i="1"/>
  <c r="AK32" i="1"/>
  <c r="AL30" i="1"/>
  <c r="AK30" i="1"/>
  <c r="AK29" i="1"/>
  <c r="AL27" i="1"/>
  <c r="AK27" i="1"/>
  <c r="AK26" i="1"/>
  <c r="AK28" i="1" s="1"/>
  <c r="AL24" i="1"/>
  <c r="AK24" i="1"/>
  <c r="AK23" i="1"/>
  <c r="AK25" i="1" s="1"/>
  <c r="AL21" i="1"/>
  <c r="AK21" i="1"/>
  <c r="AK20" i="1"/>
  <c r="AK22" i="1" s="1"/>
  <c r="AL18" i="1"/>
  <c r="AK18" i="1"/>
  <c r="AK17" i="1"/>
  <c r="AK19" i="1" s="1"/>
  <c r="AL15" i="1"/>
  <c r="AK15" i="1"/>
  <c r="AK14" i="1"/>
  <c r="AK16" i="1" s="1"/>
  <c r="AL12" i="1"/>
  <c r="AK12" i="1"/>
  <c r="AK11" i="1"/>
  <c r="AK127" i="1" l="1"/>
  <c r="AK34" i="1"/>
  <c r="AK67" i="1"/>
  <c r="AK55" i="1"/>
  <c r="AK118" i="1"/>
  <c r="AH130" i="1"/>
  <c r="AK109" i="1"/>
  <c r="AK97" i="1"/>
  <c r="AK73" i="1"/>
  <c r="AK49" i="1"/>
  <c r="AK37" i="1"/>
  <c r="AG130" i="1"/>
  <c r="AK91" i="1"/>
  <c r="AK61" i="1"/>
  <c r="AK103" i="1"/>
  <c r="AK100" i="1"/>
  <c r="AJ130" i="1"/>
  <c r="AK31" i="1"/>
  <c r="AK128" i="1"/>
  <c r="AK132" i="1"/>
  <c r="AK129" i="1"/>
  <c r="AF112" i="1"/>
  <c r="AF103" i="1"/>
  <c r="AF100" i="1"/>
  <c r="AF67" i="1"/>
  <c r="AF31" i="1"/>
  <c r="L165" i="2"/>
  <c r="L166" i="2"/>
  <c r="L167" i="2"/>
  <c r="L168" i="2"/>
  <c r="L169" i="2"/>
  <c r="L170" i="2"/>
  <c r="AF132" i="1" l="1"/>
  <c r="AF128" i="1"/>
  <c r="AF129" i="1"/>
  <c r="AF94" i="1"/>
  <c r="AF130" i="1" l="1"/>
  <c r="J56" i="3" l="1"/>
  <c r="AE52" i="1" l="1"/>
  <c r="AD132" i="1"/>
  <c r="AE132" i="1"/>
  <c r="AD128" i="1"/>
  <c r="AE128" i="1"/>
  <c r="AD129" i="1"/>
  <c r="AE129" i="1"/>
  <c r="AD130" i="1"/>
  <c r="AD121" i="1"/>
  <c r="AD118" i="1"/>
  <c r="AD112" i="1"/>
  <c r="AE106" i="1"/>
  <c r="AD103" i="1"/>
  <c r="AC97" i="1"/>
  <c r="AE85" i="1"/>
  <c r="AE67" i="1"/>
  <c r="AD61" i="1"/>
  <c r="AE49" i="1"/>
  <c r="AD40" i="1"/>
  <c r="AD31" i="1"/>
  <c r="AD25" i="1"/>
  <c r="AD22" i="1"/>
  <c r="AD16" i="1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AE130" i="1" l="1"/>
  <c r="AR129" i="1"/>
  <c r="AR128" i="1"/>
  <c r="AR127" i="1"/>
  <c r="AR124" i="1"/>
  <c r="AR121" i="1"/>
  <c r="AR112" i="1"/>
  <c r="AR109" i="1"/>
  <c r="AR106" i="1"/>
  <c r="AR103" i="1"/>
  <c r="AR100" i="1"/>
  <c r="AR97" i="1"/>
  <c r="AR94" i="1"/>
  <c r="AR91" i="1"/>
  <c r="AR88" i="1"/>
  <c r="AR85" i="1"/>
  <c r="AR82" i="1"/>
  <c r="AR79" i="1"/>
  <c r="AR76" i="1"/>
  <c r="AR73" i="1"/>
  <c r="AR70" i="1"/>
  <c r="AR67" i="1"/>
  <c r="AR64" i="1"/>
  <c r="AR61" i="1"/>
  <c r="AR58" i="1"/>
  <c r="AR55" i="1"/>
  <c r="AR52" i="1"/>
  <c r="AR49" i="1"/>
  <c r="AR46" i="1"/>
  <c r="AR43" i="1"/>
  <c r="AR40" i="1"/>
  <c r="AR37" i="1"/>
  <c r="AR34" i="1"/>
  <c r="AR31" i="1"/>
  <c r="AR28" i="1"/>
  <c r="AR25" i="1"/>
  <c r="AR22" i="1"/>
  <c r="AR19" i="1"/>
  <c r="AR16" i="1"/>
  <c r="AR13" i="1"/>
  <c r="AC73" i="1" l="1"/>
  <c r="L149" i="2"/>
  <c r="L148" i="2"/>
  <c r="AC132" i="1" l="1"/>
  <c r="AC128" i="1"/>
  <c r="AC129" i="1"/>
  <c r="AC130" i="1" s="1"/>
  <c r="Z129" i="1" l="1"/>
  <c r="Z128" i="1"/>
  <c r="J24" i="4" l="1"/>
  <c r="AB85" i="1"/>
  <c r="L133" i="2"/>
  <c r="AT127" i="1"/>
  <c r="AB127" i="1"/>
  <c r="L140" i="2"/>
  <c r="AT64" i="1" l="1"/>
  <c r="AT25" i="1"/>
  <c r="AT22" i="1"/>
  <c r="AT19" i="1"/>
  <c r="J29" i="4"/>
  <c r="J23" i="4"/>
  <c r="AB16" i="1"/>
  <c r="AB40" i="1"/>
  <c r="AB31" i="1"/>
  <c r="AB25" i="1"/>
  <c r="AB22" i="1"/>
  <c r="AB67" i="1"/>
  <c r="AB61" i="1"/>
  <c r="AB58" i="1"/>
  <c r="AB55" i="1"/>
  <c r="AB52" i="1"/>
  <c r="AB49" i="1"/>
  <c r="AB103" i="1"/>
  <c r="AB106" i="1"/>
  <c r="AB121" i="1"/>
  <c r="AB118" i="1"/>
  <c r="AB112" i="1"/>
  <c r="AB128" i="1"/>
  <c r="AB129" i="1"/>
  <c r="L147" i="2"/>
  <c r="L146" i="2"/>
  <c r="L145" i="2"/>
  <c r="L144" i="2"/>
  <c r="L143" i="2"/>
  <c r="L142" i="2"/>
  <c r="L141" i="2"/>
  <c r="L139" i="2"/>
  <c r="L138" i="2"/>
  <c r="L137" i="2"/>
  <c r="L136" i="2"/>
  <c r="L135" i="2"/>
  <c r="L134" i="2"/>
  <c r="L132" i="2"/>
  <c r="L131" i="2"/>
  <c r="L130" i="2"/>
  <c r="AB130" i="1" l="1"/>
  <c r="AB132" i="1"/>
  <c r="AR118" i="1"/>
  <c r="AA128" i="1" l="1"/>
  <c r="AA129" i="1"/>
  <c r="AA130" i="1" s="1"/>
  <c r="AA132" i="1"/>
  <c r="AA97" i="1"/>
  <c r="AA73" i="1"/>
  <c r="L129" i="2"/>
  <c r="L128" i="2"/>
  <c r="Z112" i="1" l="1"/>
  <c r="Z100" i="1"/>
  <c r="Z16" i="1"/>
  <c r="Z67" i="1"/>
  <c r="Z49" i="1"/>
  <c r="Z31" i="1"/>
  <c r="L122" i="2"/>
  <c r="L123" i="2"/>
  <c r="L124" i="2"/>
  <c r="L125" i="2"/>
  <c r="L126" i="2"/>
  <c r="L127" i="2"/>
  <c r="Z132" i="1" l="1"/>
  <c r="Z130" i="1" l="1"/>
  <c r="AT88" i="1" l="1"/>
  <c r="J25" i="4" l="1"/>
  <c r="J28" i="4"/>
  <c r="J16" i="4"/>
  <c r="Y128" i="1"/>
  <c r="Y129" i="1"/>
  <c r="Y130" i="1" s="1"/>
  <c r="Y132" i="1"/>
  <c r="Y88" i="1"/>
  <c r="Y67" i="1"/>
  <c r="Y52" i="1"/>
  <c r="L121" i="2"/>
  <c r="L120" i="2"/>
  <c r="L119" i="2"/>
  <c r="X129" i="1" l="1"/>
  <c r="X128" i="1"/>
  <c r="X112" i="1"/>
  <c r="X132" i="1"/>
  <c r="X103" i="1"/>
  <c r="X100" i="1"/>
  <c r="X67" i="1"/>
  <c r="X43" i="1"/>
  <c r="X40" i="1"/>
  <c r="X31" i="1"/>
  <c r="L118" i="2"/>
  <c r="L117" i="2"/>
  <c r="L116" i="2"/>
  <c r="L115" i="2"/>
  <c r="L114" i="2"/>
  <c r="L113" i="2"/>
  <c r="L112" i="2"/>
  <c r="X130" i="1" l="1"/>
  <c r="J40" i="4"/>
  <c r="J45" i="4"/>
  <c r="J50" i="4"/>
  <c r="J53" i="4"/>
  <c r="B55" i="4"/>
  <c r="W70" i="1"/>
  <c r="W67" i="1"/>
  <c r="W52" i="1"/>
  <c r="W40" i="1"/>
  <c r="L111" i="2"/>
  <c r="L110" i="2"/>
  <c r="L109" i="2"/>
  <c r="L108" i="2"/>
  <c r="V109" i="1" l="1"/>
  <c r="V97" i="1"/>
  <c r="L107" i="2"/>
  <c r="L106" i="2"/>
  <c r="U91" i="1"/>
  <c r="U73" i="1"/>
  <c r="U13" i="1"/>
  <c r="U61" i="1"/>
  <c r="L105" i="2"/>
  <c r="L104" i="2"/>
  <c r="L103" i="2"/>
  <c r="L102" i="2"/>
  <c r="L101" i="2" l="1"/>
  <c r="L100" i="2"/>
  <c r="T132" i="1"/>
  <c r="T128" i="1"/>
  <c r="T129" i="1"/>
  <c r="T130" i="1" s="1"/>
  <c r="T106" i="1"/>
  <c r="T31" i="1"/>
  <c r="W132" i="1" l="1"/>
  <c r="W128" i="1"/>
  <c r="W129" i="1"/>
  <c r="V132" i="1"/>
  <c r="U132" i="1"/>
  <c r="V129" i="1"/>
  <c r="U129" i="1"/>
  <c r="V128" i="1"/>
  <c r="U128" i="1"/>
  <c r="W130" i="1" l="1"/>
  <c r="V130" i="1"/>
  <c r="U130" i="1"/>
  <c r="J99" i="6"/>
  <c r="I99" i="6"/>
  <c r="J71" i="6"/>
  <c r="I71" i="6"/>
  <c r="K94" i="6"/>
  <c r="J94" i="6"/>
  <c r="I94" i="6"/>
  <c r="K91" i="6"/>
  <c r="K87" i="6"/>
  <c r="K83" i="6"/>
  <c r="K79" i="6"/>
  <c r="K75" i="6"/>
  <c r="AT79" i="1"/>
  <c r="AT121" i="1"/>
  <c r="Q121" i="1"/>
  <c r="Q79" i="1"/>
  <c r="Q58" i="1"/>
  <c r="Q49" i="1"/>
  <c r="Q28" i="1"/>
  <c r="AT28" i="1"/>
  <c r="AT16" i="1"/>
  <c r="Q16" i="1"/>
  <c r="Q100" i="1"/>
  <c r="Q70" i="1"/>
  <c r="Q67" i="1"/>
  <c r="Q40" i="1"/>
  <c r="Q37" i="1"/>
  <c r="Q34" i="1"/>
  <c r="AT37" i="1"/>
  <c r="K71" i="6" l="1"/>
  <c r="AT124" i="1"/>
  <c r="AT118" i="1"/>
  <c r="R64" i="1"/>
  <c r="R82" i="1"/>
  <c r="R124" i="1"/>
  <c r="R118" i="1"/>
  <c r="R19" i="1"/>
  <c r="L92" i="2"/>
  <c r="S91" i="1" l="1"/>
  <c r="S73" i="1"/>
  <c r="S61" i="1"/>
  <c r="S13" i="1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3" i="2"/>
  <c r="L94" i="2"/>
  <c r="L95" i="2"/>
  <c r="L96" i="2"/>
  <c r="L97" i="2"/>
  <c r="L98" i="2"/>
  <c r="L99" i="2"/>
  <c r="Q132" i="1" l="1"/>
  <c r="R132" i="1"/>
  <c r="S132" i="1"/>
  <c r="Q128" i="1"/>
  <c r="R128" i="1"/>
  <c r="S128" i="1"/>
  <c r="Q129" i="1"/>
  <c r="R129" i="1"/>
  <c r="S129" i="1"/>
  <c r="Q130" i="1" l="1"/>
  <c r="R130" i="1"/>
  <c r="S130" i="1"/>
  <c r="O109" i="1" l="1"/>
  <c r="O106" i="1"/>
  <c r="O103" i="1"/>
  <c r="O43" i="1"/>
  <c r="O31" i="1"/>
  <c r="O132" i="1" l="1"/>
  <c r="P129" i="1"/>
  <c r="O129" i="1"/>
  <c r="P128" i="1"/>
  <c r="O128" i="1"/>
  <c r="P97" i="1"/>
  <c r="P94" i="1"/>
  <c r="P85" i="1"/>
  <c r="P76" i="1"/>
  <c r="P132" i="1" s="1"/>
  <c r="P46" i="1"/>
  <c r="L69" i="2"/>
  <c r="L70" i="2"/>
  <c r="L71" i="2"/>
  <c r="L72" i="2"/>
  <c r="L73" i="2"/>
  <c r="L74" i="2"/>
  <c r="L75" i="2"/>
  <c r="L76" i="2"/>
  <c r="L77" i="2"/>
  <c r="L78" i="2"/>
  <c r="P130" i="1" l="1"/>
  <c r="O130" i="1"/>
  <c r="N132" i="1" l="1"/>
  <c r="N129" i="1"/>
  <c r="N130" i="1" s="1"/>
  <c r="N128" i="1"/>
  <c r="N94" i="1"/>
  <c r="L68" i="2"/>
  <c r="A128" i="1" l="1"/>
  <c r="A129" i="1"/>
  <c r="M129" i="1"/>
  <c r="L129" i="1"/>
  <c r="K129" i="1"/>
  <c r="J129" i="1"/>
  <c r="I129" i="1"/>
  <c r="H129" i="1"/>
  <c r="G129" i="1"/>
  <c r="F129" i="1"/>
  <c r="E129" i="1"/>
  <c r="D129" i="1"/>
  <c r="M128" i="1"/>
  <c r="L128" i="1"/>
  <c r="K128" i="1"/>
  <c r="J128" i="1"/>
  <c r="I128" i="1"/>
  <c r="H128" i="1"/>
  <c r="G128" i="1"/>
  <c r="F128" i="1"/>
  <c r="E128" i="1"/>
  <c r="D128" i="1"/>
  <c r="M76" i="1" l="1"/>
  <c r="M52" i="1"/>
  <c r="M49" i="1"/>
  <c r="M43" i="1"/>
  <c r="M40" i="1"/>
  <c r="M132" i="1" s="1"/>
  <c r="L63" i="2"/>
  <c r="L64" i="2"/>
  <c r="L65" i="2"/>
  <c r="L66" i="2"/>
  <c r="L67" i="2"/>
  <c r="L130" i="1" l="1"/>
  <c r="L103" i="1"/>
  <c r="L100" i="1"/>
  <c r="L94" i="1"/>
  <c r="L67" i="1"/>
  <c r="L31" i="1"/>
  <c r="L132" i="1" s="1"/>
  <c r="L62" i="2"/>
  <c r="L60" i="2"/>
  <c r="L61" i="2"/>
  <c r="J59" i="2"/>
  <c r="L59" i="2" s="1"/>
  <c r="J58" i="2"/>
  <c r="J189" i="2" s="1"/>
  <c r="L58" i="2" l="1"/>
  <c r="M130" i="1"/>
  <c r="J9" i="4"/>
  <c r="J99" i="3"/>
  <c r="J58" i="1" l="1"/>
  <c r="L55" i="2"/>
  <c r="L54" i="2"/>
  <c r="J67" i="1" l="1"/>
  <c r="J70" i="1"/>
  <c r="J52" i="1"/>
  <c r="J49" i="1"/>
  <c r="J40" i="1"/>
  <c r="J43" i="1"/>
  <c r="J97" i="1"/>
  <c r="J109" i="1"/>
  <c r="J103" i="1"/>
  <c r="L57" i="2"/>
  <c r="L56" i="2"/>
  <c r="L53" i="2"/>
  <c r="L52" i="2"/>
  <c r="L51" i="2"/>
  <c r="L50" i="2"/>
  <c r="L49" i="2"/>
  <c r="L48" i="2"/>
  <c r="J132" i="1" l="1"/>
  <c r="J130" i="1"/>
  <c r="K130" i="1" l="1"/>
  <c r="K106" i="1"/>
  <c r="K100" i="1"/>
  <c r="K34" i="1"/>
  <c r="K31" i="1"/>
  <c r="L47" i="2"/>
  <c r="L46" i="2"/>
  <c r="L45" i="2"/>
  <c r="L44" i="2"/>
  <c r="K132" i="1" l="1"/>
  <c r="I91" i="1"/>
  <c r="I73" i="1"/>
  <c r="I61" i="1"/>
  <c r="I13" i="1"/>
  <c r="L43" i="2"/>
  <c r="L42" i="2"/>
  <c r="L41" i="2"/>
  <c r="L40" i="2"/>
  <c r="H130" i="1" l="1"/>
  <c r="L39" i="2"/>
  <c r="L38" i="2"/>
  <c r="H31" i="1"/>
  <c r="H132" i="1" s="1"/>
  <c r="H76" i="1"/>
  <c r="J112" i="3" l="1"/>
  <c r="J114" i="3" s="1"/>
  <c r="G67" i="1" l="1"/>
  <c r="G52" i="1"/>
  <c r="L37" i="2"/>
  <c r="L36" i="2"/>
  <c r="F103" i="1" l="1"/>
  <c r="F100" i="1"/>
  <c r="F97" i="1"/>
  <c r="F82" i="1"/>
  <c r="F73" i="1"/>
  <c r="F70" i="1"/>
  <c r="F43" i="1"/>
  <c r="F40" i="1"/>
  <c r="F34" i="1"/>
  <c r="L35" i="2"/>
  <c r="L34" i="2"/>
  <c r="L33" i="2"/>
  <c r="L32" i="2"/>
  <c r="L31" i="2"/>
  <c r="L30" i="2"/>
  <c r="L29" i="2"/>
  <c r="L28" i="2"/>
  <c r="L27" i="2"/>
  <c r="F67" i="1"/>
  <c r="F91" i="1"/>
  <c r="F61" i="1"/>
  <c r="F55" i="1"/>
  <c r="F49" i="1"/>
  <c r="F31" i="1"/>
  <c r="L26" i="2"/>
  <c r="L25" i="2"/>
  <c r="L24" i="2"/>
  <c r="L23" i="2"/>
  <c r="L22" i="2"/>
  <c r="L21" i="2"/>
  <c r="A127" i="1" l="1"/>
  <c r="A124" i="1"/>
  <c r="A121" i="1"/>
  <c r="A118" i="1"/>
  <c r="A109" i="1"/>
  <c r="AT109" i="1" s="1"/>
  <c r="A106" i="1"/>
  <c r="AT106" i="1" s="1"/>
  <c r="A103" i="1"/>
  <c r="A100" i="1"/>
  <c r="A97" i="1"/>
  <c r="A94" i="1"/>
  <c r="AT94" i="1" s="1"/>
  <c r="A91" i="1"/>
  <c r="A88" i="1"/>
  <c r="A85" i="1"/>
  <c r="AT85" i="1" s="1"/>
  <c r="A82" i="1"/>
  <c r="A79" i="1"/>
  <c r="A76" i="1"/>
  <c r="A73" i="1"/>
  <c r="A70" i="1"/>
  <c r="A67" i="1"/>
  <c r="A61" i="1"/>
  <c r="A58" i="1"/>
  <c r="AT58" i="1" s="1"/>
  <c r="A55" i="1"/>
  <c r="A52" i="1"/>
  <c r="AT52" i="1" s="1"/>
  <c r="A49" i="1"/>
  <c r="A46" i="1"/>
  <c r="AT46" i="1" s="1"/>
  <c r="A43" i="1"/>
  <c r="A40" i="1"/>
  <c r="A37" i="1"/>
  <c r="A34" i="1"/>
  <c r="AT34" i="1" s="1"/>
  <c r="A31" i="1"/>
  <c r="A28" i="1"/>
  <c r="A25" i="1"/>
  <c r="A22" i="1"/>
  <c r="A16" i="1"/>
  <c r="A13" i="1"/>
  <c r="AT70" i="1" l="1"/>
  <c r="AT82" i="1"/>
  <c r="AT55" i="1"/>
  <c r="AT103" i="1"/>
  <c r="AT76" i="1"/>
  <c r="AT40" i="1"/>
  <c r="E103" i="1"/>
  <c r="E100" i="1"/>
  <c r="E73" i="1"/>
  <c r="E49" i="1"/>
  <c r="E43" i="1"/>
  <c r="E40" i="1"/>
  <c r="E31" i="1"/>
  <c r="L20" i="2"/>
  <c r="L19" i="2"/>
  <c r="L18" i="2"/>
  <c r="L17" i="2"/>
  <c r="L16" i="2"/>
  <c r="L15" i="2"/>
  <c r="L14" i="2"/>
  <c r="L13" i="2" l="1"/>
  <c r="D100" i="1"/>
  <c r="D97" i="1"/>
  <c r="D76" i="1"/>
  <c r="D67" i="1"/>
  <c r="D49" i="1"/>
  <c r="D34" i="1"/>
  <c r="D31" i="1"/>
  <c r="L12" i="2"/>
  <c r="L8" i="2"/>
  <c r="L9" i="2"/>
  <c r="J69" i="6" l="1"/>
  <c r="I69" i="6"/>
  <c r="K66" i="6"/>
  <c r="J64" i="6"/>
  <c r="I64" i="6"/>
  <c r="K61" i="6"/>
  <c r="J58" i="6"/>
  <c r="I58" i="6"/>
  <c r="K58" i="6" s="1"/>
  <c r="K55" i="6"/>
  <c r="J53" i="6"/>
  <c r="I53" i="6"/>
  <c r="K51" i="6"/>
  <c r="J49" i="6"/>
  <c r="I49" i="6"/>
  <c r="K49" i="6" s="1"/>
  <c r="K46" i="6"/>
  <c r="J44" i="6"/>
  <c r="I44" i="6"/>
  <c r="K42" i="6"/>
  <c r="J37" i="6"/>
  <c r="I37" i="6"/>
  <c r="K34" i="6"/>
  <c r="J32" i="6"/>
  <c r="I32" i="6"/>
  <c r="K29" i="6"/>
  <c r="J27" i="6"/>
  <c r="I27" i="6"/>
  <c r="K27" i="6" s="1"/>
  <c r="K24" i="6"/>
  <c r="J22" i="6"/>
  <c r="I22" i="6"/>
  <c r="K19" i="6"/>
  <c r="J17" i="6"/>
  <c r="I17" i="6"/>
  <c r="K14" i="6"/>
  <c r="J12" i="6"/>
  <c r="I12" i="6"/>
  <c r="K9" i="6"/>
  <c r="J89" i="5"/>
  <c r="I89" i="5"/>
  <c r="K86" i="5"/>
  <c r="J84" i="5"/>
  <c r="I84" i="5"/>
  <c r="K81" i="5"/>
  <c r="J79" i="5"/>
  <c r="I79" i="5"/>
  <c r="K76" i="5"/>
  <c r="J74" i="5"/>
  <c r="I74" i="5"/>
  <c r="K71" i="5"/>
  <c r="J66" i="5"/>
  <c r="I66" i="5"/>
  <c r="K63" i="5"/>
  <c r="J60" i="5"/>
  <c r="I60" i="5"/>
  <c r="K57" i="5"/>
  <c r="J54" i="5"/>
  <c r="I54" i="5"/>
  <c r="K51" i="5"/>
  <c r="J49" i="5"/>
  <c r="I49" i="5"/>
  <c r="K46" i="5"/>
  <c r="J44" i="5"/>
  <c r="I44" i="5"/>
  <c r="K41" i="5"/>
  <c r="J34" i="5"/>
  <c r="I34" i="5"/>
  <c r="K34" i="5" s="1"/>
  <c r="K31" i="5"/>
  <c r="J29" i="5"/>
  <c r="I29" i="5"/>
  <c r="K26" i="5"/>
  <c r="J24" i="5"/>
  <c r="I24" i="5"/>
  <c r="K21" i="5"/>
  <c r="J19" i="5"/>
  <c r="I19" i="5"/>
  <c r="K16" i="5"/>
  <c r="J14" i="5"/>
  <c r="J37" i="5" s="1"/>
  <c r="I14" i="5"/>
  <c r="I37" i="5" s="1"/>
  <c r="K11" i="5"/>
  <c r="J52" i="4"/>
  <c r="J47" i="4"/>
  <c r="J41" i="4"/>
  <c r="J39" i="4"/>
  <c r="J48" i="4"/>
  <c r="J43" i="4"/>
  <c r="J15" i="4"/>
  <c r="J46" i="4"/>
  <c r="J51" i="4"/>
  <c r="J26" i="4"/>
  <c r="J19" i="4"/>
  <c r="J22" i="4"/>
  <c r="J32" i="4"/>
  <c r="J49" i="4"/>
  <c r="J18" i="4"/>
  <c r="J44" i="4"/>
  <c r="J17" i="4"/>
  <c r="J42" i="4"/>
  <c r="J31" i="4"/>
  <c r="J11" i="4"/>
  <c r="J13" i="4"/>
  <c r="J21" i="4"/>
  <c r="J14" i="4"/>
  <c r="J20" i="4"/>
  <c r="J10" i="4"/>
  <c r="J27" i="4"/>
  <c r="J12" i="4"/>
  <c r="J83" i="3"/>
  <c r="J35" i="3"/>
  <c r="L11" i="2"/>
  <c r="L10" i="2"/>
  <c r="L7" i="2"/>
  <c r="J35" i="4" l="1"/>
  <c r="K69" i="6"/>
  <c r="K32" i="6"/>
  <c r="K53" i="6"/>
  <c r="K64" i="6"/>
  <c r="K17" i="6"/>
  <c r="I39" i="6"/>
  <c r="K37" i="6"/>
  <c r="K22" i="6"/>
  <c r="J39" i="6"/>
  <c r="K12" i="6"/>
  <c r="K89" i="5"/>
  <c r="K84" i="5"/>
  <c r="K29" i="5"/>
  <c r="K24" i="5"/>
  <c r="K60" i="5"/>
  <c r="K54" i="5"/>
  <c r="K49" i="5"/>
  <c r="I91" i="5"/>
  <c r="J91" i="5"/>
  <c r="K19" i="5"/>
  <c r="K44" i="5"/>
  <c r="K79" i="5"/>
  <c r="K66" i="5"/>
  <c r="J68" i="5"/>
  <c r="L189" i="2"/>
  <c r="K44" i="6"/>
  <c r="K14" i="5"/>
  <c r="I68" i="5"/>
  <c r="K74" i="5"/>
  <c r="AP131" i="1"/>
  <c r="E132" i="1"/>
  <c r="AK13" i="1"/>
  <c r="AT13" i="1" s="1"/>
  <c r="K99" i="6" l="1"/>
  <c r="K39" i="6"/>
  <c r="K91" i="5"/>
  <c r="K37" i="5"/>
  <c r="K68" i="5"/>
  <c r="AT100" i="1"/>
  <c r="AT67" i="1"/>
  <c r="AT49" i="1"/>
  <c r="AL129" i="1"/>
  <c r="F130" i="1"/>
  <c r="AR130" i="1"/>
  <c r="D132" i="1"/>
  <c r="F132" i="1"/>
  <c r="G132" i="1"/>
  <c r="I132" i="1"/>
  <c r="AT61" i="1"/>
  <c r="AT73" i="1"/>
  <c r="A130" i="1"/>
  <c r="AT31" i="1"/>
  <c r="AT43" i="1"/>
  <c r="AT91" i="1"/>
  <c r="D130" i="1"/>
  <c r="G130" i="1"/>
  <c r="E130" i="1"/>
  <c r="I130" i="1"/>
  <c r="AT97" i="1"/>
  <c r="AK130" i="1"/>
</calcChain>
</file>

<file path=xl/sharedStrings.xml><?xml version="1.0" encoding="utf-8"?>
<sst xmlns="http://schemas.openxmlformats.org/spreadsheetml/2006/main" count="2069" uniqueCount="585">
  <si>
    <t>Lieux</t>
  </si>
  <si>
    <t>bayeux</t>
  </si>
  <si>
    <t>st-lô</t>
  </si>
  <si>
    <t>cherbourg</t>
  </si>
  <si>
    <t>progres-</t>
  </si>
  <si>
    <t>listing</t>
  </si>
  <si>
    <t>dernier</t>
  </si>
  <si>
    <t>sion</t>
  </si>
  <si>
    <t>Dates</t>
  </si>
  <si>
    <t>depuis</t>
  </si>
  <si>
    <t>Compétitions</t>
  </si>
  <si>
    <t>national</t>
  </si>
  <si>
    <t>doublettes</t>
  </si>
  <si>
    <t>quilles</t>
  </si>
  <si>
    <t>nbre</t>
  </si>
  <si>
    <t>connu</t>
  </si>
  <si>
    <t>début</t>
  </si>
  <si>
    <t>et niveaux</t>
  </si>
  <si>
    <t>excellence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</si>
  <si>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</si>
  <si>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</si>
  <si>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</si>
  <si>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</si>
  <si>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</si>
  <si>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</si>
  <si>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</si>
  <si>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</si>
  <si>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2 scr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</si>
  <si>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</si>
  <si>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</si>
  <si>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</si>
  <si>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</si>
  <si>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</si>
  <si>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</si>
  <si>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</si>
  <si>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</si>
  <si>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</si>
  <si>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</si>
  <si>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</si>
  <si>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</si>
  <si>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</si>
  <si>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</si>
  <si>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</si>
  <si>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</si>
  <si>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</si>
  <si>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CATHERINE</t>
  </si>
  <si>
    <t>Christophe</t>
  </si>
  <si>
    <t>88,56770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</si>
  <si>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</si>
  <si>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</si>
  <si>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</si>
  <si>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</si>
  <si>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</si>
  <si>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</si>
  <si>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</si>
  <si>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</si>
  <si>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</si>
  <si>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</si>
  <si>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</si>
  <si>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</si>
  <si>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</si>
  <si>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</si>
  <si>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</si>
  <si>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</si>
  <si>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</si>
  <si>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</si>
  <si>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</si>
  <si>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</si>
  <si>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</si>
  <si>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</si>
  <si>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</si>
  <si>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</si>
  <si>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</si>
  <si>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</si>
  <si>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</si>
  <si>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</si>
  <si>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</si>
  <si>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</si>
  <si>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</si>
  <si>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</si>
  <si>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</si>
  <si>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</si>
  <si>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</si>
  <si>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</si>
  <si>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</si>
  <si>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</si>
  <si>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</si>
  <si>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</si>
  <si>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</si>
  <si>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</si>
  <si>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</si>
  <si>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LEPELLETIER</t>
  </si>
  <si>
    <t>Guillaume</t>
  </si>
  <si>
    <t>18.113630</t>
  </si>
  <si>
    <t>LEPRINCE</t>
  </si>
  <si>
    <t>Christine</t>
  </si>
  <si>
    <t>98,61387</t>
  </si>
  <si>
    <t>LEVESQUE</t>
  </si>
  <si>
    <t>Bernard</t>
  </si>
  <si>
    <t>85,28259</t>
  </si>
  <si>
    <t>MADELAINE</t>
  </si>
  <si>
    <t>Sabrina</t>
  </si>
  <si>
    <t>18.114473</t>
  </si>
  <si>
    <t>MARIETTE</t>
  </si>
  <si>
    <t>Laure</t>
  </si>
  <si>
    <t>89,58577</t>
  </si>
  <si>
    <t>MERCIER</t>
  </si>
  <si>
    <t>Axelle</t>
  </si>
  <si>
    <t>14,106486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</si>
  <si>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</si>
  <si>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</si>
  <si>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</si>
  <si>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</si>
  <si>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</si>
  <si>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</si>
  <si>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</si>
  <si>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</si>
  <si>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</si>
  <si>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</si>
  <si>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</si>
  <si>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 xml:space="preserve"> N S</t>
  </si>
  <si>
    <t>Lucien</t>
  </si>
  <si>
    <t>87;53795</t>
  </si>
  <si>
    <t>TASSET</t>
  </si>
  <si>
    <t>78.4327</t>
  </si>
  <si>
    <t>TOMINI</t>
  </si>
  <si>
    <t>Pascal</t>
  </si>
  <si>
    <t>14.106487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</si>
  <si>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</si>
  <si>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</si>
  <si>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</si>
  <si>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</si>
  <si>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</si>
  <si>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</si>
  <si>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</si>
  <si>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</si>
  <si>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</si>
  <si>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</si>
  <si>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</si>
  <si>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</si>
  <si>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</si>
  <si>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</si>
  <si>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</si>
  <si>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</si>
  <si>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</si>
  <si>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Catherine Christophe</t>
  </si>
  <si>
    <t>Ganne Gilles</t>
  </si>
  <si>
    <t>Mercier Régine</t>
  </si>
  <si>
    <t>B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</si>
  <si>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</si>
  <si>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</si>
  <si>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</si>
  <si>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</si>
  <si>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</si>
  <si>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</si>
  <si>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</si>
  <si>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</si>
  <si>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</si>
  <si>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Cherbourg</t>
  </si>
  <si>
    <t>Asselin Line</t>
  </si>
  <si>
    <t>Madelaine Sabrina</t>
  </si>
  <si>
    <t>Vire</t>
  </si>
  <si>
    <t>Mariette Laure</t>
  </si>
  <si>
    <t>Taden</t>
  </si>
  <si>
    <t>Mercier Axelle</t>
  </si>
  <si>
    <t>2 ème</t>
  </si>
  <si>
    <t>3 ème</t>
  </si>
  <si>
    <t>Leprince Christine</t>
  </si>
  <si>
    <t>Gadais Lucie</t>
  </si>
  <si>
    <t>Delafosse Nicolas</t>
  </si>
  <si>
    <t>Bourel Daniel</t>
  </si>
  <si>
    <t>Leparquier Didier</t>
  </si>
  <si>
    <t>Tomini Pascal</t>
  </si>
  <si>
    <t>Tasset Daniel</t>
  </si>
  <si>
    <t>nominés</t>
  </si>
  <si>
    <t>CLAVIER Fanfan 2</t>
  </si>
  <si>
    <t>MARIETTE Laure</t>
  </si>
  <si>
    <t>LECORDIER Emmanuel</t>
  </si>
  <si>
    <t>MADELAINE Sabrina</t>
  </si>
  <si>
    <t>LEPRINCE Christine</t>
  </si>
  <si>
    <t>LEPELLETIER Guillaume</t>
  </si>
  <si>
    <t>MERCIER Axelle</t>
  </si>
  <si>
    <t>MOREL Anne Gaelle</t>
  </si>
  <si>
    <t>MERCIER Guy</t>
  </si>
  <si>
    <t>MERCIER Régine</t>
  </si>
  <si>
    <t>GADAIS Alain</t>
  </si>
  <si>
    <t xml:space="preserve">LECARPENTIER Denis </t>
  </si>
  <si>
    <t>LECORDIER Lolita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</si>
  <si>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</si>
  <si>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</si>
  <si>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</si>
  <si>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</si>
  <si>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</si>
  <si>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</si>
  <si>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</si>
  <si>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</si>
  <si>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</si>
  <si>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 xml:space="preserve">PERFORMANCE EQUIPE </t>
  </si>
  <si>
    <t>PERFORMANCES INDIVIDUELLES</t>
  </si>
  <si>
    <t>Moyennes</t>
  </si>
  <si>
    <t>Moyennes Tournois   ≥ 200 :</t>
  </si>
  <si>
    <t>DELAFOSSE  Florian</t>
  </si>
  <si>
    <t>LES  ECARTS  DE MOYENNES  ( listing sept 18 et fin saison 18/19 )</t>
  </si>
  <si>
    <t>PROGRESSIONS : 20 joueurs</t>
  </si>
  <si>
    <t>BAISSES : 10 joueurs</t>
  </si>
  <si>
    <t>MESNIER Fanfan 1</t>
  </si>
  <si>
    <t>LES  GROS JOUEURS : nombre lignes tournois</t>
  </si>
  <si>
    <t>cumul</t>
  </si>
  <si>
    <t>Titres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</si>
  <si>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</si>
  <si>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</si>
  <si>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</si>
  <si>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</si>
  <si>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</si>
  <si>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</si>
  <si>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</si>
  <si>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</si>
  <si>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</si>
  <si>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</si>
  <si>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</si>
  <si>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</si>
  <si>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</si>
  <si>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</si>
  <si>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</si>
  <si>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</si>
  <si>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</si>
  <si>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CATHERINE Christophe</t>
  </si>
  <si>
    <t>LEPARQUIER Didier</t>
  </si>
  <si>
    <t>TOMINI Pascal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</si>
  <si>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</si>
  <si>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</si>
  <si>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</si>
  <si>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</si>
  <si>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</si>
  <si>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</si>
  <si>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</si>
  <si>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</si>
  <si>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</si>
  <si>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</si>
  <si>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</si>
  <si>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</si>
  <si>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</si>
  <si>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</si>
  <si>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</si>
  <si>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</si>
  <si>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</si>
  <si>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>Régionale   1</t>
  </si>
  <si>
    <t>St-lô  14 p</t>
  </si>
  <si>
    <t>St-lô Macao</t>
  </si>
  <si>
    <t>Bad   Boys    Saint - Lô     :   résultats   saison  2019  -  2020  classement par compétition et quilleur</t>
  </si>
  <si>
    <t>Bad   Boys    Saint - Lô     :   résultats   saison  2019  -  2020  classement chronologique</t>
  </si>
  <si>
    <t>Bad   Boys    Saint - Lô     :   Palmarès  de  la  saison  2019  -  2020</t>
  </si>
  <si>
    <t xml:space="preserve">  VICTOIRE en Tournoi Départemental</t>
  </si>
  <si>
    <t xml:space="preserve"> VICTOIRE en Tournoi Régional</t>
  </si>
  <si>
    <t>cumuls 2019-20</t>
  </si>
  <si>
    <t>21 èmes</t>
  </si>
  <si>
    <t>12 èmes</t>
  </si>
  <si>
    <t xml:space="preserve">  5 èmes</t>
  </si>
  <si>
    <t>St-Lô 14</t>
  </si>
  <si>
    <t>Gadais Catherine</t>
  </si>
  <si>
    <t>C</t>
  </si>
  <si>
    <t>1 ère</t>
  </si>
  <si>
    <t>15 èmes</t>
  </si>
  <si>
    <t>33 èmes</t>
  </si>
  <si>
    <t>29 èmes</t>
  </si>
  <si>
    <t>st-lô 14</t>
  </si>
  <si>
    <t>2 hdp</t>
  </si>
  <si>
    <t>double hdp</t>
  </si>
  <si>
    <t>Saint-Lô 14</t>
  </si>
  <si>
    <t>197,29 / 14</t>
  </si>
  <si>
    <t>LECORDIER Lolita  : moyenne listing + 46 !</t>
  </si>
  <si>
    <t>vire</t>
  </si>
  <si>
    <t>J 1 comité</t>
  </si>
  <si>
    <t>3 mhdp</t>
  </si>
  <si>
    <t>corpos</t>
  </si>
  <si>
    <t>promotion</t>
  </si>
  <si>
    <t>3 scr</t>
  </si>
  <si>
    <t>depart</t>
  </si>
  <si>
    <t>nonneur</t>
  </si>
  <si>
    <t>elite</t>
  </si>
  <si>
    <t>region</t>
  </si>
  <si>
    <t>sept</t>
  </si>
  <si>
    <t>3m  hdp</t>
  </si>
  <si>
    <t>D</t>
  </si>
  <si>
    <t>E</t>
  </si>
  <si>
    <t>Horion François</t>
  </si>
  <si>
    <t>Laroque Elisabeth</t>
  </si>
  <si>
    <t>Lepelletier Guillaume</t>
  </si>
  <si>
    <t>4 èmes</t>
  </si>
  <si>
    <t>13 èmes</t>
  </si>
  <si>
    <t>5 èmes</t>
  </si>
  <si>
    <t>6 èmes</t>
  </si>
  <si>
    <t>7 èmes</t>
  </si>
  <si>
    <t>Gresselin Cyrille</t>
  </si>
  <si>
    <t>promotion corpo district</t>
  </si>
  <si>
    <t>nbre joueurs</t>
  </si>
  <si>
    <t>3 èmes</t>
  </si>
  <si>
    <t>corpo promotion</t>
  </si>
  <si>
    <t>3scr</t>
  </si>
  <si>
    <t>records</t>
  </si>
  <si>
    <t>Bad  Boys  Saint - Lô  : les nominés du palmarès   2019  -  2020</t>
  </si>
  <si>
    <t>GRESSELIN - LECARPENTIER ( avec DEGEL et LESNE )</t>
  </si>
  <si>
    <t>macao</t>
  </si>
  <si>
    <t>oléron</t>
  </si>
  <si>
    <t>vendanges</t>
  </si>
  <si>
    <t>Oléron</t>
  </si>
  <si>
    <t>national vendanges</t>
  </si>
  <si>
    <t>22 èmes</t>
  </si>
  <si>
    <t>chpt doub depar honneur</t>
  </si>
  <si>
    <t>St-Lô Macao</t>
  </si>
  <si>
    <t>1 ères</t>
  </si>
  <si>
    <t>Championnes départ doub honneur</t>
  </si>
  <si>
    <t>Saint-Lô Macao</t>
  </si>
  <si>
    <t xml:space="preserve">MADELAINE Sabrina - LECORDIER Lolita  </t>
  </si>
  <si>
    <t>St - Lô Macao</t>
  </si>
  <si>
    <t>ASSELIN Line - LAROQUE Elisabeth</t>
  </si>
  <si>
    <t>doub hon. dep.</t>
  </si>
  <si>
    <t>2 èmes</t>
  </si>
  <si>
    <t>yvetot</t>
  </si>
  <si>
    <t>Yvetot</t>
  </si>
  <si>
    <t>doub elite region</t>
  </si>
  <si>
    <t>CLAVIER Fanfan 2 - MESNIER Fanfan 1</t>
  </si>
  <si>
    <t>chpt doub reg élite</t>
  </si>
  <si>
    <t>chpt doub dist  excell</t>
  </si>
  <si>
    <t>1 èrs</t>
  </si>
  <si>
    <t>Championnes dist doub excel</t>
  </si>
  <si>
    <t>Champions dist doub excel</t>
  </si>
  <si>
    <t>MERCIER Régine - GADAIS Catherine</t>
  </si>
  <si>
    <t>LECARPENTIER Denis - LECORDIER Emmanuel</t>
  </si>
  <si>
    <t>doub excell dist</t>
  </si>
  <si>
    <t>MOREL Anne Gaelle - MERCIER Axelle</t>
  </si>
  <si>
    <t>GANNE Gilles - HOUY Thierry</t>
  </si>
  <si>
    <t xml:space="preserve">LECAMU </t>
  </si>
  <si>
    <t>12.103855</t>
  </si>
  <si>
    <t>LECORDIER  Lolita</t>
  </si>
  <si>
    <t>1 ligne  :  243</t>
  </si>
  <si>
    <t>4 lignes  :  750</t>
  </si>
  <si>
    <t>6 lignes :  1236</t>
  </si>
  <si>
    <t xml:space="preserve">Basse Normandie  </t>
  </si>
  <si>
    <t xml:space="preserve"> Junior Dames</t>
  </si>
  <si>
    <t>St-Lô 14 P</t>
  </si>
  <si>
    <t>taden</t>
  </si>
  <si>
    <t>hdp</t>
  </si>
  <si>
    <t>4-2 hdp</t>
  </si>
  <si>
    <t>4-2 doublettes A</t>
  </si>
  <si>
    <t>4-2 doublettes B</t>
  </si>
  <si>
    <t>CLAVIER Fanfan 2 - MERCIER Guy</t>
  </si>
  <si>
    <t>LECARPENTIER Denis - MERCIER Régine</t>
  </si>
  <si>
    <t xml:space="preserve">4-2 hdp : équipe 4 </t>
  </si>
  <si>
    <t>4-2 hdp : all events</t>
  </si>
  <si>
    <t>MARIETTE Laure  ( avec 3 joueurs du T O Le Havre )</t>
  </si>
  <si>
    <t>4-2 hdp : indiv.</t>
  </si>
  <si>
    <t>voir palmares</t>
  </si>
  <si>
    <t>ttmp 360</t>
  </si>
  <si>
    <t>national Cochon</t>
  </si>
  <si>
    <t>2 ttmp</t>
  </si>
  <si>
    <t>14 èmes</t>
  </si>
  <si>
    <t>17 èmes</t>
  </si>
  <si>
    <t>19 èmes</t>
  </si>
  <si>
    <t>cochon</t>
  </si>
  <si>
    <t>classement : nbre nominations, titres, victoires en tournois, records</t>
  </si>
  <si>
    <t>PASQUETTE</t>
  </si>
  <si>
    <t>Rémi</t>
  </si>
  <si>
    <t>15.108307</t>
  </si>
  <si>
    <t>national doub dames</t>
  </si>
  <si>
    <t>2 fois 3 ème</t>
  </si>
  <si>
    <t>dames</t>
  </si>
  <si>
    <t>doublettes dames</t>
  </si>
  <si>
    <t>doub dames : indiv</t>
  </si>
  <si>
    <t xml:space="preserve">MARIETTE Laure </t>
  </si>
  <si>
    <t>lignes : sam 140 161 225 224 228 236 166 146 = 1526 + dim 192 183 243 225 199 194 = 1236 total 2762</t>
  </si>
  <si>
    <t>1  VICTOIRE en Tournoi National</t>
  </si>
  <si>
    <t>NIOBEY</t>
  </si>
  <si>
    <t>Hubert</t>
  </si>
  <si>
    <t>06.92174</t>
  </si>
  <si>
    <t>chpt clubs N 2 dames</t>
  </si>
  <si>
    <t>4 scr</t>
  </si>
  <si>
    <t>chpt clubs N 3 dames</t>
  </si>
  <si>
    <t xml:space="preserve">Bad   Boys    Saint - Lô     :   résultats   individuels   aux Chpts des Clubs saison  2019  -  2020 </t>
  </si>
  <si>
    <t>chpt clubs</t>
  </si>
  <si>
    <t>N 2 B</t>
  </si>
  <si>
    <t>Dinan</t>
  </si>
  <si>
    <t>Angers</t>
  </si>
  <si>
    <t>Audincourt</t>
  </si>
  <si>
    <t>Villeneuve d'Ascq</t>
  </si>
  <si>
    <t>N 3 C</t>
  </si>
  <si>
    <t>N 2 B Dames</t>
  </si>
  <si>
    <t>N 3 C Dames</t>
  </si>
  <si>
    <t>R 1 Dames</t>
  </si>
  <si>
    <t>R 1 Hommes</t>
  </si>
  <si>
    <t>R 3  Hommes</t>
  </si>
  <si>
    <t>progession constante !</t>
  </si>
  <si>
    <t>dure, la reprise !</t>
  </si>
  <si>
    <t>MERCIER A - GADAIS L - LEMAZURIER - MARIETTE - LEPRINCE</t>
  </si>
  <si>
    <t>MERCIER R - GADAIS C - CLAVIER - MESNIER - MOREL</t>
  </si>
  <si>
    <t>5 scr</t>
  </si>
  <si>
    <t>chpt clubs R 1 hommes</t>
  </si>
  <si>
    <t>chpt clubs R 3 hommes</t>
  </si>
  <si>
    <t>Lecamu Christophe</t>
  </si>
  <si>
    <t>Poirot Lucien</t>
  </si>
  <si>
    <t>chpt clubs R 1 dames</t>
  </si>
  <si>
    <t>hommes</t>
  </si>
  <si>
    <t xml:space="preserve"> R  1</t>
  </si>
  <si>
    <t>R  1</t>
  </si>
  <si>
    <t>5  scr</t>
  </si>
  <si>
    <t xml:space="preserve"> R  3</t>
  </si>
  <si>
    <t>ASSELIN - LAROQUE - LECORDIER - MADELAINE</t>
  </si>
  <si>
    <t>Boxstael Johan</t>
  </si>
  <si>
    <t>correcte, l'entrée !</t>
  </si>
  <si>
    <t>encore un qui n'est pas prophète !</t>
  </si>
  <si>
    <t>c'est une reprise !</t>
  </si>
  <si>
    <t>correct, le retour !</t>
  </si>
  <si>
    <t>3 èmes J 1</t>
  </si>
  <si>
    <t xml:space="preserve">2 èmes  J 1 </t>
  </si>
  <si>
    <t xml:space="preserve">4 èmes  J 1 </t>
  </si>
  <si>
    <t>BOXSTAEL - LECAMU - LEPELLETIER - POIROT -TOMINI</t>
  </si>
  <si>
    <t xml:space="preserve">3 èmes  J 1 </t>
  </si>
  <si>
    <t xml:space="preserve">6 èmes  J 1 </t>
  </si>
  <si>
    <t>entame correcte  !</t>
  </si>
  <si>
    <t>fidèle à lui-même !</t>
  </si>
  <si>
    <t>bon début !</t>
  </si>
  <si>
    <t>LECARPENTIER - DELAFOSSE F et N - GADAIS -LECORDIER - MERCIER</t>
  </si>
  <si>
    <t>BOUREL - CATHERINE - LEPARQUIER - HOUY - GANNE - TASSET</t>
  </si>
  <si>
    <t>Régionale   3</t>
  </si>
  <si>
    <t>Régionale 3</t>
  </si>
  <si>
    <t>cumuls généraux</t>
  </si>
  <si>
    <t>chpt doub dist  honneur</t>
  </si>
  <si>
    <t>chpt doub reg excell</t>
  </si>
  <si>
    <t>Morel Anne Gaelle</t>
  </si>
  <si>
    <t>région</t>
  </si>
  <si>
    <t>chauray</t>
  </si>
  <si>
    <t>chpt doub national elite</t>
  </si>
  <si>
    <t>Chauray</t>
  </si>
  <si>
    <t>doub elite</t>
  </si>
  <si>
    <t>doub honn region</t>
  </si>
  <si>
    <t>Champions region doub excel</t>
  </si>
  <si>
    <t>irrégulier mais sauve les meubles !</t>
  </si>
  <si>
    <t>LECAMU Christophe</t>
  </si>
  <si>
    <t>PASQUETTE Rémi</t>
  </si>
  <si>
    <t>10 èmes</t>
  </si>
  <si>
    <t>Niobey Hubert</t>
  </si>
  <si>
    <t>1  ers</t>
  </si>
  <si>
    <t>mixte</t>
  </si>
  <si>
    <t>Levesque Bernard</t>
  </si>
  <si>
    <t>2 èmes ex aequo</t>
  </si>
  <si>
    <t>quadrettes</t>
  </si>
  <si>
    <t>dans la moyenne, comme papa !</t>
  </si>
  <si>
    <t>retour très correct !</t>
  </si>
  <si>
    <t xml:space="preserve">CLAVIER  Fanfan 2 - NIOBEY Hubert </t>
  </si>
  <si>
    <t>NIOBEY Hubert</t>
  </si>
  <si>
    <t>LECARPENTIER Denis - LEVESQUE Bernard - GRESSELIN Cyrille</t>
  </si>
  <si>
    <t>GADAIS Alain - GADAIS Catherine</t>
  </si>
  <si>
    <t>( avec Erick LESNE des Vikings )</t>
  </si>
  <si>
    <t>chpt doub mixte corpos</t>
  </si>
  <si>
    <t>chpt quadrettes  corpos</t>
  </si>
  <si>
    <t>Champions district doub. mixte corpos</t>
  </si>
  <si>
    <t xml:space="preserve">  VICTOIRE en Tournoi District </t>
  </si>
  <si>
    <t>chpt quad corpos</t>
  </si>
  <si>
    <t>chpt doub M corpos</t>
  </si>
  <si>
    <t>LECORDIER Lolita  ( avec Fabien  MAINCENT , école st-lô )</t>
  </si>
  <si>
    <t>1 scr</t>
  </si>
  <si>
    <t>scratch-hdp Dragon</t>
  </si>
  <si>
    <t>scr-hdp</t>
  </si>
  <si>
    <t>Dragon</t>
  </si>
  <si>
    <t>7 ème hdp</t>
  </si>
  <si>
    <t>11 ème hdp</t>
  </si>
  <si>
    <t>34 ème hdp</t>
  </si>
  <si>
    <t>44 ème scr</t>
  </si>
  <si>
    <t>53 ème hdp</t>
  </si>
  <si>
    <t>54 ème scr</t>
  </si>
  <si>
    <t>J 1  jeunes</t>
  </si>
  <si>
    <t>4 ème</t>
  </si>
  <si>
    <t>5 ème</t>
  </si>
  <si>
    <t>J 1 jeunes</t>
  </si>
  <si>
    <t>1  ère</t>
  </si>
  <si>
    <t>vétérans 1 dames depart</t>
  </si>
  <si>
    <t>vétérans 1 hom. depart</t>
  </si>
  <si>
    <t>vétérans</t>
  </si>
  <si>
    <t>départ.</t>
  </si>
  <si>
    <t>vétérans 2 dames depart</t>
  </si>
  <si>
    <t>Canteux Andrée</t>
  </si>
  <si>
    <t>vétérans 3 dames depart</t>
  </si>
  <si>
    <t>vétérans 2 hom. depart</t>
  </si>
  <si>
    <t>1  er</t>
  </si>
  <si>
    <t>Canteux Thierry</t>
  </si>
  <si>
    <t>12 ème</t>
  </si>
  <si>
    <t>16 ème</t>
  </si>
  <si>
    <t>7 ème</t>
  </si>
  <si>
    <t>vétérans 3 hom. depart</t>
  </si>
  <si>
    <t xml:space="preserve">Championne départ vétéran 1 </t>
  </si>
  <si>
    <t xml:space="preserve">Champion départ vétéran 2 </t>
  </si>
  <si>
    <t xml:space="preserve">Champion départ vétéran 3 </t>
  </si>
  <si>
    <t>GANNE  Gilles</t>
  </si>
  <si>
    <t>TASSET  Daniel</t>
  </si>
  <si>
    <t>depart  veteran 1</t>
  </si>
  <si>
    <t>depart  veteran 2</t>
  </si>
  <si>
    <t>depart  veteran 3</t>
  </si>
  <si>
    <t>CANTEUX Andrée,</t>
  </si>
  <si>
    <t>GRESSELIN  Cyrille</t>
  </si>
  <si>
    <t>LAROQUE Elisabeth</t>
  </si>
  <si>
    <t>MARIETTE Laure  ( avec Cathy ROUX de La Rochelle )</t>
  </si>
  <si>
    <t>Vernay Annie</t>
  </si>
  <si>
    <t>Championne départ vétéran 2</t>
  </si>
  <si>
    <t xml:space="preserve">a abandonné : blessure, putain de </t>
  </si>
  <si>
    <t>pistes ?</t>
  </si>
  <si>
    <t>J 2  jeunes</t>
  </si>
  <si>
    <t>J 2 jeunes</t>
  </si>
  <si>
    <t>JAN</t>
  </si>
  <si>
    <t>vétérans 1 dames district</t>
  </si>
  <si>
    <t>vétérans 1 hom.district</t>
  </si>
  <si>
    <t>vétérans 2 dames district</t>
  </si>
  <si>
    <t>vétérans 2 hom.district</t>
  </si>
  <si>
    <t>13 ème</t>
  </si>
  <si>
    <t>vétérans 3 dames district</t>
  </si>
  <si>
    <t>9 ème</t>
  </si>
  <si>
    <t>8 ème</t>
  </si>
  <si>
    <t>vétérans 3 hom. district</t>
  </si>
  <si>
    <t>V 1   V 3</t>
  </si>
  <si>
    <t>V  2</t>
  </si>
  <si>
    <t>c'est reparti !</t>
  </si>
  <si>
    <t>c'est mieux, faut confirmer !</t>
  </si>
  <si>
    <t>a limité la casse !</t>
  </si>
  <si>
    <t>confirmation !</t>
  </si>
  <si>
    <t>petite baisse, sans conséquence !</t>
  </si>
  <si>
    <t>pas trouvé, mais pas cata !</t>
  </si>
  <si>
    <t xml:space="preserve">Championne district  vétéran 1 </t>
  </si>
  <si>
    <t xml:space="preserve">CLAVIER  Fanfan 2 </t>
  </si>
  <si>
    <t>Championne district  vétéran 2</t>
  </si>
  <si>
    <t>district vét. 2</t>
  </si>
  <si>
    <t>district vét. 3</t>
  </si>
  <si>
    <t>district vét. 1</t>
  </si>
  <si>
    <t>district  veteran 1</t>
  </si>
  <si>
    <t>6 ème</t>
  </si>
  <si>
    <t>11 ème</t>
  </si>
  <si>
    <t>la perf du club !</t>
  </si>
  <si>
    <t>2  - 1</t>
  </si>
  <si>
    <t>2 - 1 hdp</t>
  </si>
  <si>
    <t>2 1 scr</t>
  </si>
  <si>
    <t>national 2 - 1</t>
  </si>
  <si>
    <t>9 ème dou</t>
  </si>
  <si>
    <t>17 ème dou</t>
  </si>
  <si>
    <t>26 ème dou</t>
  </si>
  <si>
    <t>35 ème dou</t>
  </si>
  <si>
    <t>indiv excellence dist</t>
  </si>
  <si>
    <t>indiv honneur dep</t>
  </si>
  <si>
    <t>indiv élite région</t>
  </si>
  <si>
    <t>indiv</t>
  </si>
  <si>
    <t>excell</t>
  </si>
  <si>
    <t>honneur</t>
  </si>
  <si>
    <t>élite</t>
  </si>
  <si>
    <t>dep</t>
  </si>
  <si>
    <t>dist</t>
  </si>
  <si>
    <t>finaliste, mais finale à oublier !</t>
  </si>
  <si>
    <t>progresse mais y a du boulot !</t>
  </si>
  <si>
    <t>indiv promotion dep</t>
  </si>
  <si>
    <t>1 er</t>
  </si>
  <si>
    <t>10 ème</t>
  </si>
  <si>
    <t>14 TITRES</t>
  </si>
  <si>
    <t>Champion dist indiv excellence</t>
  </si>
  <si>
    <t>Championne départ  indiv  promotion</t>
  </si>
  <si>
    <t xml:space="preserve">MADELAINE Sabrina </t>
  </si>
  <si>
    <t>Champion depart  indiv honneur</t>
  </si>
  <si>
    <t>region indiv elite</t>
  </si>
  <si>
    <t>dep indiv promotion</t>
  </si>
  <si>
    <t>HORION  François</t>
  </si>
  <si>
    <t>indiv excellence</t>
  </si>
  <si>
    <t>203,11 / 9</t>
  </si>
  <si>
    <t>petit coup de faiblesse, sans gravité !</t>
  </si>
  <si>
    <t>a joué dans sa moyenne listing !</t>
  </si>
  <si>
    <t>c'est reparti, titre à la cléf !</t>
  </si>
  <si>
    <t>retrouve son niveau, à confirmer !</t>
  </si>
  <si>
    <t>titre et progression constante !</t>
  </si>
  <si>
    <t>ses fermetures lui coûtent cher !</t>
  </si>
  <si>
    <t>a raté son départ mais a su compenser !</t>
  </si>
  <si>
    <t>la revanche, c'est pour bientôt !</t>
  </si>
  <si>
    <t>voulait un podium, l' a !</t>
  </si>
  <si>
    <t>a montré dès le début qui est le maître !</t>
  </si>
  <si>
    <t>doit rebondir ! À Moussy, donc !</t>
  </si>
  <si>
    <t>retrouve un peu de couleurs !</t>
  </si>
  <si>
    <t>la reprise, c'est crescendo !</t>
  </si>
  <si>
    <t>les ferrodos étaient neufs !</t>
  </si>
  <si>
    <t>l'inverse de papa , podium en sus !</t>
  </si>
  <si>
    <t>a suivi papa !</t>
  </si>
  <si>
    <t>dist indiv excellence</t>
  </si>
  <si>
    <t xml:space="preserve"> 30 PODIUMS : hors 1 ère place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</si>
</sst>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b/>
      <sz val="11"/>
      <color rgb="FF0066FF"/>
      <name val="Arial"/>
      <family val="2"/>
    </font>
    <font>
      <b/>
      <sz val="11"/>
      <color theme="6" tint="-0.249977111117893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0" borderId="0" xfId="0" applyFont="1" applyFill="1"/>
    <xf numFmtId="0" fontId="7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9" fillId="0" borderId="0" xfId="0" applyFont="1" applyFill="1"/>
    <xf numFmtId="0" fontId="10" fillId="0" borderId="0" xfId="0" applyFont="1" applyFill="1"/>
    <xf numFmtId="0" fontId="8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2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9" fillId="0" borderId="0" xfId="0" applyFont="1"/>
    <xf numFmtId="49" fontId="8" fillId="0" borderId="0" xfId="0" applyNumberFormat="1" applyFont="1" applyFill="1" applyBorder="1" applyAlignment="1">
      <alignment horizontal="center"/>
    </xf>
    <xf numFmtId="49" fontId="12" fillId="5" borderId="6" xfId="0" applyNumberFormat="1" applyFont="1" applyFill="1" applyBorder="1" applyAlignment="1">
      <alignment horizontal="center"/>
    </xf>
    <xf numFmtId="0" fontId="4" fillId="0" borderId="0" xfId="0" applyFont="1"/>
    <xf numFmtId="1" fontId="0" fillId="0" borderId="0" xfId="0" applyNumberFormat="1"/>
    <xf numFmtId="49" fontId="8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2" fillId="4" borderId="6" xfId="0" applyFont="1" applyFill="1" applyBorder="1" applyAlignment="1">
      <alignment horizontal="center"/>
    </xf>
    <xf numFmtId="0" fontId="13" fillId="0" borderId="0" xfId="0" applyFont="1"/>
    <xf numFmtId="49" fontId="11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49" fontId="12" fillId="4" borderId="6" xfId="0" applyNumberFormat="1" applyFont="1" applyFill="1" applyBorder="1" applyAlignment="1">
      <alignment horizontal="center"/>
    </xf>
    <xf numFmtId="49" fontId="16" fillId="3" borderId="6" xfId="0" applyNumberFormat="1" applyFont="1" applyFill="1" applyBorder="1" applyAlignment="1">
      <alignment horizontal="center"/>
    </xf>
    <xf numFmtId="0" fontId="17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9" fillId="0" borderId="4" xfId="0" applyFont="1" applyFill="1" applyBorder="1"/>
    <xf numFmtId="0" fontId="9" fillId="0" borderId="0" xfId="0" applyFont="1" applyFill="1" applyBorder="1"/>
    <xf numFmtId="49" fontId="7" fillId="3" borderId="3" xfId="0" applyNumberFormat="1" applyFont="1" applyFill="1" applyBorder="1" applyAlignment="1">
      <alignment horizontal="center"/>
    </xf>
    <xf numFmtId="49" fontId="11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7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3" fontId="1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/>
    <xf numFmtId="0" fontId="2" fillId="0" borderId="0" xfId="0" applyFont="1" applyAlignment="1">
      <alignment horizontal="center"/>
    </xf>
    <xf numFmtId="0" fontId="18" fillId="0" borderId="0" xfId="0" applyFont="1"/>
    <xf numFmtId="0" fontId="19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20" fillId="0" borderId="13" xfId="0" applyFont="1" applyBorder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/>
    <xf numFmtId="3" fontId="22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Font="1" applyAlignment="1"/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4" fillId="0" borderId="0" xfId="0" applyFont="1"/>
    <xf numFmtId="0" fontId="2" fillId="0" borderId="0" xfId="0" applyFont="1" applyFill="1" applyAlignment="1">
      <alignment horizontal="center"/>
    </xf>
    <xf numFmtId="0" fontId="21" fillId="0" borderId="0" xfId="0" applyFont="1"/>
    <xf numFmtId="0" fontId="21" fillId="0" borderId="0" xfId="0" applyFont="1" applyFill="1"/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2" fillId="0" borderId="15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/>
    <xf numFmtId="0" fontId="26" fillId="0" borderId="0" xfId="0" applyFont="1"/>
    <xf numFmtId="0" fontId="20" fillId="0" borderId="0" xfId="0" applyFont="1" applyAlignment="1">
      <alignment horizontal="center"/>
    </xf>
    <xf numFmtId="49" fontId="20" fillId="0" borderId="0" xfId="0" applyNumberFormat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5" fillId="6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2" fillId="12" borderId="0" xfId="0" applyFont="1" applyFill="1" applyAlignment="1">
      <alignment horizontal="center"/>
    </xf>
    <xf numFmtId="0" fontId="22" fillId="14" borderId="0" xfId="0" applyFont="1" applyFill="1" applyAlignment="1">
      <alignment horizontal="center"/>
    </xf>
    <xf numFmtId="0" fontId="22" fillId="15" borderId="0" xfId="0" applyFont="1" applyFill="1" applyAlignment="1">
      <alignment horizontal="center"/>
    </xf>
    <xf numFmtId="0" fontId="22" fillId="13" borderId="0" xfId="0" applyFont="1" applyFill="1" applyAlignment="1">
      <alignment horizontal="center"/>
    </xf>
    <xf numFmtId="0" fontId="27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20" fillId="0" borderId="0" xfId="0" applyNumberFormat="1" applyFont="1" applyAlignment="1">
      <alignment horizontal="center"/>
    </xf>
    <xf numFmtId="2" fontId="22" fillId="0" borderId="0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2" fontId="22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19" fillId="17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28" fillId="3" borderId="4" xfId="0" applyFont="1" applyFill="1" applyBorder="1" applyAlignment="1">
      <alignment horizontal="center"/>
    </xf>
    <xf numFmtId="49" fontId="28" fillId="3" borderId="8" xfId="0" applyNumberFormat="1" applyFont="1" applyFill="1" applyBorder="1" applyAlignment="1">
      <alignment horizontal="center"/>
    </xf>
    <xf numFmtId="49" fontId="12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2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8" fillId="3" borderId="6" xfId="0" applyNumberFormat="1" applyFont="1" applyFill="1" applyBorder="1" applyAlignment="1">
      <alignment horizontal="center"/>
    </xf>
    <xf numFmtId="49" fontId="28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9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2" fillId="0" borderId="0" xfId="0" applyNumberFormat="1" applyFont="1" applyAlignment="1">
      <alignment horizontal="center"/>
    </xf>
    <xf numFmtId="1" fontId="20" fillId="0" borderId="11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3" fontId="22" fillId="0" borderId="15" xfId="0" applyNumberFormat="1" applyFont="1" applyBorder="1" applyAlignment="1">
      <alignment horizontal="center"/>
    </xf>
    <xf numFmtId="2" fontId="22" fillId="0" borderId="15" xfId="0" applyNumberFormat="1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7" fillId="18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7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5" borderId="9" xfId="0" applyNumberFormat="1" applyFont="1" applyFill="1" applyBorder="1" applyAlignment="1">
      <alignment horizontal="center"/>
    </xf>
    <xf numFmtId="0" fontId="0" fillId="0" borderId="0" xfId="0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2" fontId="15" fillId="19" borderId="9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22" fillId="20" borderId="0" xfId="0" applyFont="1" applyFill="1" applyAlignment="1">
      <alignment horizontal="center"/>
    </xf>
    <xf numFmtId="0" fontId="22" fillId="21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15" fillId="22" borderId="0" xfId="0" applyFont="1" applyFill="1"/>
    <xf numFmtId="0" fontId="15" fillId="11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2" fontId="17" fillId="0" borderId="9" xfId="0" applyNumberFormat="1" applyFont="1" applyFill="1" applyBorder="1" applyAlignment="1">
      <alignment horizontal="center"/>
    </xf>
    <xf numFmtId="0" fontId="22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" fillId="0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0" borderId="4" xfId="0" applyFont="1" applyFill="1" applyBorder="1"/>
    <xf numFmtId="0" fontId="10" fillId="0" borderId="0" xfId="0" applyFont="1" applyFill="1" applyBorder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0" fillId="0" borderId="0" xfId="0" applyFont="1" applyAlignment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7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9" fillId="14" borderId="0" xfId="0" applyFont="1" applyFill="1"/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2" fontId="21" fillId="0" borderId="9" xfId="0" applyNumberFormat="1" applyFont="1" applyFill="1" applyBorder="1" applyAlignment="1">
      <alignment horizontal="center"/>
    </xf>
    <xf numFmtId="0" fontId="2" fillId="14" borderId="0" xfId="0" applyFont="1" applyFill="1"/>
    <xf numFmtId="0" fontId="10" fillId="14" borderId="0" xfId="0" applyFont="1" applyFill="1"/>
    <xf numFmtId="0" fontId="20" fillId="0" borderId="0" xfId="0" applyFont="1" applyFill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3" fillId="9" borderId="12" xfId="0" applyFon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0" fontId="23" fillId="9" borderId="14" xfId="0" applyFont="1" applyFill="1" applyBorder="1" applyAlignment="1">
      <alignment horizontal="center" vertical="center"/>
    </xf>
    <xf numFmtId="0" fontId="5" fillId="10" borderId="0" xfId="0" applyFont="1" applyFill="1" applyAlignment="1">
      <alignment horizontal="center"/>
    </xf>
    <xf numFmtId="0" fontId="5" fillId="11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19" fillId="16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FF00"/>
      <color rgb="FF66FFFF"/>
      <color rgb="FFD0A3FD"/>
      <color rgb="FFFFFF00"/>
      <color rgb="FFFCD5B4"/>
      <color rgb="FF0066FF"/>
      <color rgb="FFFF0066"/>
      <color rgb="FFD9D9D9"/>
      <color rgb="FFFF00FF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32"/>
  <sheetViews>
    <sheetView tabSelected="1" topLeftCell="Y102" workbookViewId="0">
      <selection activeCell="AM126" sqref="AM126:AO12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36" width="9.7109375" customWidth="1"/>
    <col min="37" max="37" width="10.7109375" customWidth="1"/>
    <col min="38" max="38" width="8.5703125" customWidth="1"/>
    <col min="41" max="41" width="15.42578125" customWidth="1"/>
    <col min="42" max="42" width="12.42578125" customWidth="1"/>
    <col min="43" max="43" width="2.28515625" customWidth="1"/>
    <col min="44" max="44" width="9.28515625" customWidth="1"/>
    <col min="45" max="45" width="2.42578125" customWidth="1"/>
    <col min="46" max="46" width="9.85546875" customWidth="1"/>
  </cols>
  <sheetData>
    <row r="1" spans="1:46" ht="15.75" x14ac:dyDescent="0.25">
      <c r="A1" s="64" t="s">
        <v>249</v>
      </c>
    </row>
    <row r="4" spans="1:46" x14ac:dyDescent="0.25">
      <c r="A4" s="1"/>
      <c r="B4" s="155" t="s">
        <v>0</v>
      </c>
      <c r="C4" s="2"/>
      <c r="D4" s="118" t="s">
        <v>1</v>
      </c>
      <c r="E4" s="118" t="s">
        <v>265</v>
      </c>
      <c r="F4" s="118" t="s">
        <v>271</v>
      </c>
      <c r="G4" s="118" t="s">
        <v>3</v>
      </c>
      <c r="H4" s="118" t="s">
        <v>303</v>
      </c>
      <c r="I4" s="118" t="s">
        <v>2</v>
      </c>
      <c r="J4" s="118" t="s">
        <v>1</v>
      </c>
      <c r="K4" s="180" t="s">
        <v>318</v>
      </c>
      <c r="L4" s="180" t="s">
        <v>341</v>
      </c>
      <c r="M4" s="118" t="s">
        <v>1</v>
      </c>
      <c r="N4" s="118" t="s">
        <v>271</v>
      </c>
      <c r="O4" s="118" t="s">
        <v>1</v>
      </c>
      <c r="P4" s="118" t="s">
        <v>271</v>
      </c>
      <c r="Q4" s="118" t="s">
        <v>265</v>
      </c>
      <c r="R4" s="118" t="s">
        <v>2</v>
      </c>
      <c r="S4" s="118" t="s">
        <v>1</v>
      </c>
      <c r="T4" s="118" t="s">
        <v>430</v>
      </c>
      <c r="U4" s="118" t="s">
        <v>1</v>
      </c>
      <c r="V4" s="118" t="s">
        <v>2</v>
      </c>
      <c r="W4" s="118" t="s">
        <v>265</v>
      </c>
      <c r="X4" s="118" t="s">
        <v>1</v>
      </c>
      <c r="Y4" s="118" t="s">
        <v>2</v>
      </c>
      <c r="Z4" s="118" t="s">
        <v>1</v>
      </c>
      <c r="AA4" s="118" t="s">
        <v>271</v>
      </c>
      <c r="AB4" s="118" t="s">
        <v>2</v>
      </c>
      <c r="AC4" s="118" t="s">
        <v>2</v>
      </c>
      <c r="AD4" s="118" t="s">
        <v>1</v>
      </c>
      <c r="AE4" s="118" t="s">
        <v>271</v>
      </c>
      <c r="AF4" s="118" t="s">
        <v>265</v>
      </c>
      <c r="AG4" s="118" t="s">
        <v>265</v>
      </c>
      <c r="AH4" s="118" t="s">
        <v>265</v>
      </c>
      <c r="AI4" s="118" t="s">
        <v>265</v>
      </c>
      <c r="AJ4" s="118" t="s">
        <v>271</v>
      </c>
      <c r="AK4" s="129"/>
      <c r="AL4" s="130"/>
      <c r="AP4" s="4"/>
      <c r="AR4" s="5"/>
      <c r="AT4" s="6" t="s">
        <v>4</v>
      </c>
    </row>
    <row r="5" spans="1:46" x14ac:dyDescent="0.25">
      <c r="A5" s="150" t="s">
        <v>5</v>
      </c>
      <c r="B5" s="150"/>
      <c r="C5" s="7"/>
      <c r="D5" s="119"/>
      <c r="E5" s="119"/>
      <c r="F5" s="131"/>
      <c r="G5" s="119"/>
      <c r="H5" s="131"/>
      <c r="I5" s="131" t="s">
        <v>302</v>
      </c>
      <c r="J5" s="131"/>
      <c r="K5" s="131"/>
      <c r="L5" s="131"/>
      <c r="M5" s="131"/>
      <c r="N5" s="131"/>
      <c r="O5" s="131"/>
      <c r="P5" s="131"/>
      <c r="Q5" s="131"/>
      <c r="R5" s="131" t="s">
        <v>302</v>
      </c>
      <c r="S5" s="131"/>
      <c r="T5" s="131"/>
      <c r="U5" s="131"/>
      <c r="V5" s="131" t="s">
        <v>302</v>
      </c>
      <c r="W5" s="131"/>
      <c r="X5" s="131"/>
      <c r="Y5" s="131" t="s">
        <v>302</v>
      </c>
      <c r="Z5" s="131"/>
      <c r="AA5" s="131"/>
      <c r="AB5" s="131" t="s">
        <v>302</v>
      </c>
      <c r="AC5" s="131" t="s">
        <v>302</v>
      </c>
      <c r="AD5" s="131"/>
      <c r="AE5" s="131"/>
      <c r="AF5" s="131"/>
      <c r="AG5" s="131"/>
      <c r="AH5" s="131"/>
      <c r="AI5" s="131"/>
      <c r="AJ5" s="131"/>
      <c r="AK5" s="252" t="s">
        <v>254</v>
      </c>
      <c r="AL5" s="253"/>
      <c r="AP5" s="8"/>
      <c r="AR5" s="9" t="s">
        <v>6</v>
      </c>
      <c r="AT5" s="10" t="s">
        <v>7</v>
      </c>
    </row>
    <row r="6" spans="1:46" x14ac:dyDescent="0.25">
      <c r="A6" s="150"/>
      <c r="B6" s="156" t="s">
        <v>8</v>
      </c>
      <c r="C6" s="7"/>
      <c r="D6" s="120">
        <v>43716</v>
      </c>
      <c r="E6" s="120">
        <v>43723</v>
      </c>
      <c r="F6" s="120">
        <v>43730</v>
      </c>
      <c r="G6" s="120">
        <v>43744</v>
      </c>
      <c r="H6" s="120">
        <v>43744</v>
      </c>
      <c r="I6" s="120">
        <v>43751</v>
      </c>
      <c r="J6" s="120">
        <v>43751</v>
      </c>
      <c r="K6" s="120">
        <v>43751</v>
      </c>
      <c r="L6" s="202">
        <v>43758</v>
      </c>
      <c r="M6" s="202">
        <v>43758</v>
      </c>
      <c r="N6" s="202">
        <v>43772</v>
      </c>
      <c r="O6" s="202">
        <v>43779</v>
      </c>
      <c r="P6" s="202">
        <v>43779</v>
      </c>
      <c r="Q6" s="202">
        <v>43786</v>
      </c>
      <c r="R6" s="202">
        <v>43786</v>
      </c>
      <c r="S6" s="202">
        <v>43786</v>
      </c>
      <c r="T6" s="202">
        <v>43793</v>
      </c>
      <c r="U6" s="202">
        <v>43793</v>
      </c>
      <c r="V6" s="202">
        <v>43793</v>
      </c>
      <c r="W6" s="202">
        <v>43793</v>
      </c>
      <c r="X6" s="202">
        <v>43799</v>
      </c>
      <c r="Y6" s="202">
        <v>43800</v>
      </c>
      <c r="Z6" s="202">
        <v>43807</v>
      </c>
      <c r="AA6" s="202">
        <v>43814</v>
      </c>
      <c r="AB6" s="202">
        <v>43821</v>
      </c>
      <c r="AC6" s="202">
        <v>43842</v>
      </c>
      <c r="AD6" s="202">
        <v>43849</v>
      </c>
      <c r="AE6" s="202">
        <v>43849</v>
      </c>
      <c r="AF6" s="202">
        <v>43856</v>
      </c>
      <c r="AG6" s="202">
        <v>43863</v>
      </c>
      <c r="AH6" s="202">
        <v>43863</v>
      </c>
      <c r="AI6" s="202">
        <v>43863</v>
      </c>
      <c r="AJ6" s="202">
        <v>43863</v>
      </c>
      <c r="AK6" s="132"/>
      <c r="AL6" s="133"/>
      <c r="AP6" s="4"/>
      <c r="AR6" s="9" t="s">
        <v>5</v>
      </c>
      <c r="AT6" s="10" t="s">
        <v>9</v>
      </c>
    </row>
    <row r="7" spans="1:46" x14ac:dyDescent="0.25">
      <c r="A7" s="150" t="s">
        <v>281</v>
      </c>
      <c r="B7" s="156" t="s">
        <v>10</v>
      </c>
      <c r="C7" s="7"/>
      <c r="D7" s="121" t="s">
        <v>11</v>
      </c>
      <c r="E7" s="121" t="s">
        <v>11</v>
      </c>
      <c r="F7" s="134" t="s">
        <v>272</v>
      </c>
      <c r="G7" s="134" t="s">
        <v>274</v>
      </c>
      <c r="H7" s="121" t="s">
        <v>11</v>
      </c>
      <c r="I7" s="134" t="s">
        <v>12</v>
      </c>
      <c r="J7" s="134" t="s">
        <v>12</v>
      </c>
      <c r="K7" s="134" t="s">
        <v>12</v>
      </c>
      <c r="L7" s="134" t="s">
        <v>11</v>
      </c>
      <c r="M7" s="134" t="s">
        <v>11</v>
      </c>
      <c r="N7" s="134" t="s">
        <v>11</v>
      </c>
      <c r="O7" s="134" t="s">
        <v>379</v>
      </c>
      <c r="P7" s="134" t="s">
        <v>379</v>
      </c>
      <c r="Q7" s="134" t="s">
        <v>379</v>
      </c>
      <c r="R7" s="134" t="s">
        <v>379</v>
      </c>
      <c r="S7" s="134" t="s">
        <v>379</v>
      </c>
      <c r="T7" s="134" t="s">
        <v>12</v>
      </c>
      <c r="U7" s="134" t="s">
        <v>12</v>
      </c>
      <c r="V7" s="134" t="s">
        <v>12</v>
      </c>
      <c r="W7" s="134" t="s">
        <v>12</v>
      </c>
      <c r="X7" s="134" t="s">
        <v>12</v>
      </c>
      <c r="Y7" s="134" t="s">
        <v>445</v>
      </c>
      <c r="Z7" s="134" t="s">
        <v>11</v>
      </c>
      <c r="AA7" s="134" t="s">
        <v>473</v>
      </c>
      <c r="AB7" s="134" t="s">
        <v>477</v>
      </c>
      <c r="AC7" s="134" t="s">
        <v>506</v>
      </c>
      <c r="AD7" s="134" t="s">
        <v>477</v>
      </c>
      <c r="AE7" s="134" t="s">
        <v>477</v>
      </c>
      <c r="AF7" s="134" t="s">
        <v>11</v>
      </c>
      <c r="AG7" s="134" t="s">
        <v>546</v>
      </c>
      <c r="AH7" s="134" t="s">
        <v>546</v>
      </c>
      <c r="AI7" s="134" t="s">
        <v>546</v>
      </c>
      <c r="AJ7" s="134" t="s">
        <v>546</v>
      </c>
      <c r="AK7" s="126" t="s">
        <v>13</v>
      </c>
      <c r="AL7" s="126" t="s">
        <v>14</v>
      </c>
      <c r="AP7" s="4"/>
      <c r="AR7" s="9" t="s">
        <v>15</v>
      </c>
      <c r="AT7" s="10" t="s">
        <v>16</v>
      </c>
    </row>
    <row r="8" spans="1:46" x14ac:dyDescent="0.25">
      <c r="A8" s="150"/>
      <c r="B8" s="156" t="s">
        <v>17</v>
      </c>
      <c r="C8" s="7"/>
      <c r="D8" s="121"/>
      <c r="E8" s="121"/>
      <c r="F8" s="134"/>
      <c r="G8" s="134" t="s">
        <v>275</v>
      </c>
      <c r="H8" s="134" t="s">
        <v>304</v>
      </c>
      <c r="I8" s="134" t="s">
        <v>278</v>
      </c>
      <c r="J8" s="134" t="s">
        <v>18</v>
      </c>
      <c r="K8" s="134" t="s">
        <v>279</v>
      </c>
      <c r="L8" s="134">
        <v>43500</v>
      </c>
      <c r="M8" s="134" t="s">
        <v>353</v>
      </c>
      <c r="N8" s="134" t="s">
        <v>12</v>
      </c>
      <c r="O8" s="134" t="s">
        <v>366</v>
      </c>
      <c r="P8" s="134" t="s">
        <v>366</v>
      </c>
      <c r="Q8" s="134" t="s">
        <v>401</v>
      </c>
      <c r="R8" s="134" t="s">
        <v>401</v>
      </c>
      <c r="S8" s="134" t="s">
        <v>366</v>
      </c>
      <c r="T8" s="134" t="s">
        <v>279</v>
      </c>
      <c r="U8" s="134" t="s">
        <v>278</v>
      </c>
      <c r="V8" s="134" t="s">
        <v>18</v>
      </c>
      <c r="W8" s="134" t="s">
        <v>18</v>
      </c>
      <c r="X8" s="134" t="s">
        <v>274</v>
      </c>
      <c r="Y8" s="134" t="s">
        <v>274</v>
      </c>
      <c r="Z8" s="134" t="s">
        <v>462</v>
      </c>
      <c r="AA8" s="134"/>
      <c r="AB8" s="134" t="s">
        <v>478</v>
      </c>
      <c r="AC8" s="134"/>
      <c r="AD8" s="134" t="s">
        <v>22</v>
      </c>
      <c r="AE8" s="134" t="s">
        <v>22</v>
      </c>
      <c r="AF8" s="242" t="s">
        <v>535</v>
      </c>
      <c r="AG8" s="242" t="s">
        <v>547</v>
      </c>
      <c r="AH8" s="242" t="s">
        <v>548</v>
      </c>
      <c r="AI8" s="242" t="s">
        <v>275</v>
      </c>
      <c r="AJ8" s="242" t="s">
        <v>549</v>
      </c>
      <c r="AK8" s="126" t="s">
        <v>19</v>
      </c>
      <c r="AL8" s="126" t="s">
        <v>20</v>
      </c>
      <c r="AN8" s="13"/>
      <c r="AP8" s="4"/>
      <c r="AR8" s="9"/>
      <c r="AT8" s="10" t="s">
        <v>21</v>
      </c>
    </row>
    <row r="9" spans="1:46" x14ac:dyDescent="0.25">
      <c r="A9" s="150">
        <v>2019</v>
      </c>
      <c r="B9" s="150"/>
      <c r="C9" s="7"/>
      <c r="D9" s="121"/>
      <c r="E9" s="121"/>
      <c r="F9" s="134"/>
      <c r="G9" s="134" t="s">
        <v>22</v>
      </c>
      <c r="H9" s="134"/>
      <c r="I9" s="134" t="s">
        <v>277</v>
      </c>
      <c r="J9" s="134" t="s">
        <v>22</v>
      </c>
      <c r="K9" s="134" t="s">
        <v>280</v>
      </c>
      <c r="L9" s="134"/>
      <c r="M9" s="134" t="s">
        <v>359</v>
      </c>
      <c r="N9" s="134" t="s">
        <v>366</v>
      </c>
      <c r="O9" s="134" t="s">
        <v>380</v>
      </c>
      <c r="P9" s="134" t="s">
        <v>385</v>
      </c>
      <c r="Q9" s="134" t="s">
        <v>402</v>
      </c>
      <c r="R9" s="134" t="s">
        <v>405</v>
      </c>
      <c r="S9" s="134" t="s">
        <v>403</v>
      </c>
      <c r="T9" s="134" t="s">
        <v>11</v>
      </c>
      <c r="U9" s="134" t="s">
        <v>22</v>
      </c>
      <c r="V9" s="134" t="s">
        <v>429</v>
      </c>
      <c r="W9" s="134" t="s">
        <v>429</v>
      </c>
      <c r="X9" s="134" t="s">
        <v>442</v>
      </c>
      <c r="Y9" s="134"/>
      <c r="Z9" s="134" t="s">
        <v>463</v>
      </c>
      <c r="AA9" s="134"/>
      <c r="AB9" s="134"/>
      <c r="AC9" s="134"/>
      <c r="AD9" s="134" t="s">
        <v>517</v>
      </c>
      <c r="AE9" s="134" t="s">
        <v>518</v>
      </c>
      <c r="AF9" s="134"/>
      <c r="AG9" s="134" t="s">
        <v>551</v>
      </c>
      <c r="AH9" s="134" t="s">
        <v>550</v>
      </c>
      <c r="AI9" s="134" t="s">
        <v>550</v>
      </c>
      <c r="AJ9" s="134" t="s">
        <v>429</v>
      </c>
      <c r="AK9" s="126" t="s">
        <v>23</v>
      </c>
      <c r="AL9" s="126" t="s">
        <v>24</v>
      </c>
      <c r="AM9" s="254"/>
      <c r="AN9" s="255"/>
      <c r="AO9" s="255"/>
      <c r="AP9" s="8"/>
      <c r="AR9" s="12" t="s">
        <v>507</v>
      </c>
      <c r="AT9" s="10"/>
    </row>
    <row r="10" spans="1:46" x14ac:dyDescent="0.25">
      <c r="A10" s="14"/>
      <c r="B10" s="157" t="s">
        <v>25</v>
      </c>
      <c r="C10" s="15"/>
      <c r="D10" s="122" t="s">
        <v>26</v>
      </c>
      <c r="E10" s="122" t="s">
        <v>266</v>
      </c>
      <c r="F10" s="135" t="s">
        <v>273</v>
      </c>
      <c r="G10" s="135" t="s">
        <v>276</v>
      </c>
      <c r="H10" s="135" t="s">
        <v>266</v>
      </c>
      <c r="I10" s="135" t="s">
        <v>27</v>
      </c>
      <c r="J10" s="135" t="s">
        <v>27</v>
      </c>
      <c r="K10" s="135" t="s">
        <v>27</v>
      </c>
      <c r="L10" s="135" t="s">
        <v>342</v>
      </c>
      <c r="M10" s="135" t="s">
        <v>27</v>
      </c>
      <c r="N10" s="135" t="s">
        <v>266</v>
      </c>
      <c r="O10" s="135" t="s">
        <v>376</v>
      </c>
      <c r="P10" s="135" t="s">
        <v>376</v>
      </c>
      <c r="Q10" s="135" t="s">
        <v>395</v>
      </c>
      <c r="R10" s="135" t="s">
        <v>404</v>
      </c>
      <c r="S10" s="135" t="s">
        <v>276</v>
      </c>
      <c r="T10" s="135" t="s">
        <v>27</v>
      </c>
      <c r="U10" s="135" t="s">
        <v>27</v>
      </c>
      <c r="V10" s="135" t="s">
        <v>27</v>
      </c>
      <c r="W10" s="135" t="s">
        <v>27</v>
      </c>
      <c r="X10" s="135" t="s">
        <v>27</v>
      </c>
      <c r="Y10" s="135" t="s">
        <v>376</v>
      </c>
      <c r="Z10" s="135" t="s">
        <v>460</v>
      </c>
      <c r="AA10" s="135" t="s">
        <v>460</v>
      </c>
      <c r="AB10" s="135" t="s">
        <v>460</v>
      </c>
      <c r="AC10" s="135" t="s">
        <v>460</v>
      </c>
      <c r="AD10" s="135" t="s">
        <v>460</v>
      </c>
      <c r="AE10" s="135" t="s">
        <v>460</v>
      </c>
      <c r="AF10" s="135" t="s">
        <v>536</v>
      </c>
      <c r="AG10" s="135" t="s">
        <v>460</v>
      </c>
      <c r="AH10" s="135" t="s">
        <v>460</v>
      </c>
      <c r="AI10" s="135" t="s">
        <v>460</v>
      </c>
      <c r="AJ10" s="135" t="s">
        <v>460</v>
      </c>
      <c r="AK10" s="127" t="s">
        <v>22</v>
      </c>
      <c r="AL10" s="128"/>
      <c r="AP10" s="16"/>
      <c r="AR10" s="17">
        <v>2020</v>
      </c>
      <c r="AT10" s="18">
        <v>43709</v>
      </c>
    </row>
    <row r="11" spans="1:46" x14ac:dyDescent="0.25">
      <c r="A11" s="124">
        <v>6866</v>
      </c>
      <c r="B11" s="136" t="s">
        <v>28</v>
      </c>
      <c r="C11" s="19" t="s">
        <v>29</v>
      </c>
      <c r="D11" s="160"/>
      <c r="E11" s="161"/>
      <c r="F11" s="161"/>
      <c r="G11" s="161"/>
      <c r="H11" s="161"/>
      <c r="I11" s="161">
        <v>1214</v>
      </c>
      <c r="J11" s="161"/>
      <c r="K11" s="161"/>
      <c r="L11" s="161"/>
      <c r="M11" s="161"/>
      <c r="N11" s="161"/>
      <c r="O11" s="161"/>
      <c r="P11" s="161"/>
      <c r="Q11" s="161"/>
      <c r="R11" s="161"/>
      <c r="S11" s="161">
        <v>497</v>
      </c>
      <c r="T11" s="161"/>
      <c r="U11" s="161">
        <v>1799</v>
      </c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>
        <v>1052</v>
      </c>
      <c r="AJ11" s="161"/>
      <c r="AK11" s="158">
        <f>IF(SUM(D11:AJ11)=0,"",SUM(D11:AJ11))</f>
        <v>4562</v>
      </c>
      <c r="AL11" s="21"/>
      <c r="AM11" s="22"/>
      <c r="AN11" s="23"/>
      <c r="AO11" s="23"/>
      <c r="AP11" s="24" t="s">
        <v>28</v>
      </c>
      <c r="AR11" s="124">
        <v>7682</v>
      </c>
      <c r="AT11" s="20"/>
    </row>
    <row r="12" spans="1:46" x14ac:dyDescent="0.25">
      <c r="A12" s="126">
        <v>52</v>
      </c>
      <c r="B12" s="137" t="s">
        <v>30</v>
      </c>
      <c r="C12" s="25" t="s">
        <v>31</v>
      </c>
      <c r="D12" s="160"/>
      <c r="E12" s="160"/>
      <c r="F12" s="160"/>
      <c r="G12" s="161"/>
      <c r="H12" s="161"/>
      <c r="I12" s="161">
        <v>9</v>
      </c>
      <c r="J12" s="161"/>
      <c r="K12" s="161"/>
      <c r="L12" s="161"/>
      <c r="M12" s="161"/>
      <c r="N12" s="161"/>
      <c r="O12" s="161"/>
      <c r="P12" s="161"/>
      <c r="Q12" s="161"/>
      <c r="R12" s="161"/>
      <c r="S12" s="161">
        <v>4</v>
      </c>
      <c r="T12" s="161"/>
      <c r="U12" s="161">
        <v>14</v>
      </c>
      <c r="V12" s="161"/>
      <c r="W12" s="161"/>
      <c r="X12" s="161"/>
      <c r="Y12" s="161"/>
      <c r="Z12" s="161"/>
      <c r="AA12" s="161"/>
      <c r="AB12" s="161"/>
      <c r="AC12" s="161"/>
      <c r="AD12" s="161"/>
      <c r="AE12" s="161"/>
      <c r="AF12" s="161"/>
      <c r="AG12" s="161"/>
      <c r="AH12" s="161"/>
      <c r="AI12" s="161">
        <v>9</v>
      </c>
      <c r="AJ12" s="161"/>
      <c r="AK12" s="158">
        <f>IF(SUM(D12:AJ12)=0,"",SUM(D12:AJ12))</f>
        <v>36</v>
      </c>
      <c r="AL12" s="126">
        <f>IF(COUNTA(D12:AJ12)=0,"",COUNTA(D12:AJ12))</f>
        <v>4</v>
      </c>
      <c r="AM12" s="235" t="s">
        <v>580</v>
      </c>
      <c r="AN12" s="250"/>
      <c r="AO12" s="250"/>
      <c r="AP12" s="28" t="s">
        <v>30</v>
      </c>
      <c r="AR12" s="126">
        <v>58</v>
      </c>
      <c r="AT12" s="20"/>
    </row>
    <row r="13" spans="1:46" x14ac:dyDescent="0.25">
      <c r="A13" s="151">
        <f>IF(A11="","",A11/A12)</f>
        <v>132.03846153846155</v>
      </c>
      <c r="B13" s="138" t="s">
        <v>32</v>
      </c>
      <c r="C13" s="25" t="s">
        <v>33</v>
      </c>
      <c r="D13" s="162"/>
      <c r="E13" s="154"/>
      <c r="F13" s="154"/>
      <c r="G13" s="154"/>
      <c r="H13" s="154"/>
      <c r="I13" s="151">
        <f>IF(I11="","",I11/I12)</f>
        <v>134.88888888888889</v>
      </c>
      <c r="J13" s="154"/>
      <c r="K13" s="154"/>
      <c r="L13" s="154"/>
      <c r="M13" s="154"/>
      <c r="N13" s="154"/>
      <c r="O13" s="154"/>
      <c r="P13" s="154"/>
      <c r="Q13" s="154"/>
      <c r="R13" s="154"/>
      <c r="S13" s="151">
        <f>IF(S11="","",S11/S12)</f>
        <v>124.25</v>
      </c>
      <c r="T13" s="151"/>
      <c r="U13" s="151">
        <f>IF(U11="","",U11/U12)</f>
        <v>128.5</v>
      </c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>
        <f>IF(AI11="","",AI11/AI12)</f>
        <v>116.88888888888889</v>
      </c>
      <c r="AJ13" s="151"/>
      <c r="AK13" s="151">
        <f>IF(AK11="","",AK11/AK12)</f>
        <v>126.72222222222223</v>
      </c>
      <c r="AL13" s="29"/>
      <c r="AM13" s="181"/>
      <c r="AN13" s="181"/>
      <c r="AO13" s="181"/>
      <c r="AP13" s="146" t="s">
        <v>32</v>
      </c>
      <c r="AR13" s="151">
        <f>IF(AR11="","",AR11/AR12)</f>
        <v>132.44827586206895</v>
      </c>
      <c r="AT13" s="154">
        <f>AK13-A13</f>
        <v>-5.3162393162393187</v>
      </c>
    </row>
    <row r="14" spans="1:46" x14ac:dyDescent="0.25">
      <c r="A14" s="152">
        <v>4395</v>
      </c>
      <c r="B14" s="139" t="s">
        <v>34</v>
      </c>
      <c r="C14" s="19" t="s">
        <v>29</v>
      </c>
      <c r="D14" s="160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58">
        <v>1165</v>
      </c>
      <c r="R14" s="163"/>
      <c r="S14" s="163"/>
      <c r="T14" s="163"/>
      <c r="U14" s="163"/>
      <c r="V14" s="163"/>
      <c r="W14" s="163"/>
      <c r="X14" s="163"/>
      <c r="Y14" s="163"/>
      <c r="Z14" s="158">
        <v>3492</v>
      </c>
      <c r="AA14" s="158"/>
      <c r="AB14" s="158">
        <v>1349</v>
      </c>
      <c r="AC14" s="158"/>
      <c r="AD14" s="158">
        <v>1520</v>
      </c>
      <c r="AE14" s="158"/>
      <c r="AF14" s="158"/>
      <c r="AG14" s="158"/>
      <c r="AH14" s="158"/>
      <c r="AI14" s="158"/>
      <c r="AJ14" s="158"/>
      <c r="AK14" s="158">
        <f t="shared" ref="AK14:AK15" si="0">IF(SUM(D14:AJ14)=0,"",SUM(D14:AJ14))</f>
        <v>7526</v>
      </c>
      <c r="AL14" s="21"/>
      <c r="AM14" s="26"/>
      <c r="AN14" s="26"/>
      <c r="AO14" s="26"/>
      <c r="AP14" s="30" t="s">
        <v>34</v>
      </c>
      <c r="AR14" s="152">
        <v>9837</v>
      </c>
      <c r="AT14" s="158"/>
    </row>
    <row r="15" spans="1:46" x14ac:dyDescent="0.25">
      <c r="A15" s="152">
        <v>25</v>
      </c>
      <c r="B15" s="140" t="s">
        <v>35</v>
      </c>
      <c r="C15" s="25" t="s">
        <v>31</v>
      </c>
      <c r="D15" s="160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58">
        <v>7</v>
      </c>
      <c r="R15" s="163"/>
      <c r="S15" s="163"/>
      <c r="T15" s="163"/>
      <c r="U15" s="163"/>
      <c r="V15" s="163"/>
      <c r="W15" s="163"/>
      <c r="X15" s="163"/>
      <c r="Y15" s="163"/>
      <c r="Z15" s="158">
        <v>19</v>
      </c>
      <c r="AA15" s="158"/>
      <c r="AB15" s="158">
        <v>8</v>
      </c>
      <c r="AC15" s="158"/>
      <c r="AD15" s="158">
        <v>8</v>
      </c>
      <c r="AE15" s="158"/>
      <c r="AF15" s="158"/>
      <c r="AG15" s="158"/>
      <c r="AH15" s="158"/>
      <c r="AI15" s="158"/>
      <c r="AJ15" s="158"/>
      <c r="AK15" s="158">
        <f t="shared" si="0"/>
        <v>42</v>
      </c>
      <c r="AL15" s="126">
        <f t="shared" ref="AL15" si="1">IF(COUNTA(D15:AJ15)=0,"",COUNTA(D15:AJ15))</f>
        <v>4</v>
      </c>
      <c r="AM15" s="181" t="s">
        <v>534</v>
      </c>
      <c r="AN15" s="181"/>
      <c r="AO15" s="181"/>
      <c r="AP15" s="31" t="s">
        <v>35</v>
      </c>
      <c r="AR15" s="152">
        <v>56</v>
      </c>
      <c r="AT15" s="158"/>
    </row>
    <row r="16" spans="1:46" x14ac:dyDescent="0.25">
      <c r="A16" s="151">
        <f>IF(A14="","",A14/A15)</f>
        <v>175.8</v>
      </c>
      <c r="B16" s="141" t="s">
        <v>36</v>
      </c>
      <c r="C16" s="25" t="s">
        <v>33</v>
      </c>
      <c r="D16" s="16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1">
        <f>IF(Q14="","",Q14/Q15)</f>
        <v>166.42857142857142</v>
      </c>
      <c r="R16" s="154"/>
      <c r="S16" s="154"/>
      <c r="T16" s="154"/>
      <c r="U16" s="154"/>
      <c r="V16" s="154"/>
      <c r="W16" s="154"/>
      <c r="X16" s="154"/>
      <c r="Y16" s="154"/>
      <c r="Z16" s="151">
        <f>IF(Z14="","",Z14/Z15)</f>
        <v>183.78947368421052</v>
      </c>
      <c r="AA16" s="151"/>
      <c r="AB16" s="151">
        <f>IF(AB14="","",AB14/AB15)</f>
        <v>168.625</v>
      </c>
      <c r="AC16" s="151"/>
      <c r="AD16" s="203">
        <f>IF(AD14="","",AD14/AD15)</f>
        <v>190</v>
      </c>
      <c r="AE16" s="151"/>
      <c r="AF16" s="151"/>
      <c r="AG16" s="151"/>
      <c r="AH16" s="151"/>
      <c r="AI16" s="151"/>
      <c r="AJ16" s="151"/>
      <c r="AK16" s="151">
        <f t="shared" ref="AK16" si="2">IF(AK14="","",AK14/AK15)</f>
        <v>179.1904761904762</v>
      </c>
      <c r="AL16" s="29"/>
      <c r="AM16" s="181"/>
      <c r="AN16" s="181"/>
      <c r="AO16" s="181"/>
      <c r="AP16" s="148" t="s">
        <v>36</v>
      </c>
      <c r="AR16" s="151">
        <f>IF(AR14="","",AR14/AR15)</f>
        <v>175.66071428571428</v>
      </c>
      <c r="AT16" s="154">
        <f>AK16-A16</f>
        <v>3.3904761904761926</v>
      </c>
    </row>
    <row r="17" spans="1:46" x14ac:dyDescent="0.25">
      <c r="A17" s="152"/>
      <c r="B17" s="142" t="s">
        <v>37</v>
      </c>
      <c r="C17" s="19" t="s">
        <v>29</v>
      </c>
      <c r="D17" s="160"/>
      <c r="E17" s="163"/>
      <c r="F17" s="163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>
        <v>614</v>
      </c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>
        <f t="shared" ref="AK17:AK18" si="3">IF(SUM(D17:AJ17)=0,"",SUM(D17:AJ17))</f>
        <v>614</v>
      </c>
      <c r="AL17" s="21"/>
      <c r="AM17" s="32"/>
      <c r="AN17" s="33"/>
      <c r="AP17" s="34" t="s">
        <v>37</v>
      </c>
      <c r="AR17" s="152">
        <v>614</v>
      </c>
      <c r="AT17" s="158"/>
    </row>
    <row r="18" spans="1:46" x14ac:dyDescent="0.25">
      <c r="A18" s="152"/>
      <c r="B18" s="143" t="s">
        <v>38</v>
      </c>
      <c r="C18" s="25" t="s">
        <v>31</v>
      </c>
      <c r="D18" s="160"/>
      <c r="E18" s="163"/>
      <c r="F18" s="163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>
        <v>5</v>
      </c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>
        <f t="shared" si="3"/>
        <v>5</v>
      </c>
      <c r="AL18" s="126">
        <f t="shared" ref="AL18" si="4">IF(COUNTA(D18:AJ18)=0,"",COUNTA(D18:AJ18))</f>
        <v>1</v>
      </c>
      <c r="AM18" s="181" t="s">
        <v>410</v>
      </c>
      <c r="AN18" s="219"/>
      <c r="AO18" s="219"/>
      <c r="AP18" s="31" t="s">
        <v>38</v>
      </c>
      <c r="AR18" s="152">
        <v>5</v>
      </c>
      <c r="AT18" s="158"/>
    </row>
    <row r="19" spans="1:46" x14ac:dyDescent="0.25">
      <c r="A19" s="151"/>
      <c r="B19" s="144" t="s">
        <v>39</v>
      </c>
      <c r="C19" s="25" t="s">
        <v>33</v>
      </c>
      <c r="D19" s="162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1">
        <f>IF(R17="","",R17/R18)</f>
        <v>122.8</v>
      </c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1">
        <f t="shared" ref="AK19" si="5">IF(AK17="","",AK17/AK18)</f>
        <v>122.8</v>
      </c>
      <c r="AL19" s="29"/>
      <c r="AM19" s="32"/>
      <c r="AP19" s="184" t="s">
        <v>39</v>
      </c>
      <c r="AR19" s="151">
        <f>IF(AR17="","",AR17/AR18)</f>
        <v>122.8</v>
      </c>
      <c r="AT19" s="154">
        <f>AK19-A19</f>
        <v>122.8</v>
      </c>
    </row>
    <row r="20" spans="1:46" x14ac:dyDescent="0.25">
      <c r="A20" s="124">
        <v>3658</v>
      </c>
      <c r="B20" s="24" t="s">
        <v>40</v>
      </c>
      <c r="C20" s="19" t="s">
        <v>29</v>
      </c>
      <c r="D20" s="165"/>
      <c r="E20" s="166"/>
      <c r="F20" s="166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>
        <v>1167</v>
      </c>
      <c r="AC20" s="165"/>
      <c r="AD20" s="165">
        <v>1189</v>
      </c>
      <c r="AE20" s="165"/>
      <c r="AF20" s="165"/>
      <c r="AG20" s="165"/>
      <c r="AH20" s="165"/>
      <c r="AI20" s="165"/>
      <c r="AJ20" s="165"/>
      <c r="AK20" s="158">
        <f t="shared" ref="AK20:AK21" si="6">IF(SUM(D20:AJ20)=0,"",SUM(D20:AJ20))</f>
        <v>2356</v>
      </c>
      <c r="AL20" s="21"/>
      <c r="AM20" s="35"/>
      <c r="AO20" s="36"/>
      <c r="AP20" s="24" t="s">
        <v>40</v>
      </c>
      <c r="AR20" s="124">
        <v>2460</v>
      </c>
      <c r="AT20" s="158"/>
    </row>
    <row r="21" spans="1:46" x14ac:dyDescent="0.25">
      <c r="A21" s="124">
        <v>25</v>
      </c>
      <c r="B21" s="145" t="s">
        <v>41</v>
      </c>
      <c r="C21" s="25" t="s">
        <v>31</v>
      </c>
      <c r="D21" s="126"/>
      <c r="E21" s="126"/>
      <c r="F21" s="126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>
        <v>8</v>
      </c>
      <c r="AC21" s="165"/>
      <c r="AD21" s="165">
        <v>8</v>
      </c>
      <c r="AE21" s="165"/>
      <c r="AF21" s="165"/>
      <c r="AG21" s="165"/>
      <c r="AH21" s="165"/>
      <c r="AI21" s="165"/>
      <c r="AJ21" s="165"/>
      <c r="AK21" s="158">
        <f t="shared" si="6"/>
        <v>16</v>
      </c>
      <c r="AL21" s="126">
        <f t="shared" ref="AL21" si="7">IF(COUNTA(D21:AJ21)=0,"",COUNTA(D21:AJ21))</f>
        <v>2</v>
      </c>
      <c r="AM21" s="181" t="s">
        <v>522</v>
      </c>
      <c r="AN21" s="181"/>
      <c r="AO21" s="181"/>
      <c r="AP21" s="37" t="s">
        <v>41</v>
      </c>
      <c r="AQ21" s="38"/>
      <c r="AR21" s="124">
        <v>17</v>
      </c>
      <c r="AT21" s="158"/>
    </row>
    <row r="22" spans="1:46" x14ac:dyDescent="0.25">
      <c r="A22" s="151">
        <f>IF(A20="","",A20/A21)</f>
        <v>146.32</v>
      </c>
      <c r="B22" s="146" t="s">
        <v>42</v>
      </c>
      <c r="C22" s="25" t="s">
        <v>33</v>
      </c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1">
        <f>IF(AB20="","",AB20/AB21)</f>
        <v>145.875</v>
      </c>
      <c r="AC22" s="151"/>
      <c r="AD22" s="151">
        <f>IF(AD20="","",AD20/AD21)</f>
        <v>148.625</v>
      </c>
      <c r="AE22" s="151"/>
      <c r="AF22" s="151"/>
      <c r="AG22" s="151"/>
      <c r="AH22" s="151"/>
      <c r="AI22" s="151"/>
      <c r="AJ22" s="151"/>
      <c r="AK22" s="151">
        <f t="shared" ref="AK22" si="8">IF(AK20="","",AK20/AK21)</f>
        <v>147.25</v>
      </c>
      <c r="AL22" s="29"/>
      <c r="AM22" s="26"/>
      <c r="AN22" s="27"/>
      <c r="AO22" s="27"/>
      <c r="AP22" s="146" t="s">
        <v>42</v>
      </c>
      <c r="AQ22" s="38"/>
      <c r="AR22" s="151">
        <f>IF(AR20="","",AR20/AR21)</f>
        <v>144.70588235294119</v>
      </c>
      <c r="AS22" s="35"/>
      <c r="AT22" s="154">
        <f>AK22-A22</f>
        <v>0.93000000000000682</v>
      </c>
    </row>
    <row r="23" spans="1:46" x14ac:dyDescent="0.25">
      <c r="A23" s="124">
        <v>3881</v>
      </c>
      <c r="B23" s="39" t="s">
        <v>40</v>
      </c>
      <c r="C23" s="25" t="s">
        <v>29</v>
      </c>
      <c r="D23" s="125"/>
      <c r="E23" s="125"/>
      <c r="F23" s="12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>
        <v>1330</v>
      </c>
      <c r="AC23" s="165"/>
      <c r="AD23" s="165">
        <v>1284</v>
      </c>
      <c r="AE23" s="165"/>
      <c r="AF23" s="165"/>
      <c r="AG23" s="165"/>
      <c r="AH23" s="165"/>
      <c r="AI23" s="165"/>
      <c r="AJ23" s="165"/>
      <c r="AK23" s="158">
        <f t="shared" ref="AK23:AK24" si="9">IF(SUM(D23:AJ23)=0,"",SUM(D23:AJ23))</f>
        <v>2614</v>
      </c>
      <c r="AL23" s="21"/>
      <c r="AM23" s="26"/>
      <c r="AN23" s="27"/>
      <c r="AO23" s="27"/>
      <c r="AP23" s="39" t="s">
        <v>40</v>
      </c>
      <c r="AQ23" s="38"/>
      <c r="AR23" s="124">
        <v>2662</v>
      </c>
      <c r="AS23" s="40"/>
      <c r="AT23" s="158"/>
    </row>
    <row r="24" spans="1:46" x14ac:dyDescent="0.25">
      <c r="A24" s="124">
        <v>24</v>
      </c>
      <c r="B24" s="147" t="s">
        <v>43</v>
      </c>
      <c r="C24" s="25" t="s">
        <v>31</v>
      </c>
      <c r="D24" s="126"/>
      <c r="E24" s="126"/>
      <c r="F24" s="126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>
        <v>8</v>
      </c>
      <c r="AC24" s="165"/>
      <c r="AD24" s="165">
        <v>8</v>
      </c>
      <c r="AE24" s="165"/>
      <c r="AF24" s="165"/>
      <c r="AG24" s="165"/>
      <c r="AH24" s="165"/>
      <c r="AI24" s="165"/>
      <c r="AJ24" s="165"/>
      <c r="AK24" s="158">
        <f t="shared" si="9"/>
        <v>16</v>
      </c>
      <c r="AL24" s="126">
        <f t="shared" ref="AL24" si="10">IF(COUNTA(D24:AJ24)=0,"",COUNTA(D24:AJ24))</f>
        <v>2</v>
      </c>
      <c r="AM24" s="181" t="s">
        <v>523</v>
      </c>
      <c r="AN24" s="219"/>
      <c r="AO24" s="219"/>
      <c r="AP24" s="31" t="s">
        <v>43</v>
      </c>
      <c r="AQ24" s="38"/>
      <c r="AR24" s="124">
        <v>16</v>
      </c>
      <c r="AS24" s="40"/>
      <c r="AT24" s="158"/>
    </row>
    <row r="25" spans="1:46" x14ac:dyDescent="0.25">
      <c r="A25" s="151">
        <f>IF(A23="","",A23/A24)</f>
        <v>161.70833333333334</v>
      </c>
      <c r="B25" s="148" t="s">
        <v>44</v>
      </c>
      <c r="C25" s="25" t="s">
        <v>33</v>
      </c>
      <c r="D25" s="16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1">
        <f>IF(AB23="","",AB23/AB24)</f>
        <v>166.25</v>
      </c>
      <c r="AC25" s="151"/>
      <c r="AD25" s="151">
        <f>IF(AD23="","",AD23/AD24)</f>
        <v>160.5</v>
      </c>
      <c r="AE25" s="151"/>
      <c r="AF25" s="151"/>
      <c r="AG25" s="151"/>
      <c r="AH25" s="151"/>
      <c r="AI25" s="151"/>
      <c r="AJ25" s="151"/>
      <c r="AK25" s="151">
        <f t="shared" ref="AK25" si="11">IF(AK23="","",AK23/AK24)</f>
        <v>163.375</v>
      </c>
      <c r="AL25" s="29"/>
      <c r="AM25" s="26"/>
      <c r="AN25" s="27"/>
      <c r="AO25" s="27"/>
      <c r="AP25" s="148" t="s">
        <v>44</v>
      </c>
      <c r="AQ25" s="38"/>
      <c r="AR25" s="151">
        <f>IF(AR23="","",AR23/AR24)</f>
        <v>166.375</v>
      </c>
      <c r="AS25" s="35"/>
      <c r="AT25" s="154">
        <f>AK25-A25</f>
        <v>1.6666666666666572</v>
      </c>
    </row>
    <row r="26" spans="1:46" x14ac:dyDescent="0.25">
      <c r="A26" s="124">
        <v>4726</v>
      </c>
      <c r="B26" s="43" t="s">
        <v>45</v>
      </c>
      <c r="C26" s="25" t="s">
        <v>29</v>
      </c>
      <c r="D26" s="165"/>
      <c r="E26" s="126"/>
      <c r="F26" s="126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>
        <v>825</v>
      </c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58">
        <f t="shared" ref="AK26:AK27" si="12">IF(SUM(D26:AJ26)=0,"",SUM(D26:AJ26))</f>
        <v>825</v>
      </c>
      <c r="AL26" s="21"/>
      <c r="AM26" s="26"/>
      <c r="AN26" s="26"/>
      <c r="AO26" s="26"/>
      <c r="AP26" s="41" t="s">
        <v>45</v>
      </c>
      <c r="AQ26" s="38"/>
      <c r="AR26" s="124">
        <v>2555</v>
      </c>
      <c r="AS26" s="35"/>
      <c r="AT26" s="158"/>
    </row>
    <row r="27" spans="1:46" x14ac:dyDescent="0.25">
      <c r="A27" s="124">
        <v>29</v>
      </c>
      <c r="B27" s="147" t="s">
        <v>46</v>
      </c>
      <c r="C27" s="25" t="s">
        <v>31</v>
      </c>
      <c r="D27" s="166"/>
      <c r="E27" s="126"/>
      <c r="F27" s="126"/>
      <c r="G27" s="165"/>
      <c r="H27" s="165"/>
      <c r="I27" s="165"/>
      <c r="J27" s="165"/>
      <c r="K27" s="165"/>
      <c r="L27" s="165"/>
      <c r="M27" s="165"/>
      <c r="N27" s="165"/>
      <c r="O27" s="165"/>
      <c r="P27" s="165"/>
      <c r="Q27" s="165">
        <v>5</v>
      </c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58">
        <f t="shared" si="12"/>
        <v>5</v>
      </c>
      <c r="AL27" s="126">
        <f t="shared" ref="AL27" si="13">IF(COUNTA(D27:AJ27)=0,"",COUNTA(D27:AJ27))</f>
        <v>1</v>
      </c>
      <c r="AM27" s="181" t="s">
        <v>418</v>
      </c>
      <c r="AN27" s="219"/>
      <c r="AO27" s="219"/>
      <c r="AP27" s="31" t="s">
        <v>46</v>
      </c>
      <c r="AQ27" s="35"/>
      <c r="AR27" s="124">
        <v>15</v>
      </c>
      <c r="AS27" s="35"/>
      <c r="AT27" s="158"/>
    </row>
    <row r="28" spans="1:46" x14ac:dyDescent="0.25">
      <c r="A28" s="151">
        <f>IF(A26="","",A26/A27)</f>
        <v>162.9655172413793</v>
      </c>
      <c r="B28" s="148" t="s">
        <v>47</v>
      </c>
      <c r="C28" s="25" t="s">
        <v>33</v>
      </c>
      <c r="D28" s="151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51">
        <f>IF(Q26="","",Q26/Q27)</f>
        <v>165</v>
      </c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51">
        <f t="shared" ref="AK28" si="14">IF(AK26="","",AK26/AK27)</f>
        <v>165</v>
      </c>
      <c r="AL28" s="29"/>
      <c r="AM28" s="26"/>
      <c r="AN28" s="26"/>
      <c r="AO28" s="26"/>
      <c r="AP28" s="148" t="s">
        <v>47</v>
      </c>
      <c r="AQ28" s="35"/>
      <c r="AR28" s="151">
        <f>IF(AR26="","",AR26/AR27)</f>
        <v>170.33333333333334</v>
      </c>
      <c r="AS28" s="35"/>
      <c r="AT28" s="154">
        <f>AK28-A28</f>
        <v>2.0344827586206975</v>
      </c>
    </row>
    <row r="29" spans="1:46" x14ac:dyDescent="0.25">
      <c r="A29" s="124">
        <v>51658</v>
      </c>
      <c r="B29" s="42" t="s">
        <v>48</v>
      </c>
      <c r="C29" s="25" t="s">
        <v>29</v>
      </c>
      <c r="D29" s="165">
        <v>2608</v>
      </c>
      <c r="E29" s="165">
        <v>2462</v>
      </c>
      <c r="F29" s="165">
        <v>1471</v>
      </c>
      <c r="G29" s="165"/>
      <c r="H29" s="165">
        <v>2863</v>
      </c>
      <c r="I29" s="165"/>
      <c r="J29" s="165"/>
      <c r="K29" s="165">
        <v>2503</v>
      </c>
      <c r="L29" s="165">
        <v>3261</v>
      </c>
      <c r="M29" s="165"/>
      <c r="N29" s="165"/>
      <c r="O29" s="165">
        <v>1899</v>
      </c>
      <c r="P29" s="165"/>
      <c r="Q29" s="165"/>
      <c r="R29" s="165"/>
      <c r="S29" s="165"/>
      <c r="T29" s="165">
        <v>1431</v>
      </c>
      <c r="U29" s="165"/>
      <c r="V29" s="165"/>
      <c r="W29" s="165"/>
      <c r="X29" s="165">
        <v>1080</v>
      </c>
      <c r="Y29" s="165"/>
      <c r="Z29" s="165">
        <v>1485</v>
      </c>
      <c r="AA29" s="165"/>
      <c r="AB29" s="165">
        <v>1408</v>
      </c>
      <c r="AC29" s="165"/>
      <c r="AD29" s="165">
        <v>1438</v>
      </c>
      <c r="AE29" s="165"/>
      <c r="AF29" s="165">
        <v>2477</v>
      </c>
      <c r="AG29" s="165"/>
      <c r="AH29" s="165"/>
      <c r="AI29" s="165"/>
      <c r="AJ29" s="165">
        <v>2403</v>
      </c>
      <c r="AK29" s="158">
        <f t="shared" ref="AK29:AK30" si="15">IF(SUM(D29:AJ29)=0,"",SUM(D29:AJ29))</f>
        <v>28789</v>
      </c>
      <c r="AL29" s="21"/>
      <c r="AM29" s="22"/>
      <c r="AN29" s="22"/>
      <c r="AO29" s="22"/>
      <c r="AP29" s="42" t="s">
        <v>48</v>
      </c>
      <c r="AQ29" s="35"/>
      <c r="AR29" s="124">
        <v>52735</v>
      </c>
      <c r="AS29" s="35"/>
      <c r="AT29" s="158"/>
    </row>
    <row r="30" spans="1:46" x14ac:dyDescent="0.25">
      <c r="A30" s="124">
        <v>288</v>
      </c>
      <c r="B30" s="145" t="s">
        <v>49</v>
      </c>
      <c r="C30" s="25" t="s">
        <v>31</v>
      </c>
      <c r="D30" s="166">
        <v>15</v>
      </c>
      <c r="E30" s="165">
        <v>14</v>
      </c>
      <c r="F30" s="165">
        <v>8</v>
      </c>
      <c r="G30" s="165"/>
      <c r="H30" s="165">
        <v>16</v>
      </c>
      <c r="I30" s="165"/>
      <c r="J30" s="165"/>
      <c r="K30" s="165">
        <v>14</v>
      </c>
      <c r="L30" s="165">
        <v>18</v>
      </c>
      <c r="M30" s="165"/>
      <c r="N30" s="165"/>
      <c r="O30" s="165">
        <v>11</v>
      </c>
      <c r="P30" s="165"/>
      <c r="Q30" s="165"/>
      <c r="R30" s="165"/>
      <c r="S30" s="165"/>
      <c r="T30" s="165">
        <v>8</v>
      </c>
      <c r="U30" s="165"/>
      <c r="V30" s="165"/>
      <c r="W30" s="165"/>
      <c r="X30" s="165">
        <v>6</v>
      </c>
      <c r="Y30" s="165"/>
      <c r="Z30" s="165">
        <v>8</v>
      </c>
      <c r="AA30" s="165"/>
      <c r="AB30" s="165">
        <v>8</v>
      </c>
      <c r="AC30" s="165"/>
      <c r="AD30" s="165">
        <v>8</v>
      </c>
      <c r="AE30" s="165"/>
      <c r="AF30" s="165">
        <v>14</v>
      </c>
      <c r="AG30" s="165"/>
      <c r="AH30" s="165"/>
      <c r="AI30" s="165"/>
      <c r="AJ30" s="165">
        <v>14</v>
      </c>
      <c r="AK30" s="158">
        <f t="shared" si="15"/>
        <v>162</v>
      </c>
      <c r="AL30" s="126">
        <f t="shared" ref="AL30" si="16">IF(COUNTA(D30:AJ30)=0,"",COUNTA(D30:AJ30))</f>
        <v>14</v>
      </c>
      <c r="AM30" s="235" t="s">
        <v>577</v>
      </c>
      <c r="AN30" s="235"/>
      <c r="AO30" s="235"/>
      <c r="AP30" s="37" t="s">
        <v>49</v>
      </c>
      <c r="AQ30" s="35"/>
      <c r="AR30" s="124">
        <v>296</v>
      </c>
      <c r="AS30" s="35"/>
      <c r="AT30" s="158"/>
    </row>
    <row r="31" spans="1:46" x14ac:dyDescent="0.25">
      <c r="A31" s="151">
        <f>IF(A29="","",A29/A30)</f>
        <v>179.36805555555554</v>
      </c>
      <c r="B31" s="146" t="s">
        <v>50</v>
      </c>
      <c r="C31" s="25" t="s">
        <v>33</v>
      </c>
      <c r="D31" s="151">
        <f>IF(D29="","",D29/D30)</f>
        <v>173.86666666666667</v>
      </c>
      <c r="E31" s="151">
        <f>IF(E29="","",E29/E30)</f>
        <v>175.85714285714286</v>
      </c>
      <c r="F31" s="151">
        <f>IF(F29="","",F29/F30)</f>
        <v>183.875</v>
      </c>
      <c r="G31" s="154"/>
      <c r="H31" s="151">
        <f>IF(H29="","",H29/H30)</f>
        <v>178.9375</v>
      </c>
      <c r="I31" s="154"/>
      <c r="J31" s="154"/>
      <c r="K31" s="151">
        <f>IF(K29="","",K29/K30)</f>
        <v>178.78571428571428</v>
      </c>
      <c r="L31" s="151">
        <f>IF(L29="","",L29/L30)</f>
        <v>181.16666666666666</v>
      </c>
      <c r="M31" s="151"/>
      <c r="N31" s="151"/>
      <c r="O31" s="151">
        <f>IF(O29="","",O29/O30)</f>
        <v>172.63636363636363</v>
      </c>
      <c r="P31" s="151"/>
      <c r="Q31" s="151"/>
      <c r="R31" s="151"/>
      <c r="S31" s="151"/>
      <c r="T31" s="151">
        <f>IF(T29="","",T29/T30)</f>
        <v>178.875</v>
      </c>
      <c r="U31" s="151"/>
      <c r="V31" s="151"/>
      <c r="W31" s="151"/>
      <c r="X31" s="151">
        <f>IF(X29="","",X29/X30)</f>
        <v>180</v>
      </c>
      <c r="Y31" s="151"/>
      <c r="Z31" s="151">
        <f>IF(Z29="","",Z29/Z30)</f>
        <v>185.625</v>
      </c>
      <c r="AA31" s="151"/>
      <c r="AB31" s="151">
        <f>IF(AB29="","",AB29/AB30)</f>
        <v>176</v>
      </c>
      <c r="AC31" s="151"/>
      <c r="AD31" s="151">
        <f>IF(AD29="","",AD29/AD30)</f>
        <v>179.75</v>
      </c>
      <c r="AE31" s="151"/>
      <c r="AF31" s="151">
        <f>IF(AF29="","",AF29/AF30)</f>
        <v>176.92857142857142</v>
      </c>
      <c r="AG31" s="151"/>
      <c r="AH31" s="151"/>
      <c r="AI31" s="151"/>
      <c r="AJ31" s="151">
        <f>IF(AJ29="","",AJ29/AJ30)</f>
        <v>171.64285714285714</v>
      </c>
      <c r="AK31" s="151">
        <f t="shared" ref="AK31" si="17">IF(AK29="","",AK29/AK30)</f>
        <v>177.70987654320987</v>
      </c>
      <c r="AL31" s="29"/>
      <c r="AM31" s="181"/>
      <c r="AN31" s="181"/>
      <c r="AO31" s="181"/>
      <c r="AP31" s="146" t="s">
        <v>50</v>
      </c>
      <c r="AQ31" s="35"/>
      <c r="AR31" s="151">
        <f>IF(AR29="","",AR29/AR30)</f>
        <v>178.15878378378378</v>
      </c>
      <c r="AS31" s="35"/>
      <c r="AT31" s="154">
        <f>AK31-A31</f>
        <v>-1.6581790123456699</v>
      </c>
    </row>
    <row r="32" spans="1:46" x14ac:dyDescent="0.25">
      <c r="A32" s="124">
        <v>26308</v>
      </c>
      <c r="B32" s="43" t="s">
        <v>51</v>
      </c>
      <c r="C32" s="25" t="s">
        <v>29</v>
      </c>
      <c r="D32" s="126">
        <v>2802</v>
      </c>
      <c r="E32" s="165"/>
      <c r="F32" s="165">
        <v>1462</v>
      </c>
      <c r="G32" s="165"/>
      <c r="H32" s="165"/>
      <c r="I32" s="165"/>
      <c r="J32" s="165"/>
      <c r="K32" s="165">
        <v>1387</v>
      </c>
      <c r="L32" s="165"/>
      <c r="M32" s="165"/>
      <c r="N32" s="165"/>
      <c r="O32" s="165"/>
      <c r="P32" s="165"/>
      <c r="Q32" s="165">
        <v>681</v>
      </c>
      <c r="R32" s="165"/>
      <c r="S32" s="165"/>
      <c r="T32" s="165"/>
      <c r="U32" s="165"/>
      <c r="V32" s="165"/>
      <c r="W32" s="165"/>
      <c r="X32" s="165"/>
      <c r="Y32" s="165"/>
      <c r="Z32" s="165"/>
      <c r="AA32" s="165"/>
      <c r="AB32" s="165"/>
      <c r="AC32" s="165"/>
      <c r="AD32" s="165"/>
      <c r="AE32" s="165"/>
      <c r="AF32" s="165"/>
      <c r="AG32" s="165">
        <v>1645</v>
      </c>
      <c r="AH32" s="165"/>
      <c r="AI32" s="165"/>
      <c r="AJ32" s="165"/>
      <c r="AK32" s="158">
        <f t="shared" ref="AK32:AK33" si="18">IF(SUM(D32:AJ32)=0,"",SUM(D32:AJ32))</f>
        <v>7977</v>
      </c>
      <c r="AL32" s="21"/>
      <c r="AM32" s="35"/>
      <c r="AN32" s="35"/>
      <c r="AO32" s="35"/>
      <c r="AP32" s="43" t="s">
        <v>51</v>
      </c>
      <c r="AQ32" s="35"/>
      <c r="AR32" s="124">
        <v>17743</v>
      </c>
      <c r="AS32" s="35"/>
      <c r="AT32" s="158"/>
    </row>
    <row r="33" spans="1:46" x14ac:dyDescent="0.25">
      <c r="A33" s="124">
        <v>138</v>
      </c>
      <c r="B33" s="147" t="s">
        <v>52</v>
      </c>
      <c r="C33" s="25" t="s">
        <v>31</v>
      </c>
      <c r="D33" s="166">
        <v>15</v>
      </c>
      <c r="E33" s="126"/>
      <c r="F33" s="126">
        <v>8</v>
      </c>
      <c r="G33" s="165"/>
      <c r="H33" s="165"/>
      <c r="I33" s="165"/>
      <c r="J33" s="165"/>
      <c r="K33" s="165">
        <v>8</v>
      </c>
      <c r="L33" s="165"/>
      <c r="M33" s="165"/>
      <c r="N33" s="165"/>
      <c r="O33" s="165"/>
      <c r="P33" s="165"/>
      <c r="Q33" s="165">
        <v>4</v>
      </c>
      <c r="R33" s="165"/>
      <c r="S33" s="165"/>
      <c r="T33" s="165"/>
      <c r="U33" s="165"/>
      <c r="V33" s="165"/>
      <c r="W33" s="165"/>
      <c r="X33" s="165"/>
      <c r="Y33" s="165"/>
      <c r="Z33" s="165"/>
      <c r="AA33" s="165"/>
      <c r="AB33" s="165"/>
      <c r="AC33" s="165"/>
      <c r="AD33" s="165"/>
      <c r="AE33" s="165"/>
      <c r="AF33" s="165"/>
      <c r="AG33" s="165">
        <v>9</v>
      </c>
      <c r="AH33" s="165"/>
      <c r="AI33" s="165"/>
      <c r="AJ33" s="165"/>
      <c r="AK33" s="158">
        <f t="shared" si="18"/>
        <v>44</v>
      </c>
      <c r="AL33" s="126">
        <f t="shared" ref="AL33" si="19">IF(COUNTA(D33:AJ33)=0,"",COUNTA(D33:AJ33))</f>
        <v>5</v>
      </c>
      <c r="AM33" s="235" t="s">
        <v>578</v>
      </c>
      <c r="AN33" s="235"/>
      <c r="AO33" s="235"/>
      <c r="AP33" s="31" t="s">
        <v>52</v>
      </c>
      <c r="AQ33" s="35"/>
      <c r="AR33" s="124">
        <v>95</v>
      </c>
      <c r="AS33" s="35"/>
      <c r="AT33" s="158"/>
    </row>
    <row r="34" spans="1:46" x14ac:dyDescent="0.25">
      <c r="A34" s="151">
        <f>IF(A32="","",A32/A33)</f>
        <v>190.63768115942028</v>
      </c>
      <c r="B34" s="148" t="s">
        <v>53</v>
      </c>
      <c r="C34" s="25" t="s">
        <v>33</v>
      </c>
      <c r="D34" s="151">
        <f>IF(D32="","",D32/D33)</f>
        <v>186.8</v>
      </c>
      <c r="E34" s="168"/>
      <c r="F34" s="151">
        <f>IF(F32="","",F32/F33)</f>
        <v>182.75</v>
      </c>
      <c r="G34" s="151"/>
      <c r="H34" s="151"/>
      <c r="I34" s="164"/>
      <c r="J34" s="164"/>
      <c r="K34" s="151">
        <f>IF(K32="","",K32/K33)</f>
        <v>173.375</v>
      </c>
      <c r="L34" s="151"/>
      <c r="M34" s="151"/>
      <c r="N34" s="151"/>
      <c r="O34" s="151"/>
      <c r="P34" s="151"/>
      <c r="Q34" s="151">
        <f>IF(Q32="","",Q32/Q33)</f>
        <v>170.25</v>
      </c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>
        <f>IF(AG32="","",AG32/AG33)</f>
        <v>182.77777777777777</v>
      </c>
      <c r="AH34" s="151"/>
      <c r="AI34" s="151"/>
      <c r="AJ34" s="151"/>
      <c r="AK34" s="151">
        <f t="shared" ref="AK34" si="20">IF(AK32="","",AK32/AK33)</f>
        <v>181.29545454545453</v>
      </c>
      <c r="AL34" s="29"/>
      <c r="AM34" s="26"/>
      <c r="AN34" s="26"/>
      <c r="AO34" s="26"/>
      <c r="AP34" s="148" t="s">
        <v>53</v>
      </c>
      <c r="AQ34" s="35"/>
      <c r="AR34" s="151">
        <f>IF(AR32="","",AR32/AR33)</f>
        <v>186.76842105263157</v>
      </c>
      <c r="AS34" s="35"/>
      <c r="AT34" s="154">
        <f>AK34-A34</f>
        <v>-9.3422266139657495</v>
      </c>
    </row>
    <row r="35" spans="1:46" x14ac:dyDescent="0.25">
      <c r="A35" s="124">
        <v>5138</v>
      </c>
      <c r="B35" s="43" t="s">
        <v>51</v>
      </c>
      <c r="C35" s="19" t="s">
        <v>29</v>
      </c>
      <c r="D35" s="126"/>
      <c r="E35" s="165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>
        <v>1381</v>
      </c>
      <c r="R35" s="165"/>
      <c r="S35" s="165"/>
      <c r="T35" s="165"/>
      <c r="U35" s="165"/>
      <c r="V35" s="165"/>
      <c r="W35" s="165"/>
      <c r="X35" s="165"/>
      <c r="Y35" s="165"/>
      <c r="Z35" s="165"/>
      <c r="AA35" s="165"/>
      <c r="AB35" s="165"/>
      <c r="AC35" s="165"/>
      <c r="AD35" s="165"/>
      <c r="AE35" s="165"/>
      <c r="AF35" s="165"/>
      <c r="AG35" s="165"/>
      <c r="AH35" s="165"/>
      <c r="AI35" s="165"/>
      <c r="AJ35" s="165"/>
      <c r="AK35" s="158">
        <f t="shared" ref="AK35:AK36" si="21">IF(SUM(D35:AJ35)=0,"",SUM(D35:AJ35))</f>
        <v>1381</v>
      </c>
      <c r="AL35" s="21"/>
      <c r="AM35" s="32"/>
      <c r="AP35" s="43" t="s">
        <v>51</v>
      </c>
      <c r="AR35" s="124">
        <v>5053</v>
      </c>
      <c r="AT35" s="158"/>
    </row>
    <row r="36" spans="1:46" x14ac:dyDescent="0.25">
      <c r="A36" s="124">
        <v>26</v>
      </c>
      <c r="B36" s="147" t="s">
        <v>54</v>
      </c>
      <c r="C36" s="25" t="s">
        <v>31</v>
      </c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>
        <v>7</v>
      </c>
      <c r="R36" s="126"/>
      <c r="S36" s="126"/>
      <c r="T36" s="126"/>
      <c r="U36" s="126"/>
      <c r="V36" s="126"/>
      <c r="W36" s="126"/>
      <c r="X36" s="126"/>
      <c r="Y36" s="126"/>
      <c r="Z36" s="126"/>
      <c r="AA36" s="126"/>
      <c r="AB36" s="126"/>
      <c r="AC36" s="126"/>
      <c r="AD36" s="126"/>
      <c r="AE36" s="126"/>
      <c r="AF36" s="126"/>
      <c r="AG36" s="126"/>
      <c r="AH36" s="126"/>
      <c r="AI36" s="126"/>
      <c r="AJ36" s="126"/>
      <c r="AK36" s="158">
        <f t="shared" si="21"/>
        <v>7</v>
      </c>
      <c r="AL36" s="126">
        <f t="shared" ref="AL36" si="22">IF(COUNTA(D36:AJ36)=0,"",COUNTA(D36:AJ36))</f>
        <v>1</v>
      </c>
      <c r="AM36" s="181" t="s">
        <v>419</v>
      </c>
      <c r="AN36" s="219"/>
      <c r="AO36" s="219"/>
      <c r="AP36" s="31" t="s">
        <v>54</v>
      </c>
      <c r="AR36" s="124">
        <v>26</v>
      </c>
      <c r="AT36" s="158"/>
    </row>
    <row r="37" spans="1:46" x14ac:dyDescent="0.25">
      <c r="A37" s="151">
        <f>IF(A35="","",A35/A36)</f>
        <v>197.61538461538461</v>
      </c>
      <c r="B37" s="148" t="s">
        <v>55</v>
      </c>
      <c r="C37" s="25" t="s">
        <v>33</v>
      </c>
      <c r="D37" s="151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203">
        <f>IF(Q35="","",Q35/Q36)</f>
        <v>197.28571428571428</v>
      </c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1"/>
      <c r="AH37" s="154"/>
      <c r="AI37" s="154"/>
      <c r="AJ37" s="154"/>
      <c r="AK37" s="151">
        <f t="shared" ref="AK37" si="23">IF(AK35="","",AK35/AK36)</f>
        <v>197.28571428571428</v>
      </c>
      <c r="AL37" s="29"/>
      <c r="AM37" s="26"/>
      <c r="AN37" s="26"/>
      <c r="AO37" s="26"/>
      <c r="AP37" s="148" t="s">
        <v>55</v>
      </c>
      <c r="AQ37" s="35"/>
      <c r="AR37" s="151">
        <f>IF(AR35="","",AR35/AR36)</f>
        <v>194.34615384615384</v>
      </c>
      <c r="AS37" s="35"/>
      <c r="AT37" s="154">
        <f>AK37-A37</f>
        <v>-0.3296703296703356</v>
      </c>
    </row>
    <row r="38" spans="1:46" x14ac:dyDescent="0.25">
      <c r="A38" s="124">
        <v>21730</v>
      </c>
      <c r="B38" s="43" t="s">
        <v>56</v>
      </c>
      <c r="C38" s="25" t="s">
        <v>29</v>
      </c>
      <c r="D38" s="167"/>
      <c r="E38" s="167">
        <v>2263</v>
      </c>
      <c r="F38" s="167">
        <v>1421</v>
      </c>
      <c r="G38" s="165"/>
      <c r="H38" s="165"/>
      <c r="I38" s="165"/>
      <c r="J38" s="165">
        <v>1703</v>
      </c>
      <c r="K38" s="165"/>
      <c r="L38" s="165"/>
      <c r="M38" s="165">
        <v>2783</v>
      </c>
      <c r="N38" s="165"/>
      <c r="O38" s="165"/>
      <c r="P38" s="165"/>
      <c r="Q38" s="165">
        <v>553</v>
      </c>
      <c r="R38" s="165"/>
      <c r="S38" s="165"/>
      <c r="T38" s="165"/>
      <c r="U38" s="165"/>
      <c r="V38" s="165"/>
      <c r="W38" s="165">
        <v>1381</v>
      </c>
      <c r="X38" s="165">
        <v>1081</v>
      </c>
      <c r="Y38" s="165"/>
      <c r="Z38" s="165"/>
      <c r="AA38" s="165"/>
      <c r="AB38" s="165">
        <v>1392</v>
      </c>
      <c r="AC38" s="165"/>
      <c r="AD38" s="165">
        <v>1371</v>
      </c>
      <c r="AE38" s="165"/>
      <c r="AF38" s="165"/>
      <c r="AG38" s="165">
        <v>1617</v>
      </c>
      <c r="AH38" s="165"/>
      <c r="AI38" s="165"/>
      <c r="AJ38" s="165"/>
      <c r="AK38" s="158">
        <f t="shared" ref="AK38:AK39" si="24">IF(SUM(D38:AJ38)=0,"",SUM(D38:AJ38))</f>
        <v>15565</v>
      </c>
      <c r="AL38" s="21"/>
      <c r="AM38" s="181"/>
      <c r="AN38" s="185"/>
      <c r="AO38" s="185"/>
      <c r="AP38" s="43" t="s">
        <v>56</v>
      </c>
      <c r="AR38" s="124">
        <v>24846</v>
      </c>
      <c r="AT38" s="158"/>
    </row>
    <row r="39" spans="1:46" x14ac:dyDescent="0.25">
      <c r="A39" s="124">
        <v>122</v>
      </c>
      <c r="B39" s="147" t="s">
        <v>57</v>
      </c>
      <c r="C39" s="25" t="s">
        <v>31</v>
      </c>
      <c r="D39" s="166"/>
      <c r="E39" s="165">
        <v>14</v>
      </c>
      <c r="F39" s="165">
        <v>8</v>
      </c>
      <c r="G39" s="165"/>
      <c r="H39" s="165"/>
      <c r="I39" s="165"/>
      <c r="J39" s="165">
        <v>9</v>
      </c>
      <c r="K39" s="165"/>
      <c r="L39" s="165"/>
      <c r="M39" s="165">
        <v>15</v>
      </c>
      <c r="N39" s="165"/>
      <c r="O39" s="165"/>
      <c r="P39" s="165"/>
      <c r="Q39" s="165">
        <v>3</v>
      </c>
      <c r="R39" s="165"/>
      <c r="S39" s="165"/>
      <c r="T39" s="165"/>
      <c r="U39" s="165"/>
      <c r="V39" s="165"/>
      <c r="W39" s="165">
        <v>8</v>
      </c>
      <c r="X39" s="165">
        <v>6</v>
      </c>
      <c r="Y39" s="165"/>
      <c r="Z39" s="165"/>
      <c r="AA39" s="165"/>
      <c r="AB39" s="165">
        <v>8</v>
      </c>
      <c r="AC39" s="165"/>
      <c r="AD39" s="165">
        <v>8</v>
      </c>
      <c r="AE39" s="165"/>
      <c r="AF39" s="165"/>
      <c r="AG39" s="165">
        <v>9</v>
      </c>
      <c r="AH39" s="165"/>
      <c r="AI39" s="165"/>
      <c r="AJ39" s="165"/>
      <c r="AK39" s="158">
        <f t="shared" si="24"/>
        <v>88</v>
      </c>
      <c r="AL39" s="126">
        <f t="shared" ref="AL39" si="25">IF(COUNTA(D39:AJ39)=0,"",COUNTA(D39:AJ39))</f>
        <v>10</v>
      </c>
      <c r="AM39" s="235" t="s">
        <v>579</v>
      </c>
      <c r="AN39" s="235"/>
      <c r="AO39" s="235"/>
      <c r="AP39" s="31" t="s">
        <v>57</v>
      </c>
      <c r="AR39" s="124">
        <v>139</v>
      </c>
      <c r="AT39" s="158"/>
    </row>
    <row r="40" spans="1:46" x14ac:dyDescent="0.25">
      <c r="A40" s="151">
        <f>IF(A38="","",A38/A39)</f>
        <v>178.11475409836066</v>
      </c>
      <c r="B40" s="148" t="s">
        <v>58</v>
      </c>
      <c r="C40" s="25" t="s">
        <v>33</v>
      </c>
      <c r="D40" s="151"/>
      <c r="E40" s="151">
        <f>IF(E38="","",E38/E39)</f>
        <v>161.64285714285714</v>
      </c>
      <c r="F40" s="151">
        <f>IF(F38="","",F38/F39)</f>
        <v>177.625</v>
      </c>
      <c r="G40" s="164"/>
      <c r="H40" s="164"/>
      <c r="I40" s="151"/>
      <c r="J40" s="151">
        <f>IF(J38="","",J38/J39)</f>
        <v>189.22222222222223</v>
      </c>
      <c r="K40" s="151"/>
      <c r="L40" s="151"/>
      <c r="M40" s="151">
        <f>IF(M38="","",M38/M39)</f>
        <v>185.53333333333333</v>
      </c>
      <c r="N40" s="151"/>
      <c r="O40" s="151"/>
      <c r="P40" s="151"/>
      <c r="Q40" s="151">
        <f>IF(Q38="","",Q38/Q39)</f>
        <v>184.33333333333334</v>
      </c>
      <c r="R40" s="151"/>
      <c r="S40" s="151"/>
      <c r="T40" s="151"/>
      <c r="U40" s="151"/>
      <c r="V40" s="151"/>
      <c r="W40" s="151">
        <f>IF(W38="","",W38/W39)</f>
        <v>172.625</v>
      </c>
      <c r="X40" s="151">
        <f>IF(X38="","",X38/X39)</f>
        <v>180.16666666666666</v>
      </c>
      <c r="Y40" s="151"/>
      <c r="Z40" s="151"/>
      <c r="AA40" s="151"/>
      <c r="AB40" s="151">
        <f>IF(AB38="","",AB38/AB39)</f>
        <v>174</v>
      </c>
      <c r="AC40" s="151"/>
      <c r="AD40" s="151">
        <f>IF(AD38="","",AD38/AD39)</f>
        <v>171.375</v>
      </c>
      <c r="AE40" s="151"/>
      <c r="AF40" s="151"/>
      <c r="AG40" s="151">
        <f>IF(AG38="","",AG38/AG39)</f>
        <v>179.66666666666666</v>
      </c>
      <c r="AH40" s="151"/>
      <c r="AI40" s="151"/>
      <c r="AJ40" s="151"/>
      <c r="AK40" s="151">
        <f t="shared" ref="AK40" si="26">IF(AK38="","",AK38/AK39)</f>
        <v>176.875</v>
      </c>
      <c r="AL40" s="29"/>
      <c r="AM40" s="26"/>
      <c r="AN40" s="27"/>
      <c r="AO40" s="27"/>
      <c r="AP40" s="148" t="s">
        <v>58</v>
      </c>
      <c r="AQ40" s="35"/>
      <c r="AR40" s="151">
        <f>IF(AR38="","",AR38/AR39)</f>
        <v>178.74820143884892</v>
      </c>
      <c r="AS40" s="35"/>
      <c r="AT40" s="154">
        <f>AK40-A40</f>
        <v>-1.2397540983606632</v>
      </c>
    </row>
    <row r="41" spans="1:46" x14ac:dyDescent="0.25">
      <c r="A41" s="124">
        <v>22135</v>
      </c>
      <c r="B41" s="42" t="s">
        <v>56</v>
      </c>
      <c r="C41" s="25" t="s">
        <v>29</v>
      </c>
      <c r="D41" s="165"/>
      <c r="E41" s="165">
        <v>2415</v>
      </c>
      <c r="F41" s="165">
        <v>1337</v>
      </c>
      <c r="G41" s="165"/>
      <c r="H41" s="165"/>
      <c r="I41" s="165"/>
      <c r="J41" s="165">
        <v>1589</v>
      </c>
      <c r="K41" s="165"/>
      <c r="L41" s="165"/>
      <c r="M41" s="165">
        <v>2612</v>
      </c>
      <c r="N41" s="165"/>
      <c r="O41" s="165">
        <v>1313</v>
      </c>
      <c r="P41" s="165"/>
      <c r="Q41" s="165"/>
      <c r="R41" s="165"/>
      <c r="S41" s="165"/>
      <c r="T41" s="165"/>
      <c r="U41" s="165"/>
      <c r="V41" s="165"/>
      <c r="W41" s="165"/>
      <c r="X41" s="165">
        <v>1020</v>
      </c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58">
        <f t="shared" ref="AK41:AK42" si="27">IF(SUM(D41:AJ41)=0,"",SUM(D41:AJ41))</f>
        <v>10286</v>
      </c>
      <c r="AL41" s="21"/>
      <c r="AM41" s="181"/>
      <c r="AN41" s="181"/>
      <c r="AO41" s="181"/>
      <c r="AP41" s="42" t="s">
        <v>56</v>
      </c>
      <c r="AQ41" s="35"/>
      <c r="AR41" s="124">
        <v>22444</v>
      </c>
      <c r="AS41" s="35"/>
      <c r="AT41" s="158"/>
    </row>
    <row r="42" spans="1:46" x14ac:dyDescent="0.25">
      <c r="A42" s="124">
        <v>131</v>
      </c>
      <c r="B42" s="149" t="s">
        <v>59</v>
      </c>
      <c r="C42" s="25" t="s">
        <v>31</v>
      </c>
      <c r="D42" s="126"/>
      <c r="E42" s="165">
        <v>14</v>
      </c>
      <c r="F42" s="165">
        <v>8</v>
      </c>
      <c r="G42" s="165"/>
      <c r="H42" s="165"/>
      <c r="I42" s="165"/>
      <c r="J42" s="165">
        <v>9</v>
      </c>
      <c r="K42" s="165"/>
      <c r="L42" s="165"/>
      <c r="M42" s="165">
        <v>15</v>
      </c>
      <c r="N42" s="165"/>
      <c r="O42" s="165">
        <v>8</v>
      </c>
      <c r="P42" s="165"/>
      <c r="Q42" s="165"/>
      <c r="R42" s="165"/>
      <c r="S42" s="165"/>
      <c r="T42" s="165"/>
      <c r="U42" s="165"/>
      <c r="V42" s="165"/>
      <c r="W42" s="165"/>
      <c r="X42" s="165">
        <v>6</v>
      </c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158">
        <f t="shared" si="27"/>
        <v>60</v>
      </c>
      <c r="AL42" s="126">
        <f t="shared" ref="AL42" si="28">IF(COUNTA(D42:AJ42)=0,"",COUNTA(D42:AJ42))</f>
        <v>6</v>
      </c>
      <c r="AM42" s="181" t="s">
        <v>446</v>
      </c>
      <c r="AN42" s="181"/>
      <c r="AO42" s="181"/>
      <c r="AP42" s="44" t="s">
        <v>59</v>
      </c>
      <c r="AQ42" s="35"/>
      <c r="AR42" s="124">
        <v>132</v>
      </c>
      <c r="AS42" s="35"/>
      <c r="AT42" s="158"/>
    </row>
    <row r="43" spans="1:46" x14ac:dyDescent="0.25">
      <c r="A43" s="151">
        <f>IF(A41="","",A41/A42)</f>
        <v>168.96946564885496</v>
      </c>
      <c r="B43" s="146" t="s">
        <v>60</v>
      </c>
      <c r="C43" s="25" t="s">
        <v>33</v>
      </c>
      <c r="D43" s="151"/>
      <c r="E43" s="151">
        <f>IF(E41="","",E41/E42)</f>
        <v>172.5</v>
      </c>
      <c r="F43" s="151">
        <f>IF(F41="","",F41/F42)</f>
        <v>167.125</v>
      </c>
      <c r="G43" s="154"/>
      <c r="H43" s="154"/>
      <c r="I43" s="154"/>
      <c r="J43" s="151">
        <f>IF(J41="","",J41/J42)</f>
        <v>176.55555555555554</v>
      </c>
      <c r="K43" s="154"/>
      <c r="L43" s="154"/>
      <c r="M43" s="151">
        <f>IF(M41="","",M41/M42)</f>
        <v>174.13333333333333</v>
      </c>
      <c r="N43" s="151"/>
      <c r="O43" s="151">
        <f>IF(O41="","",O41/O42)</f>
        <v>164.125</v>
      </c>
      <c r="P43" s="151"/>
      <c r="Q43" s="151"/>
      <c r="R43" s="151"/>
      <c r="S43" s="151"/>
      <c r="T43" s="151"/>
      <c r="U43" s="151"/>
      <c r="V43" s="151"/>
      <c r="W43" s="151"/>
      <c r="X43" s="151">
        <f>IF(X41="","",X41/X42)</f>
        <v>170</v>
      </c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>
        <f t="shared" ref="AK43" si="29">IF(AK41="","",AK41/AK42)</f>
        <v>171.43333333333334</v>
      </c>
      <c r="AL43" s="29"/>
      <c r="AM43" s="26"/>
      <c r="AN43" s="26"/>
      <c r="AO43" s="26"/>
      <c r="AP43" s="146" t="s">
        <v>60</v>
      </c>
      <c r="AQ43" s="35"/>
      <c r="AR43" s="151">
        <f>IF(AR41="","",AR41/AR42)</f>
        <v>170.03030303030303</v>
      </c>
      <c r="AS43" s="35"/>
      <c r="AT43" s="154">
        <f>AK43-A43</f>
        <v>2.4638676844783731</v>
      </c>
    </row>
    <row r="44" spans="1:46" x14ac:dyDescent="0.25">
      <c r="A44" s="124">
        <v>6211</v>
      </c>
      <c r="B44" s="42" t="s">
        <v>56</v>
      </c>
      <c r="C44" s="25" t="s">
        <v>29</v>
      </c>
      <c r="D44" s="126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>
        <v>534</v>
      </c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58">
        <f t="shared" ref="AK44:AK45" si="30">IF(SUM(D44:AJ44)=0,"",SUM(D44:AJ44))</f>
        <v>534</v>
      </c>
      <c r="AL44" s="21"/>
      <c r="AM44" s="26"/>
      <c r="AN44" s="26"/>
      <c r="AO44" s="26"/>
      <c r="AP44" s="42" t="s">
        <v>56</v>
      </c>
      <c r="AQ44" s="35"/>
      <c r="AR44" s="124">
        <v>5774</v>
      </c>
      <c r="AS44" s="35"/>
      <c r="AT44" s="158"/>
    </row>
    <row r="45" spans="1:46" x14ac:dyDescent="0.25">
      <c r="A45" s="124">
        <v>40</v>
      </c>
      <c r="B45" s="145" t="s">
        <v>61</v>
      </c>
      <c r="C45" s="25" t="s">
        <v>31</v>
      </c>
      <c r="D45" s="126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>
        <v>4</v>
      </c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58">
        <f t="shared" si="30"/>
        <v>4</v>
      </c>
      <c r="AL45" s="126">
        <f t="shared" ref="AL45" si="31">IF(COUNTA(D45:AJ45)=0,"",COUNTA(D45:AJ45))</f>
        <v>1</v>
      </c>
      <c r="AM45" s="181" t="s">
        <v>392</v>
      </c>
      <c r="AN45" s="26"/>
      <c r="AO45" s="26"/>
      <c r="AP45" s="37" t="s">
        <v>61</v>
      </c>
      <c r="AQ45" s="35"/>
      <c r="AR45" s="124">
        <v>37</v>
      </c>
      <c r="AS45" s="35"/>
      <c r="AT45" s="158"/>
    </row>
    <row r="46" spans="1:46" x14ac:dyDescent="0.25">
      <c r="A46" s="151">
        <f>IF(A44="","",A44/A45)</f>
        <v>155.27500000000001</v>
      </c>
      <c r="B46" s="146" t="s">
        <v>62</v>
      </c>
      <c r="C46" s="25" t="s">
        <v>33</v>
      </c>
      <c r="D46" s="164"/>
      <c r="E46" s="164"/>
      <c r="F46" s="164"/>
      <c r="G46" s="164"/>
      <c r="H46" s="164"/>
      <c r="I46" s="164"/>
      <c r="J46" s="164"/>
      <c r="K46" s="164"/>
      <c r="L46" s="164"/>
      <c r="M46" s="164"/>
      <c r="N46" s="164"/>
      <c r="O46" s="164"/>
      <c r="P46" s="151">
        <f>IF(P44="","",P44/P45)</f>
        <v>133.5</v>
      </c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  <c r="AK46" s="151">
        <f t="shared" ref="AK46" si="32">IF(AK44="","",AK44/AK45)</f>
        <v>133.5</v>
      </c>
      <c r="AL46" s="29"/>
      <c r="AM46" s="26"/>
      <c r="AN46" s="26"/>
      <c r="AO46" s="26"/>
      <c r="AP46" s="146" t="s">
        <v>62</v>
      </c>
      <c r="AQ46" s="35"/>
      <c r="AR46" s="151">
        <f>IF(AR44="","",AR44/AR45)</f>
        <v>156.05405405405406</v>
      </c>
      <c r="AS46" s="35"/>
      <c r="AT46" s="154">
        <f>AK46-A46</f>
        <v>-21.775000000000006</v>
      </c>
    </row>
    <row r="47" spans="1:46" x14ac:dyDescent="0.25">
      <c r="A47" s="124">
        <v>29292</v>
      </c>
      <c r="B47" s="43" t="s">
        <v>63</v>
      </c>
      <c r="C47" s="19" t="s">
        <v>29</v>
      </c>
      <c r="D47" s="158">
        <v>2671</v>
      </c>
      <c r="E47" s="158">
        <v>2202</v>
      </c>
      <c r="F47" s="158">
        <v>1420</v>
      </c>
      <c r="G47" s="158"/>
      <c r="H47" s="158"/>
      <c r="I47" s="158"/>
      <c r="J47" s="158">
        <v>1642</v>
      </c>
      <c r="K47" s="158"/>
      <c r="L47" s="158"/>
      <c r="M47" s="158">
        <v>2828</v>
      </c>
      <c r="N47" s="158"/>
      <c r="O47" s="158"/>
      <c r="P47" s="158"/>
      <c r="Q47" s="158">
        <v>1354</v>
      </c>
      <c r="R47" s="158"/>
      <c r="S47" s="158"/>
      <c r="T47" s="158"/>
      <c r="U47" s="158"/>
      <c r="V47" s="158"/>
      <c r="W47" s="158"/>
      <c r="X47" s="158"/>
      <c r="Y47" s="158"/>
      <c r="Z47" s="158">
        <v>1439</v>
      </c>
      <c r="AA47" s="158"/>
      <c r="AB47" s="158">
        <v>1510</v>
      </c>
      <c r="AC47" s="158"/>
      <c r="AD47" s="158"/>
      <c r="AE47" s="158">
        <v>1348</v>
      </c>
      <c r="AF47" s="158"/>
      <c r="AG47" s="158">
        <v>1828</v>
      </c>
      <c r="AH47" s="158"/>
      <c r="AI47" s="158"/>
      <c r="AJ47" s="158"/>
      <c r="AK47" s="158">
        <f t="shared" ref="AK47:AK48" si="33">IF(SUM(D47:AJ47)=0,"",SUM(D47:AJ47))</f>
        <v>18242</v>
      </c>
      <c r="AL47" s="21"/>
      <c r="AM47" s="181"/>
      <c r="AN47" s="181"/>
      <c r="AO47" s="181"/>
      <c r="AP47" s="43" t="s">
        <v>63</v>
      </c>
      <c r="AQ47" s="45"/>
      <c r="AR47" s="124">
        <v>32113</v>
      </c>
      <c r="AS47" s="45"/>
      <c r="AT47" s="158"/>
    </row>
    <row r="48" spans="1:46" x14ac:dyDescent="0.25">
      <c r="A48" s="124">
        <v>161</v>
      </c>
      <c r="B48" s="147" t="s">
        <v>64</v>
      </c>
      <c r="C48" s="25" t="s">
        <v>31</v>
      </c>
      <c r="D48" s="158">
        <v>15</v>
      </c>
      <c r="E48" s="158">
        <v>14</v>
      </c>
      <c r="F48" s="158">
        <v>8</v>
      </c>
      <c r="G48" s="158"/>
      <c r="H48" s="158"/>
      <c r="I48" s="158"/>
      <c r="J48" s="158">
        <v>9</v>
      </c>
      <c r="K48" s="158"/>
      <c r="L48" s="158"/>
      <c r="M48" s="158">
        <v>15</v>
      </c>
      <c r="N48" s="158"/>
      <c r="O48" s="158"/>
      <c r="P48" s="158"/>
      <c r="Q48" s="158">
        <v>7</v>
      </c>
      <c r="R48" s="158"/>
      <c r="S48" s="158"/>
      <c r="T48" s="158"/>
      <c r="U48" s="158"/>
      <c r="V48" s="158"/>
      <c r="W48" s="158"/>
      <c r="X48" s="158"/>
      <c r="Y48" s="158"/>
      <c r="Z48" s="158">
        <v>8</v>
      </c>
      <c r="AA48" s="158"/>
      <c r="AB48" s="158">
        <v>8</v>
      </c>
      <c r="AC48" s="158"/>
      <c r="AD48" s="158"/>
      <c r="AE48" s="158">
        <v>8</v>
      </c>
      <c r="AF48" s="158"/>
      <c r="AG48" s="158">
        <v>9</v>
      </c>
      <c r="AH48" s="158"/>
      <c r="AI48" s="158"/>
      <c r="AJ48" s="158"/>
      <c r="AK48" s="158">
        <f t="shared" si="33"/>
        <v>101</v>
      </c>
      <c r="AL48" s="126">
        <f t="shared" ref="AL48" si="34">IF(COUNTA(D48:AJ48)=0,"",COUNTA(D48:AJ48))</f>
        <v>10</v>
      </c>
      <c r="AM48" s="235" t="s">
        <v>576</v>
      </c>
      <c r="AN48" s="235"/>
      <c r="AO48" s="235"/>
      <c r="AP48" s="31" t="s">
        <v>64</v>
      </c>
      <c r="AQ48" s="45"/>
      <c r="AR48" s="124">
        <v>178</v>
      </c>
      <c r="AS48" s="45"/>
      <c r="AT48" s="158"/>
    </row>
    <row r="49" spans="1:46" x14ac:dyDescent="0.25">
      <c r="A49" s="151">
        <f>IF(A47="","",A47/A48)</f>
        <v>181.93788819875778</v>
      </c>
      <c r="B49" s="148" t="s">
        <v>65</v>
      </c>
      <c r="C49" s="25" t="s">
        <v>33</v>
      </c>
      <c r="D49" s="151">
        <f>IF(D47="","",D47/D48)</f>
        <v>178.06666666666666</v>
      </c>
      <c r="E49" s="151">
        <f>IF(E47="","",E47/E48)</f>
        <v>157.28571428571428</v>
      </c>
      <c r="F49" s="151">
        <f>IF(F47="","",F47/F48)</f>
        <v>177.5</v>
      </c>
      <c r="G49" s="154"/>
      <c r="H49" s="154"/>
      <c r="I49" s="151"/>
      <c r="J49" s="151">
        <f>IF(J47="","",J47/J48)</f>
        <v>182.44444444444446</v>
      </c>
      <c r="K49" s="151"/>
      <c r="L49" s="151"/>
      <c r="M49" s="151">
        <f>IF(M47="","",M47/M48)</f>
        <v>188.53333333333333</v>
      </c>
      <c r="N49" s="151"/>
      <c r="O49" s="151"/>
      <c r="P49" s="151"/>
      <c r="Q49" s="203">
        <f>IF(Q47="","",Q47/Q48)</f>
        <v>193.42857142857142</v>
      </c>
      <c r="R49" s="151"/>
      <c r="S49" s="151"/>
      <c r="T49" s="151"/>
      <c r="U49" s="151"/>
      <c r="V49" s="151"/>
      <c r="W49" s="151"/>
      <c r="X49" s="151"/>
      <c r="Y49" s="151"/>
      <c r="Z49" s="151">
        <f>IF(Z47="","",Z47/Z48)</f>
        <v>179.875</v>
      </c>
      <c r="AA49" s="151"/>
      <c r="AB49" s="151">
        <f>IF(AB47="","",AB47/AB48)</f>
        <v>188.75</v>
      </c>
      <c r="AC49" s="151"/>
      <c r="AD49" s="151"/>
      <c r="AE49" s="151">
        <f>IF(AE47="","",AE47/AE48)</f>
        <v>168.5</v>
      </c>
      <c r="AF49" s="151"/>
      <c r="AG49" s="248">
        <f>IF(AG47="","",AG47/AG48)</f>
        <v>203.11111111111111</v>
      </c>
      <c r="AH49" s="151"/>
      <c r="AI49" s="151"/>
      <c r="AJ49" s="151"/>
      <c r="AK49" s="151">
        <f t="shared" ref="AK49" si="35">IF(AK47="","",AK47/AK48)</f>
        <v>180.61386138613861</v>
      </c>
      <c r="AL49" s="29"/>
      <c r="AM49" s="26"/>
      <c r="AN49" s="26"/>
      <c r="AO49" s="26"/>
      <c r="AP49" s="148" t="s">
        <v>65</v>
      </c>
      <c r="AQ49" s="45"/>
      <c r="AR49" s="151">
        <f>IF(AR47="","",AR47/AR48)</f>
        <v>180.41011235955057</v>
      </c>
      <c r="AS49" s="45"/>
      <c r="AT49" s="154">
        <f>AK49-A49</f>
        <v>-1.3240268126191665</v>
      </c>
    </row>
    <row r="50" spans="1:46" x14ac:dyDescent="0.25">
      <c r="A50" s="123">
        <v>16969</v>
      </c>
      <c r="B50" s="43" t="s">
        <v>66</v>
      </c>
      <c r="C50" s="19" t="s">
        <v>29</v>
      </c>
      <c r="D50" s="158"/>
      <c r="E50" s="158"/>
      <c r="F50" s="158"/>
      <c r="G50" s="158">
        <v>1172</v>
      </c>
      <c r="H50" s="158"/>
      <c r="I50" s="158"/>
      <c r="J50" s="158">
        <v>1577</v>
      </c>
      <c r="K50" s="158"/>
      <c r="L50" s="158"/>
      <c r="M50" s="158">
        <v>2644</v>
      </c>
      <c r="N50" s="158"/>
      <c r="O50" s="158"/>
      <c r="P50" s="158"/>
      <c r="Q50" s="158"/>
      <c r="R50" s="158"/>
      <c r="S50" s="158"/>
      <c r="T50" s="158"/>
      <c r="U50" s="158"/>
      <c r="V50" s="158"/>
      <c r="W50" s="158">
        <v>1369</v>
      </c>
      <c r="X50" s="158"/>
      <c r="Y50" s="158">
        <v>1040</v>
      </c>
      <c r="Z50" s="158"/>
      <c r="AA50" s="158"/>
      <c r="AB50" s="158">
        <v>1483</v>
      </c>
      <c r="AC50" s="158"/>
      <c r="AD50" s="158"/>
      <c r="AE50" s="158">
        <v>1421</v>
      </c>
      <c r="AF50" s="158"/>
      <c r="AG50" s="158"/>
      <c r="AH50" s="158"/>
      <c r="AI50" s="158"/>
      <c r="AJ50" s="158"/>
      <c r="AK50" s="158">
        <f t="shared" ref="AK50:AK51" si="36">IF(SUM(D50:AJ50)=0,"",SUM(D50:AJ50))</f>
        <v>10706</v>
      </c>
      <c r="AL50" s="21"/>
      <c r="AM50" s="26"/>
      <c r="AN50" s="26"/>
      <c r="AO50" s="26"/>
      <c r="AP50" s="43" t="s">
        <v>66</v>
      </c>
      <c r="AQ50" s="45"/>
      <c r="AR50" s="123">
        <v>15739</v>
      </c>
      <c r="AS50" s="45"/>
      <c r="AT50" s="158"/>
    </row>
    <row r="51" spans="1:46" x14ac:dyDescent="0.25">
      <c r="A51" s="126">
        <v>97</v>
      </c>
      <c r="B51" s="147" t="s">
        <v>67</v>
      </c>
      <c r="C51" s="25" t="s">
        <v>31</v>
      </c>
      <c r="D51" s="158"/>
      <c r="E51" s="158"/>
      <c r="F51" s="158"/>
      <c r="G51" s="158">
        <v>6</v>
      </c>
      <c r="H51" s="158"/>
      <c r="I51" s="158"/>
      <c r="J51" s="158">
        <v>9</v>
      </c>
      <c r="K51" s="158"/>
      <c r="L51" s="158"/>
      <c r="M51" s="158">
        <v>15</v>
      </c>
      <c r="N51" s="158"/>
      <c r="O51" s="158"/>
      <c r="P51" s="158"/>
      <c r="Q51" s="158"/>
      <c r="R51" s="158"/>
      <c r="S51" s="158"/>
      <c r="T51" s="158"/>
      <c r="U51" s="158"/>
      <c r="V51" s="158"/>
      <c r="W51" s="158">
        <v>8</v>
      </c>
      <c r="X51" s="158"/>
      <c r="Y51" s="158">
        <v>6</v>
      </c>
      <c r="Z51" s="158"/>
      <c r="AA51" s="158"/>
      <c r="AB51" s="158">
        <v>8</v>
      </c>
      <c r="AC51" s="158"/>
      <c r="AD51" s="158"/>
      <c r="AE51" s="158">
        <v>8</v>
      </c>
      <c r="AF51" s="158"/>
      <c r="AG51" s="158"/>
      <c r="AH51" s="158"/>
      <c r="AI51" s="158"/>
      <c r="AJ51" s="158"/>
      <c r="AK51" s="158">
        <f t="shared" si="36"/>
        <v>60</v>
      </c>
      <c r="AL51" s="126">
        <f t="shared" ref="AL51" si="37">IF(COUNTA(D51:AJ51)=0,"",COUNTA(D51:AJ51))</f>
        <v>7</v>
      </c>
      <c r="AM51" s="181" t="s">
        <v>521</v>
      </c>
      <c r="AN51" s="181"/>
      <c r="AO51" s="181"/>
      <c r="AP51" s="31" t="s">
        <v>67</v>
      </c>
      <c r="AQ51" s="45"/>
      <c r="AR51" s="126">
        <v>90</v>
      </c>
      <c r="AS51" s="45"/>
      <c r="AT51" s="158"/>
    </row>
    <row r="52" spans="1:46" x14ac:dyDescent="0.25">
      <c r="A52" s="151">
        <f>IF(A50="","",A50/A51)</f>
        <v>174.93814432989691</v>
      </c>
      <c r="B52" s="148" t="s">
        <v>68</v>
      </c>
      <c r="C52" s="25" t="s">
        <v>33</v>
      </c>
      <c r="D52" s="151"/>
      <c r="E52" s="154"/>
      <c r="F52" s="154"/>
      <c r="G52" s="203">
        <f>IF(G50="","",G50/G51)</f>
        <v>195.33333333333334</v>
      </c>
      <c r="H52" s="151"/>
      <c r="I52" s="154"/>
      <c r="J52" s="151">
        <f>IF(J50="","",J50/J51)</f>
        <v>175.22222222222223</v>
      </c>
      <c r="K52" s="154"/>
      <c r="L52" s="154"/>
      <c r="M52" s="151">
        <f>IF(M50="","",M50/M51)</f>
        <v>176.26666666666668</v>
      </c>
      <c r="N52" s="151"/>
      <c r="O52" s="151"/>
      <c r="P52" s="151"/>
      <c r="Q52" s="151"/>
      <c r="R52" s="151"/>
      <c r="S52" s="151"/>
      <c r="T52" s="151"/>
      <c r="U52" s="151"/>
      <c r="V52" s="151"/>
      <c r="W52" s="151">
        <f>IF(W50="","",W50/W51)</f>
        <v>171.125</v>
      </c>
      <c r="X52" s="151"/>
      <c r="Y52" s="151">
        <f>IF(Y50="","",Y50/Y51)</f>
        <v>173.33333333333334</v>
      </c>
      <c r="Z52" s="151"/>
      <c r="AA52" s="151"/>
      <c r="AB52" s="151">
        <f>IF(AB50="","",AB50/AB51)</f>
        <v>185.375</v>
      </c>
      <c r="AC52" s="151"/>
      <c r="AD52" s="151"/>
      <c r="AE52" s="151">
        <f>IF(AE50="","",AE50/AE51)</f>
        <v>177.625</v>
      </c>
      <c r="AF52" s="151"/>
      <c r="AG52" s="151"/>
      <c r="AH52" s="151"/>
      <c r="AI52" s="151"/>
      <c r="AJ52" s="151"/>
      <c r="AK52" s="151">
        <f t="shared" ref="AK52" si="38">IF(AK50="","",AK50/AK51)</f>
        <v>178.43333333333334</v>
      </c>
      <c r="AL52" s="29"/>
      <c r="AM52" s="181"/>
      <c r="AN52" s="22"/>
      <c r="AO52" s="22"/>
      <c r="AP52" s="148" t="s">
        <v>68</v>
      </c>
      <c r="AQ52" s="45"/>
      <c r="AR52" s="151">
        <f>IF(AR50="","",AR50/AR51)</f>
        <v>174.87777777777777</v>
      </c>
      <c r="AS52" s="45"/>
      <c r="AT52" s="154">
        <f>AK52-A52</f>
        <v>3.4951890034364226</v>
      </c>
    </row>
    <row r="53" spans="1:46" x14ac:dyDescent="0.25">
      <c r="A53" s="126">
        <v>7124</v>
      </c>
      <c r="B53" s="43" t="s">
        <v>69</v>
      </c>
      <c r="C53" s="19" t="s">
        <v>29</v>
      </c>
      <c r="D53" s="163"/>
      <c r="E53" s="158"/>
      <c r="F53" s="158">
        <v>1128</v>
      </c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>
        <v>1214</v>
      </c>
      <c r="AC53" s="158"/>
      <c r="AD53" s="158"/>
      <c r="AE53" s="158"/>
      <c r="AF53" s="158"/>
      <c r="AG53" s="158"/>
      <c r="AH53" s="158"/>
      <c r="AI53" s="158">
        <v>1316</v>
      </c>
      <c r="AJ53" s="158"/>
      <c r="AK53" s="158">
        <f t="shared" ref="AK53:AK54" si="39">IF(SUM(D53:AJ53)=0,"",SUM(D53:AJ53))</f>
        <v>3658</v>
      </c>
      <c r="AL53" s="21"/>
      <c r="AM53" s="26"/>
      <c r="AN53" s="26"/>
      <c r="AO53" s="26"/>
      <c r="AP53" s="43" t="s">
        <v>69</v>
      </c>
      <c r="AQ53" s="45"/>
      <c r="AR53" s="126">
        <v>7126</v>
      </c>
      <c r="AS53" s="45"/>
      <c r="AT53" s="158"/>
    </row>
    <row r="54" spans="1:46" x14ac:dyDescent="0.25">
      <c r="A54" s="126">
        <v>48</v>
      </c>
      <c r="B54" s="147" t="s">
        <v>70</v>
      </c>
      <c r="C54" s="25" t="s">
        <v>31</v>
      </c>
      <c r="D54" s="163"/>
      <c r="E54" s="158"/>
      <c r="F54" s="158">
        <v>8</v>
      </c>
      <c r="G54" s="158"/>
      <c r="H54" s="158"/>
      <c r="I54" s="158"/>
      <c r="J54" s="158"/>
      <c r="K54" s="158"/>
      <c r="L54" s="158"/>
      <c r="M54" s="158"/>
      <c r="N54" s="158"/>
      <c r="O54" s="158"/>
      <c r="P54" s="158"/>
      <c r="Q54" s="158"/>
      <c r="R54" s="158"/>
      <c r="S54" s="158"/>
      <c r="T54" s="158"/>
      <c r="U54" s="158"/>
      <c r="V54" s="158"/>
      <c r="W54" s="158"/>
      <c r="X54" s="158"/>
      <c r="Y54" s="158"/>
      <c r="Z54" s="158"/>
      <c r="AA54" s="158"/>
      <c r="AB54" s="158">
        <v>8</v>
      </c>
      <c r="AC54" s="158"/>
      <c r="AD54" s="158"/>
      <c r="AE54" s="158"/>
      <c r="AF54" s="158"/>
      <c r="AG54" s="158"/>
      <c r="AH54" s="158"/>
      <c r="AI54" s="158">
        <v>9</v>
      </c>
      <c r="AJ54" s="158"/>
      <c r="AK54" s="158">
        <f t="shared" si="39"/>
        <v>25</v>
      </c>
      <c r="AL54" s="126">
        <f t="shared" ref="AL54" si="40">IF(COUNTA(D54:AJ54)=0,"",COUNTA(D54:AJ54))</f>
        <v>3</v>
      </c>
      <c r="AM54" s="235" t="s">
        <v>575</v>
      </c>
      <c r="AN54" s="250"/>
      <c r="AO54" s="250"/>
      <c r="AP54" s="31" t="s">
        <v>70</v>
      </c>
      <c r="AQ54" s="45"/>
      <c r="AR54" s="126">
        <v>48</v>
      </c>
      <c r="AS54" s="45"/>
      <c r="AT54" s="158"/>
    </row>
    <row r="55" spans="1:46" x14ac:dyDescent="0.25">
      <c r="A55" s="151">
        <f>IF(A53="","",A53/A54)</f>
        <v>148.41666666666666</v>
      </c>
      <c r="B55" s="148" t="s">
        <v>71</v>
      </c>
      <c r="C55" s="25" t="s">
        <v>33</v>
      </c>
      <c r="D55" s="154"/>
      <c r="E55" s="154"/>
      <c r="F55" s="151">
        <f>IF(F53="","",F53/F54)</f>
        <v>141</v>
      </c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1">
        <f>IF(AB53="","",AB53/AB54)</f>
        <v>151.75</v>
      </c>
      <c r="AC55" s="151"/>
      <c r="AD55" s="151"/>
      <c r="AE55" s="151"/>
      <c r="AF55" s="151"/>
      <c r="AG55" s="151"/>
      <c r="AH55" s="151"/>
      <c r="AI55" s="151">
        <f>IF(AI53="","",AI53/AI54)</f>
        <v>146.22222222222223</v>
      </c>
      <c r="AJ55" s="151"/>
      <c r="AK55" s="151">
        <f t="shared" ref="AK55" si="41">IF(AK53="","",AK53/AK54)</f>
        <v>146.32</v>
      </c>
      <c r="AL55" s="29"/>
      <c r="AM55" s="181"/>
      <c r="AN55" s="181"/>
      <c r="AO55" s="181"/>
      <c r="AP55" s="148" t="s">
        <v>71</v>
      </c>
      <c r="AQ55" s="45"/>
      <c r="AR55" s="151">
        <f>IF(AR53="","",AR53/AR54)</f>
        <v>148.45833333333334</v>
      </c>
      <c r="AS55" s="45"/>
      <c r="AT55" s="154">
        <f>AK55-A55</f>
        <v>-2.096666666666664</v>
      </c>
    </row>
    <row r="56" spans="1:46" x14ac:dyDescent="0.25">
      <c r="A56" s="124">
        <v>8880</v>
      </c>
      <c r="B56" s="43" t="s">
        <v>72</v>
      </c>
      <c r="C56" s="19" t="s">
        <v>29</v>
      </c>
      <c r="D56" s="163"/>
      <c r="E56" s="158"/>
      <c r="F56" s="158"/>
      <c r="G56" s="158"/>
      <c r="H56" s="158"/>
      <c r="I56" s="158"/>
      <c r="J56" s="158">
        <v>1664</v>
      </c>
      <c r="K56" s="158"/>
      <c r="L56" s="158"/>
      <c r="M56" s="158"/>
      <c r="N56" s="158"/>
      <c r="O56" s="158"/>
      <c r="P56" s="158"/>
      <c r="Q56" s="158">
        <v>792</v>
      </c>
      <c r="R56" s="158"/>
      <c r="S56" s="158"/>
      <c r="T56" s="158"/>
      <c r="U56" s="158"/>
      <c r="V56" s="158"/>
      <c r="W56" s="158"/>
      <c r="X56" s="158"/>
      <c r="Y56" s="158"/>
      <c r="Z56" s="158"/>
      <c r="AA56" s="158"/>
      <c r="AB56" s="158">
        <v>604</v>
      </c>
      <c r="AC56" s="158"/>
      <c r="AD56" s="158"/>
      <c r="AE56" s="158"/>
      <c r="AF56" s="158"/>
      <c r="AG56" s="158"/>
      <c r="AH56" s="158"/>
      <c r="AI56" s="158"/>
      <c r="AJ56" s="158"/>
      <c r="AK56" s="158">
        <f t="shared" ref="AK56:AK57" si="42">IF(SUM(D56:AJ56)=0,"",SUM(D56:AJ56))</f>
        <v>3060</v>
      </c>
      <c r="AL56" s="21"/>
      <c r="AM56" s="26"/>
      <c r="AN56" s="26"/>
      <c r="AO56" s="26"/>
      <c r="AP56" s="43" t="s">
        <v>72</v>
      </c>
      <c r="AQ56" s="45"/>
      <c r="AR56" s="124">
        <v>9612</v>
      </c>
      <c r="AS56" s="45"/>
      <c r="AT56" s="158"/>
    </row>
    <row r="57" spans="1:46" x14ac:dyDescent="0.25">
      <c r="A57" s="124">
        <v>50</v>
      </c>
      <c r="B57" s="147" t="s">
        <v>43</v>
      </c>
      <c r="C57" s="25" t="s">
        <v>31</v>
      </c>
      <c r="D57" s="163"/>
      <c r="E57" s="158"/>
      <c r="F57" s="158"/>
      <c r="G57" s="158"/>
      <c r="H57" s="158"/>
      <c r="I57" s="158"/>
      <c r="J57" s="158">
        <v>9</v>
      </c>
      <c r="K57" s="158"/>
      <c r="L57" s="158"/>
      <c r="M57" s="158"/>
      <c r="N57" s="158"/>
      <c r="O57" s="158"/>
      <c r="P57" s="158"/>
      <c r="Q57" s="158">
        <v>5</v>
      </c>
      <c r="R57" s="158"/>
      <c r="S57" s="158"/>
      <c r="T57" s="158"/>
      <c r="U57" s="158"/>
      <c r="V57" s="158"/>
      <c r="W57" s="158"/>
      <c r="X57" s="158"/>
      <c r="Y57" s="158"/>
      <c r="Z57" s="158"/>
      <c r="AA57" s="158"/>
      <c r="AB57" s="158">
        <v>4</v>
      </c>
      <c r="AC57" s="158"/>
      <c r="AD57" s="158"/>
      <c r="AE57" s="158"/>
      <c r="AF57" s="158"/>
      <c r="AG57" s="158"/>
      <c r="AH57" s="158"/>
      <c r="AI57" s="158"/>
      <c r="AJ57" s="158"/>
      <c r="AK57" s="158">
        <f t="shared" si="42"/>
        <v>18</v>
      </c>
      <c r="AL57" s="126">
        <f t="shared" ref="AL57" si="43">IF(COUNTA(D57:AJ57)=0,"",COUNTA(D57:AJ57))</f>
        <v>3</v>
      </c>
      <c r="AM57" s="181" t="s">
        <v>503</v>
      </c>
      <c r="AN57" s="181"/>
      <c r="AO57" s="181"/>
      <c r="AP57" s="31" t="s">
        <v>43</v>
      </c>
      <c r="AQ57" s="45"/>
      <c r="AR57" s="124">
        <v>55</v>
      </c>
      <c r="AS57" s="45"/>
      <c r="AT57" s="158"/>
    </row>
    <row r="58" spans="1:46" x14ac:dyDescent="0.25">
      <c r="A58" s="151">
        <f>IF(A56="","",A56/A57)</f>
        <v>177.6</v>
      </c>
      <c r="B58" s="148" t="s">
        <v>73</v>
      </c>
      <c r="C58" s="25" t="s">
        <v>33</v>
      </c>
      <c r="D58" s="154"/>
      <c r="E58" s="151"/>
      <c r="F58" s="151"/>
      <c r="G58" s="154"/>
      <c r="H58" s="154"/>
      <c r="I58" s="154"/>
      <c r="J58" s="151">
        <f>IF(J56="","",J56/J57)</f>
        <v>184.88888888888889</v>
      </c>
      <c r="K58" s="154"/>
      <c r="L58" s="154"/>
      <c r="M58" s="154"/>
      <c r="N58" s="154"/>
      <c r="O58" s="154"/>
      <c r="P58" s="154"/>
      <c r="Q58" s="151">
        <f>IF(Q56="","",Q56/Q57)</f>
        <v>158.4</v>
      </c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1">
        <f>IF(AB56="","",AB56/AB57)</f>
        <v>151</v>
      </c>
      <c r="AC58" s="151"/>
      <c r="AD58" s="151"/>
      <c r="AE58" s="151"/>
      <c r="AF58" s="151"/>
      <c r="AG58" s="151"/>
      <c r="AH58" s="151"/>
      <c r="AI58" s="151"/>
      <c r="AJ58" s="151"/>
      <c r="AK58" s="151">
        <f t="shared" ref="AK58" si="44">IF(AK56="","",AK56/AK57)</f>
        <v>170</v>
      </c>
      <c r="AL58" s="29"/>
      <c r="AM58" s="181" t="s">
        <v>504</v>
      </c>
      <c r="AN58" s="181"/>
      <c r="AO58" s="181"/>
      <c r="AP58" s="148" t="s">
        <v>73</v>
      </c>
      <c r="AQ58" s="45"/>
      <c r="AR58" s="151">
        <f>IF(AR56="","",AR56/AR57)</f>
        <v>174.76363636363635</v>
      </c>
      <c r="AS58" s="45"/>
      <c r="AT58" s="154">
        <f>AK58-A58</f>
        <v>-7.5999999999999943</v>
      </c>
    </row>
    <row r="59" spans="1:46" x14ac:dyDescent="0.25">
      <c r="A59" s="124">
        <v>12767</v>
      </c>
      <c r="B59" s="46" t="s">
        <v>74</v>
      </c>
      <c r="C59" s="19" t="s">
        <v>29</v>
      </c>
      <c r="D59" s="163"/>
      <c r="E59" s="158"/>
      <c r="F59" s="158">
        <v>1074</v>
      </c>
      <c r="G59" s="158"/>
      <c r="H59" s="158"/>
      <c r="I59" s="158">
        <v>1397</v>
      </c>
      <c r="J59" s="158"/>
      <c r="K59" s="158"/>
      <c r="L59" s="158"/>
      <c r="M59" s="158"/>
      <c r="N59" s="158"/>
      <c r="O59" s="158"/>
      <c r="P59" s="158"/>
      <c r="Q59" s="158"/>
      <c r="R59" s="158"/>
      <c r="S59" s="158">
        <v>869</v>
      </c>
      <c r="T59" s="158"/>
      <c r="U59" s="158">
        <v>2035</v>
      </c>
      <c r="V59" s="158"/>
      <c r="W59" s="158"/>
      <c r="X59" s="158"/>
      <c r="Y59" s="158"/>
      <c r="Z59" s="158"/>
      <c r="AA59" s="158"/>
      <c r="AB59" s="158">
        <v>1193</v>
      </c>
      <c r="AC59" s="158"/>
      <c r="AD59" s="158">
        <v>1050</v>
      </c>
      <c r="AE59" s="158"/>
      <c r="AF59" s="158"/>
      <c r="AG59" s="158"/>
      <c r="AH59" s="158"/>
      <c r="AI59" s="158">
        <v>1238</v>
      </c>
      <c r="AJ59" s="158"/>
      <c r="AK59" s="158">
        <f t="shared" ref="AK59:AK60" si="45">IF(SUM(D59:AJ59)=0,"",SUM(D59:AJ59))</f>
        <v>8856</v>
      </c>
      <c r="AL59" s="21"/>
      <c r="AM59" s="26"/>
      <c r="AN59" s="26"/>
      <c r="AO59" s="26"/>
      <c r="AP59" s="46" t="s">
        <v>74</v>
      </c>
      <c r="AQ59" s="45"/>
      <c r="AR59" s="124">
        <v>13248</v>
      </c>
      <c r="AS59" s="45"/>
      <c r="AT59" s="158"/>
    </row>
    <row r="60" spans="1:46" x14ac:dyDescent="0.25">
      <c r="A60" s="124">
        <v>89</v>
      </c>
      <c r="B60" s="145" t="s">
        <v>75</v>
      </c>
      <c r="C60" s="25" t="s">
        <v>31</v>
      </c>
      <c r="D60" s="163"/>
      <c r="E60" s="158"/>
      <c r="F60" s="158">
        <v>8</v>
      </c>
      <c r="G60" s="158"/>
      <c r="H60" s="158"/>
      <c r="I60" s="158">
        <v>9</v>
      </c>
      <c r="J60" s="158"/>
      <c r="K60" s="158"/>
      <c r="L60" s="158"/>
      <c r="M60" s="158"/>
      <c r="N60" s="158"/>
      <c r="O60" s="158"/>
      <c r="P60" s="158"/>
      <c r="Q60" s="158"/>
      <c r="R60" s="158"/>
      <c r="S60" s="158">
        <v>7</v>
      </c>
      <c r="T60" s="158"/>
      <c r="U60" s="158">
        <v>14</v>
      </c>
      <c r="V60" s="158"/>
      <c r="W60" s="158"/>
      <c r="X60" s="158"/>
      <c r="Y60" s="158"/>
      <c r="Z60" s="158"/>
      <c r="AA60" s="158"/>
      <c r="AB60" s="158">
        <v>8</v>
      </c>
      <c r="AC60" s="158"/>
      <c r="AD60" s="158">
        <v>8</v>
      </c>
      <c r="AE60" s="158"/>
      <c r="AF60" s="158"/>
      <c r="AG60" s="158"/>
      <c r="AH60" s="158"/>
      <c r="AI60" s="158">
        <v>9</v>
      </c>
      <c r="AJ60" s="158"/>
      <c r="AK60" s="158">
        <f t="shared" si="45"/>
        <v>63</v>
      </c>
      <c r="AL60" s="126">
        <f t="shared" ref="AL60" si="46">IF(COUNTA(D60:AJ60)=0,"",COUNTA(D60:AJ60))</f>
        <v>7</v>
      </c>
      <c r="AM60" s="235" t="s">
        <v>574</v>
      </c>
      <c r="AN60" s="235"/>
      <c r="AO60" s="239"/>
      <c r="AP60" s="37" t="s">
        <v>75</v>
      </c>
      <c r="AQ60" s="45"/>
      <c r="AR60" s="124">
        <v>93</v>
      </c>
      <c r="AS60" s="45"/>
      <c r="AT60" s="158"/>
    </row>
    <row r="61" spans="1:46" x14ac:dyDescent="0.25">
      <c r="A61" s="151">
        <f>IF(A59="","",A59/A60)</f>
        <v>143.44943820224719</v>
      </c>
      <c r="B61" s="146" t="s">
        <v>76</v>
      </c>
      <c r="C61" s="25" t="s">
        <v>33</v>
      </c>
      <c r="D61" s="154"/>
      <c r="E61" s="154"/>
      <c r="F61" s="151">
        <f>IF(F59="","",F59/F60)</f>
        <v>134.25</v>
      </c>
      <c r="G61" s="154"/>
      <c r="H61" s="154"/>
      <c r="I61" s="151">
        <f>IF(I59="","",I59/I60)</f>
        <v>155.22222222222223</v>
      </c>
      <c r="J61" s="154"/>
      <c r="K61" s="154"/>
      <c r="L61" s="154"/>
      <c r="M61" s="154"/>
      <c r="N61" s="154"/>
      <c r="O61" s="154"/>
      <c r="P61" s="154"/>
      <c r="Q61" s="154"/>
      <c r="R61" s="154"/>
      <c r="S61" s="151">
        <f>IF(S59="","",S59/S60)</f>
        <v>124.14285714285714</v>
      </c>
      <c r="T61" s="151"/>
      <c r="U61" s="151">
        <f>IF(U59="","",U59/U60)</f>
        <v>145.35714285714286</v>
      </c>
      <c r="V61" s="151"/>
      <c r="W61" s="151"/>
      <c r="X61" s="151"/>
      <c r="Y61" s="151"/>
      <c r="Z61" s="151"/>
      <c r="AA61" s="151"/>
      <c r="AB61" s="151">
        <f>IF(AB59="","",AB59/AB60)</f>
        <v>149.125</v>
      </c>
      <c r="AC61" s="151"/>
      <c r="AD61" s="151">
        <f>IF(AD59="","",AD59/AD60)</f>
        <v>131.25</v>
      </c>
      <c r="AE61" s="151"/>
      <c r="AF61" s="151"/>
      <c r="AG61" s="151"/>
      <c r="AH61" s="151"/>
      <c r="AI61" s="151">
        <f>IF(AI59="","",AI59/AI60)</f>
        <v>137.55555555555554</v>
      </c>
      <c r="AJ61" s="151"/>
      <c r="AK61" s="151">
        <f t="shared" ref="AK61" si="47">IF(AK59="","",AK59/AK60)</f>
        <v>140.57142857142858</v>
      </c>
      <c r="AL61" s="29"/>
      <c r="AM61" s="181"/>
      <c r="AN61" s="181"/>
      <c r="AO61" s="181"/>
      <c r="AP61" s="146" t="s">
        <v>76</v>
      </c>
      <c r="AQ61" s="45"/>
      <c r="AR61" s="151">
        <f>IF(AR59="","",AR59/AR60)</f>
        <v>142.45161290322579</v>
      </c>
      <c r="AS61" s="45"/>
      <c r="AT61" s="154">
        <f>AK61-A61</f>
        <v>-2.8780096308186103</v>
      </c>
    </row>
    <row r="62" spans="1:46" x14ac:dyDescent="0.25">
      <c r="A62" s="196"/>
      <c r="B62" s="43" t="s">
        <v>332</v>
      </c>
      <c r="C62" s="19" t="s">
        <v>29</v>
      </c>
      <c r="D62" s="163"/>
      <c r="E62" s="163"/>
      <c r="F62" s="196"/>
      <c r="G62" s="163"/>
      <c r="H62" s="163"/>
      <c r="I62" s="196"/>
      <c r="J62" s="163"/>
      <c r="K62" s="163"/>
      <c r="L62" s="163"/>
      <c r="M62" s="163"/>
      <c r="N62" s="163"/>
      <c r="O62" s="163"/>
      <c r="P62" s="163"/>
      <c r="Q62" s="163"/>
      <c r="R62" s="158">
        <v>753</v>
      </c>
      <c r="S62" s="163"/>
      <c r="T62" s="163"/>
      <c r="U62" s="163"/>
      <c r="V62" s="163"/>
      <c r="W62" s="163"/>
      <c r="X62" s="163"/>
      <c r="Y62" s="163"/>
      <c r="Z62" s="163"/>
      <c r="AA62" s="163"/>
      <c r="AB62" s="163"/>
      <c r="AC62" s="163"/>
      <c r="AD62" s="163"/>
      <c r="AE62" s="163"/>
      <c r="AF62" s="163"/>
      <c r="AG62" s="163"/>
      <c r="AH62" s="163"/>
      <c r="AI62" s="163"/>
      <c r="AJ62" s="163"/>
      <c r="AK62" s="158">
        <f t="shared" ref="AK62:AK63" si="48">IF(SUM(D62:AJ62)=0,"",SUM(D62:AJ62))</f>
        <v>753</v>
      </c>
      <c r="AL62" s="21"/>
      <c r="AM62" s="26"/>
      <c r="AN62" s="26"/>
      <c r="AO62" s="26"/>
      <c r="AP62" s="43" t="s">
        <v>332</v>
      </c>
      <c r="AQ62" s="45"/>
      <c r="AR62" s="152">
        <v>753</v>
      </c>
      <c r="AS62" s="45"/>
      <c r="AT62" s="163"/>
    </row>
    <row r="63" spans="1:46" x14ac:dyDescent="0.25">
      <c r="A63" s="196"/>
      <c r="B63" s="147" t="s">
        <v>46</v>
      </c>
      <c r="C63" s="25" t="s">
        <v>31</v>
      </c>
      <c r="D63" s="163"/>
      <c r="E63" s="163"/>
      <c r="F63" s="196"/>
      <c r="G63" s="163"/>
      <c r="H63" s="163"/>
      <c r="I63" s="196"/>
      <c r="J63" s="163"/>
      <c r="K63" s="163"/>
      <c r="L63" s="163"/>
      <c r="M63" s="163"/>
      <c r="N63" s="163"/>
      <c r="O63" s="163"/>
      <c r="P63" s="163"/>
      <c r="Q63" s="163"/>
      <c r="R63" s="158">
        <v>5</v>
      </c>
      <c r="S63" s="163"/>
      <c r="T63" s="163"/>
      <c r="U63" s="163"/>
      <c r="V63" s="163"/>
      <c r="W63" s="163"/>
      <c r="X63" s="163"/>
      <c r="Y63" s="163"/>
      <c r="Z63" s="163"/>
      <c r="AA63" s="163"/>
      <c r="AB63" s="163"/>
      <c r="AC63" s="163"/>
      <c r="AD63" s="163"/>
      <c r="AE63" s="163"/>
      <c r="AF63" s="163"/>
      <c r="AG63" s="163"/>
      <c r="AH63" s="163"/>
      <c r="AI63" s="163"/>
      <c r="AJ63" s="163"/>
      <c r="AK63" s="158">
        <f t="shared" si="48"/>
        <v>5</v>
      </c>
      <c r="AL63" s="126">
        <f t="shared" ref="AL63" si="49">IF(COUNTA(D63:AJ63)=0,"",COUNTA(D63:AJ63))</f>
        <v>1</v>
      </c>
      <c r="AM63" s="181" t="s">
        <v>411</v>
      </c>
      <c r="AN63" s="181"/>
      <c r="AO63" s="181"/>
      <c r="AP63" s="147" t="s">
        <v>46</v>
      </c>
      <c r="AQ63" s="45"/>
      <c r="AR63" s="152">
        <v>5</v>
      </c>
      <c r="AS63" s="45"/>
      <c r="AT63" s="163"/>
    </row>
    <row r="64" spans="1:46" x14ac:dyDescent="0.25">
      <c r="A64" s="151"/>
      <c r="B64" s="148" t="s">
        <v>333</v>
      </c>
      <c r="C64" s="25" t="s">
        <v>33</v>
      </c>
      <c r="D64" s="154"/>
      <c r="E64" s="154"/>
      <c r="F64" s="151"/>
      <c r="G64" s="154"/>
      <c r="H64" s="154"/>
      <c r="I64" s="151"/>
      <c r="J64" s="154"/>
      <c r="K64" s="154"/>
      <c r="L64" s="154"/>
      <c r="M64" s="154"/>
      <c r="N64" s="154"/>
      <c r="O64" s="154"/>
      <c r="P64" s="154"/>
      <c r="Q64" s="154"/>
      <c r="R64" s="151">
        <f>IF(R62="","",R62/R63)</f>
        <v>150.6</v>
      </c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1">
        <f t="shared" ref="AK64" si="50">IF(AK62="","",AK62/AK63)</f>
        <v>150.6</v>
      </c>
      <c r="AL64" s="29"/>
      <c r="AM64" s="26"/>
      <c r="AN64" s="26"/>
      <c r="AO64" s="26"/>
      <c r="AP64" s="148" t="s">
        <v>333</v>
      </c>
      <c r="AQ64" s="45"/>
      <c r="AR64" s="151">
        <f>IF(AR62="","",AR62/AR63)</f>
        <v>150.6</v>
      </c>
      <c r="AS64" s="45"/>
      <c r="AT64" s="154">
        <f>AK64-A64</f>
        <v>150.6</v>
      </c>
    </row>
    <row r="65" spans="1:46" x14ac:dyDescent="0.25">
      <c r="A65" s="124">
        <v>38854</v>
      </c>
      <c r="B65" s="43" t="s">
        <v>77</v>
      </c>
      <c r="C65" s="19" t="s">
        <v>29</v>
      </c>
      <c r="D65" s="158">
        <v>2770</v>
      </c>
      <c r="E65" s="158"/>
      <c r="F65" s="158">
        <v>1578</v>
      </c>
      <c r="G65" s="158">
        <v>888</v>
      </c>
      <c r="H65" s="158"/>
      <c r="I65" s="158"/>
      <c r="J65" s="158">
        <v>1564</v>
      </c>
      <c r="K65" s="158"/>
      <c r="L65" s="158">
        <v>3087</v>
      </c>
      <c r="M65" s="158"/>
      <c r="N65" s="158"/>
      <c r="O65" s="158"/>
      <c r="P65" s="158"/>
      <c r="Q65" s="158">
        <v>1273</v>
      </c>
      <c r="R65" s="158"/>
      <c r="S65" s="158"/>
      <c r="T65" s="158"/>
      <c r="U65" s="158"/>
      <c r="V65" s="158"/>
      <c r="W65" s="158">
        <v>1389</v>
      </c>
      <c r="X65" s="158">
        <v>975</v>
      </c>
      <c r="Y65" s="158">
        <v>993</v>
      </c>
      <c r="Z65" s="158">
        <v>1455</v>
      </c>
      <c r="AA65" s="158"/>
      <c r="AB65" s="158">
        <v>1498</v>
      </c>
      <c r="AC65" s="158"/>
      <c r="AD65" s="158"/>
      <c r="AE65" s="158">
        <v>1376</v>
      </c>
      <c r="AF65" s="158">
        <v>2678</v>
      </c>
      <c r="AG65" s="158">
        <v>1667</v>
      </c>
      <c r="AH65" s="158"/>
      <c r="AI65" s="158"/>
      <c r="AJ65" s="158"/>
      <c r="AK65" s="158">
        <f t="shared" ref="AK65:AK66" si="51">IF(SUM(D65:AJ65)=0,"",SUM(D65:AJ65))</f>
        <v>23191</v>
      </c>
      <c r="AL65" s="21"/>
      <c r="AM65" s="26"/>
      <c r="AN65" s="26"/>
      <c r="AO65" s="26"/>
      <c r="AP65" s="41" t="s">
        <v>77</v>
      </c>
      <c r="AQ65" s="45"/>
      <c r="AR65" s="124">
        <v>43542</v>
      </c>
      <c r="AS65" s="45"/>
      <c r="AT65" s="158"/>
    </row>
    <row r="66" spans="1:46" x14ac:dyDescent="0.25">
      <c r="A66" s="124">
        <v>209</v>
      </c>
      <c r="B66" s="147" t="s">
        <v>78</v>
      </c>
      <c r="C66" s="25" t="s">
        <v>31</v>
      </c>
      <c r="D66" s="158">
        <v>15</v>
      </c>
      <c r="E66" s="158"/>
      <c r="F66" s="158">
        <v>8</v>
      </c>
      <c r="G66" s="158">
        <v>6</v>
      </c>
      <c r="H66" s="158"/>
      <c r="I66" s="158"/>
      <c r="J66" s="158">
        <v>9</v>
      </c>
      <c r="K66" s="158"/>
      <c r="L66" s="158">
        <v>18</v>
      </c>
      <c r="M66" s="158"/>
      <c r="N66" s="158"/>
      <c r="O66" s="158"/>
      <c r="P66" s="158"/>
      <c r="Q66" s="158">
        <v>7</v>
      </c>
      <c r="R66" s="158"/>
      <c r="S66" s="158"/>
      <c r="T66" s="158"/>
      <c r="U66" s="158"/>
      <c r="V66" s="158"/>
      <c r="W66" s="158">
        <v>8</v>
      </c>
      <c r="X66" s="158">
        <v>6</v>
      </c>
      <c r="Y66" s="158">
        <v>6</v>
      </c>
      <c r="Z66" s="158">
        <v>8</v>
      </c>
      <c r="AA66" s="158"/>
      <c r="AB66" s="158">
        <v>8</v>
      </c>
      <c r="AC66" s="158"/>
      <c r="AD66" s="158"/>
      <c r="AE66" s="158">
        <v>8</v>
      </c>
      <c r="AF66" s="158">
        <v>14</v>
      </c>
      <c r="AG66" s="158">
        <v>9</v>
      </c>
      <c r="AH66" s="158"/>
      <c r="AI66" s="158"/>
      <c r="AJ66" s="158"/>
      <c r="AK66" s="158">
        <f t="shared" si="51"/>
        <v>130</v>
      </c>
      <c r="AL66" s="126">
        <f t="shared" ref="AL66" si="52">IF(COUNTA(D66:AJ66)=0,"",COUNTA(D66:AJ66))</f>
        <v>14</v>
      </c>
      <c r="AM66" s="235" t="s">
        <v>573</v>
      </c>
      <c r="AN66" s="235"/>
      <c r="AO66" s="235"/>
      <c r="AP66" s="31" t="s">
        <v>78</v>
      </c>
      <c r="AQ66" s="45"/>
      <c r="AR66" s="124">
        <v>241</v>
      </c>
      <c r="AS66" s="45"/>
      <c r="AT66" s="158"/>
    </row>
    <row r="67" spans="1:46" x14ac:dyDescent="0.25">
      <c r="A67" s="151">
        <f>IF(A65="","",A65/A66)</f>
        <v>185.90430622009569</v>
      </c>
      <c r="B67" s="148" t="s">
        <v>79</v>
      </c>
      <c r="C67" s="25" t="s">
        <v>33</v>
      </c>
      <c r="D67" s="151">
        <f>IF(D65="","",D65/D66)</f>
        <v>184.66666666666666</v>
      </c>
      <c r="E67" s="154"/>
      <c r="F67" s="203">
        <f>IF(F65="","",F65/F66)</f>
        <v>197.25</v>
      </c>
      <c r="G67" s="151">
        <f>IF(G65="","",G65/G66)</f>
        <v>148</v>
      </c>
      <c r="H67" s="151"/>
      <c r="I67" s="151"/>
      <c r="J67" s="151">
        <f>IF(J65="","",J65/J66)</f>
        <v>173.77777777777777</v>
      </c>
      <c r="K67" s="151"/>
      <c r="L67" s="151">
        <f>IF(L65="","",L65/L66)</f>
        <v>171.5</v>
      </c>
      <c r="M67" s="151"/>
      <c r="N67" s="151"/>
      <c r="O67" s="151"/>
      <c r="P67" s="151"/>
      <c r="Q67" s="151">
        <f>IF(Q65="","",Q65/Q66)</f>
        <v>181.85714285714286</v>
      </c>
      <c r="R67" s="151"/>
      <c r="S67" s="151"/>
      <c r="T67" s="151"/>
      <c r="U67" s="151"/>
      <c r="V67" s="151"/>
      <c r="W67" s="151">
        <f>IF(W65="","",W65/W66)</f>
        <v>173.625</v>
      </c>
      <c r="X67" s="151">
        <f>IF(X65="","",X65/X66)</f>
        <v>162.5</v>
      </c>
      <c r="Y67" s="151">
        <f>IF(Y65="","",Y65/Y66)</f>
        <v>165.5</v>
      </c>
      <c r="Z67" s="151">
        <f>IF(Z65="","",Z65/Z66)</f>
        <v>181.875</v>
      </c>
      <c r="AA67" s="151"/>
      <c r="AB67" s="151">
        <f>IF(AB65="","",AB65/AB66)</f>
        <v>187.25</v>
      </c>
      <c r="AC67" s="151"/>
      <c r="AD67" s="151"/>
      <c r="AE67" s="151">
        <f>IF(AE65="","",AE65/AE66)</f>
        <v>172</v>
      </c>
      <c r="AF67" s="203">
        <f>IF(AF65="","",AF65/AF66)</f>
        <v>191.28571428571428</v>
      </c>
      <c r="AG67" s="151">
        <f>IF(AG65="","",AG65/AG66)</f>
        <v>185.22222222222223</v>
      </c>
      <c r="AH67" s="203"/>
      <c r="AI67" s="203"/>
      <c r="AJ67" s="203"/>
      <c r="AK67" s="151">
        <f t="shared" ref="AK67" si="53">IF(AK65="","",AK65/AK66)</f>
        <v>178.3923076923077</v>
      </c>
      <c r="AL67" s="29"/>
      <c r="AM67" s="26"/>
      <c r="AN67" s="22"/>
      <c r="AO67" s="22"/>
      <c r="AP67" s="148" t="s">
        <v>79</v>
      </c>
      <c r="AQ67" s="45"/>
      <c r="AR67" s="151">
        <f>IF(AR65="","",AR65/AR66)</f>
        <v>180.67219917012449</v>
      </c>
      <c r="AS67" s="45"/>
      <c r="AT67" s="154">
        <f>AK67-A67</f>
        <v>-7.5119985277879948</v>
      </c>
    </row>
    <row r="68" spans="1:46" x14ac:dyDescent="0.25">
      <c r="A68" s="124">
        <v>22551</v>
      </c>
      <c r="B68" s="43" t="s">
        <v>80</v>
      </c>
      <c r="C68" s="19" t="s">
        <v>29</v>
      </c>
      <c r="D68" s="158"/>
      <c r="E68" s="158"/>
      <c r="F68" s="158">
        <v>1435</v>
      </c>
      <c r="G68" s="158"/>
      <c r="H68" s="158"/>
      <c r="I68" s="158"/>
      <c r="J68" s="158">
        <v>1772</v>
      </c>
      <c r="K68" s="158"/>
      <c r="L68" s="158"/>
      <c r="M68" s="158"/>
      <c r="N68" s="158"/>
      <c r="O68" s="158"/>
      <c r="P68" s="158"/>
      <c r="Q68" s="158">
        <v>1272</v>
      </c>
      <c r="R68" s="158"/>
      <c r="S68" s="158"/>
      <c r="T68" s="158"/>
      <c r="U68" s="158"/>
      <c r="V68" s="158"/>
      <c r="W68" s="158">
        <v>1450</v>
      </c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>
        <f t="shared" ref="AK68:AK69" si="54">IF(SUM(D68:AJ68)=0,"",SUM(D68:AJ68))</f>
        <v>5929</v>
      </c>
      <c r="AL68" s="21"/>
      <c r="AM68" s="26"/>
      <c r="AN68" s="26"/>
      <c r="AO68" s="26"/>
      <c r="AP68" s="43" t="s">
        <v>80</v>
      </c>
      <c r="AQ68" s="45"/>
      <c r="AR68" s="124">
        <v>19338</v>
      </c>
      <c r="AS68" s="45"/>
      <c r="AT68" s="158"/>
    </row>
    <row r="69" spans="1:46" x14ac:dyDescent="0.25">
      <c r="A69" s="124">
        <v>123</v>
      </c>
      <c r="B69" s="147" t="s">
        <v>81</v>
      </c>
      <c r="C69" s="25" t="s">
        <v>31</v>
      </c>
      <c r="D69" s="158"/>
      <c r="E69" s="158"/>
      <c r="F69" s="158">
        <v>8</v>
      </c>
      <c r="G69" s="158"/>
      <c r="H69" s="158"/>
      <c r="I69" s="158"/>
      <c r="J69" s="158">
        <v>9</v>
      </c>
      <c r="K69" s="158"/>
      <c r="L69" s="158"/>
      <c r="M69" s="158"/>
      <c r="N69" s="158"/>
      <c r="O69" s="158"/>
      <c r="P69" s="158"/>
      <c r="Q69" s="158">
        <v>7</v>
      </c>
      <c r="R69" s="158"/>
      <c r="S69" s="158"/>
      <c r="T69" s="158"/>
      <c r="U69" s="158"/>
      <c r="V69" s="158"/>
      <c r="W69" s="158">
        <v>8</v>
      </c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>
        <f t="shared" si="54"/>
        <v>32</v>
      </c>
      <c r="AL69" s="126">
        <f t="shared" ref="AL69" si="55">IF(COUNTA(D69:AJ69)=0,"",COUNTA(D69:AJ69))</f>
        <v>4</v>
      </c>
      <c r="AM69" s="181" t="s">
        <v>436</v>
      </c>
      <c r="AN69" s="26"/>
      <c r="AO69" s="26"/>
      <c r="AP69" s="31" t="s">
        <v>81</v>
      </c>
      <c r="AQ69" s="45"/>
      <c r="AR69" s="124">
        <v>104</v>
      </c>
      <c r="AS69" s="45"/>
      <c r="AT69" s="158"/>
    </row>
    <row r="70" spans="1:46" x14ac:dyDescent="0.25">
      <c r="A70" s="151">
        <f>IF(A68="","",A68/A69)</f>
        <v>183.34146341463415</v>
      </c>
      <c r="B70" s="148" t="s">
        <v>82</v>
      </c>
      <c r="C70" s="25" t="s">
        <v>33</v>
      </c>
      <c r="D70" s="151"/>
      <c r="E70" s="151"/>
      <c r="F70" s="151">
        <f>IF(F68="","",F68/F69)</f>
        <v>179.375</v>
      </c>
      <c r="G70" s="151"/>
      <c r="H70" s="151"/>
      <c r="I70" s="154"/>
      <c r="J70" s="203">
        <f>IF(J68="","",J68/J69)</f>
        <v>196.88888888888889</v>
      </c>
      <c r="K70" s="154"/>
      <c r="L70" s="154"/>
      <c r="M70" s="154"/>
      <c r="N70" s="154"/>
      <c r="O70" s="154"/>
      <c r="P70" s="154"/>
      <c r="Q70" s="151">
        <f>IF(Q68="","",Q68/Q69)</f>
        <v>181.71428571428572</v>
      </c>
      <c r="R70" s="154"/>
      <c r="S70" s="154"/>
      <c r="T70" s="154"/>
      <c r="U70" s="154"/>
      <c r="V70" s="154"/>
      <c r="W70" s="151">
        <f>IF(W68="","",W68/W69)</f>
        <v>181.25</v>
      </c>
      <c r="X70" s="151"/>
      <c r="Y70" s="151"/>
      <c r="Z70" s="151"/>
      <c r="AA70" s="151"/>
      <c r="AB70" s="151"/>
      <c r="AC70" s="151"/>
      <c r="AD70" s="151"/>
      <c r="AE70" s="151"/>
      <c r="AF70" s="151"/>
      <c r="AG70" s="151"/>
      <c r="AH70" s="151"/>
      <c r="AI70" s="151"/>
      <c r="AJ70" s="151"/>
      <c r="AK70" s="151">
        <f t="shared" ref="AK70" si="56">IF(AK68="","",AK68/AK69)</f>
        <v>185.28125</v>
      </c>
      <c r="AL70" s="29"/>
      <c r="AM70" s="26"/>
      <c r="AN70" s="26"/>
      <c r="AO70" s="26"/>
      <c r="AP70" s="148" t="s">
        <v>82</v>
      </c>
      <c r="AQ70" s="45"/>
      <c r="AR70" s="151">
        <f>IF(AR68="","",AR68/AR69)</f>
        <v>185.94230769230768</v>
      </c>
      <c r="AS70" s="45"/>
      <c r="AT70" s="154">
        <f>AK70-A70</f>
        <v>1.9397865853658516</v>
      </c>
    </row>
    <row r="71" spans="1:46" x14ac:dyDescent="0.25">
      <c r="A71" s="152">
        <v>22090</v>
      </c>
      <c r="B71" s="46" t="s">
        <v>80</v>
      </c>
      <c r="C71" s="19" t="s">
        <v>29</v>
      </c>
      <c r="D71" s="163"/>
      <c r="E71" s="158">
        <v>2762</v>
      </c>
      <c r="F71" s="158">
        <v>1331</v>
      </c>
      <c r="G71" s="158"/>
      <c r="H71" s="158"/>
      <c r="I71" s="158">
        <v>1462</v>
      </c>
      <c r="J71" s="158"/>
      <c r="K71" s="158"/>
      <c r="L71" s="158"/>
      <c r="M71" s="158"/>
      <c r="N71" s="158"/>
      <c r="O71" s="158"/>
      <c r="P71" s="158"/>
      <c r="Q71" s="158"/>
      <c r="R71" s="158"/>
      <c r="S71" s="158">
        <v>1604</v>
      </c>
      <c r="T71" s="158"/>
      <c r="U71" s="158">
        <v>2304</v>
      </c>
      <c r="V71" s="158"/>
      <c r="W71" s="158"/>
      <c r="X71" s="158"/>
      <c r="Y71" s="158"/>
      <c r="Z71" s="158"/>
      <c r="AA71" s="158">
        <v>974</v>
      </c>
      <c r="AB71" s="158"/>
      <c r="AC71" s="158">
        <v>936</v>
      </c>
      <c r="AD71" s="158"/>
      <c r="AE71" s="158"/>
      <c r="AF71" s="158"/>
      <c r="AG71" s="158">
        <v>1481</v>
      </c>
      <c r="AH71" s="158"/>
      <c r="AI71" s="158"/>
      <c r="AJ71" s="158"/>
      <c r="AK71" s="158">
        <f t="shared" ref="AK71:AK72" si="57">IF(SUM(D71:AJ71)=0,"",SUM(D71:AJ71))</f>
        <v>12854</v>
      </c>
      <c r="AL71" s="21"/>
      <c r="AM71" s="22"/>
      <c r="AN71" s="22"/>
      <c r="AO71" s="22"/>
      <c r="AP71" s="46" t="s">
        <v>80</v>
      </c>
      <c r="AQ71" s="45"/>
      <c r="AR71" s="152">
        <v>26018</v>
      </c>
      <c r="AS71" s="45"/>
      <c r="AT71" s="158"/>
    </row>
    <row r="72" spans="1:46" x14ac:dyDescent="0.25">
      <c r="A72" s="152">
        <v>146</v>
      </c>
      <c r="B72" s="145" t="s">
        <v>83</v>
      </c>
      <c r="C72" s="25" t="s">
        <v>31</v>
      </c>
      <c r="D72" s="163"/>
      <c r="E72" s="158">
        <v>14</v>
      </c>
      <c r="F72" s="158">
        <v>8</v>
      </c>
      <c r="G72" s="158"/>
      <c r="H72" s="158"/>
      <c r="I72" s="158">
        <v>9</v>
      </c>
      <c r="J72" s="158"/>
      <c r="K72" s="158"/>
      <c r="L72" s="158"/>
      <c r="M72" s="158"/>
      <c r="N72" s="158"/>
      <c r="O72" s="158"/>
      <c r="P72" s="158"/>
      <c r="Q72" s="158"/>
      <c r="R72" s="158"/>
      <c r="S72" s="158">
        <v>9</v>
      </c>
      <c r="T72" s="158"/>
      <c r="U72" s="158">
        <v>14</v>
      </c>
      <c r="V72" s="158"/>
      <c r="W72" s="158"/>
      <c r="X72" s="158"/>
      <c r="Y72" s="158"/>
      <c r="Z72" s="158"/>
      <c r="AA72" s="158">
        <v>6</v>
      </c>
      <c r="AB72" s="158"/>
      <c r="AC72" s="158">
        <v>6</v>
      </c>
      <c r="AD72" s="158"/>
      <c r="AE72" s="158"/>
      <c r="AF72" s="158"/>
      <c r="AG72" s="158">
        <v>9</v>
      </c>
      <c r="AH72" s="158"/>
      <c r="AI72" s="158"/>
      <c r="AJ72" s="158"/>
      <c r="AK72" s="158">
        <f t="shared" si="57"/>
        <v>75</v>
      </c>
      <c r="AL72" s="126">
        <f t="shared" ref="AL72" si="58">IF(COUNTA(D72:AJ72)=0,"",COUNTA(D72:AJ72))</f>
        <v>8</v>
      </c>
      <c r="AM72" s="235" t="s">
        <v>572</v>
      </c>
      <c r="AN72" s="235"/>
      <c r="AO72" s="235"/>
      <c r="AP72" s="37" t="s">
        <v>83</v>
      </c>
      <c r="AQ72" s="45"/>
      <c r="AR72" s="152">
        <v>162</v>
      </c>
      <c r="AS72" s="45"/>
      <c r="AT72" s="158"/>
    </row>
    <row r="73" spans="1:46" x14ac:dyDescent="0.25">
      <c r="A73" s="151">
        <f>IF(A71="","",A71/A72)</f>
        <v>151.30136986301369</v>
      </c>
      <c r="B73" s="146" t="s">
        <v>84</v>
      </c>
      <c r="C73" s="25" t="s">
        <v>33</v>
      </c>
      <c r="D73" s="154"/>
      <c r="E73" s="190">
        <f>IF(E71="","",E71/E72)</f>
        <v>197.28571428571428</v>
      </c>
      <c r="F73" s="151">
        <f>IF(F71="","",F71/F72)</f>
        <v>166.375</v>
      </c>
      <c r="G73" s="154"/>
      <c r="H73" s="154"/>
      <c r="I73" s="151">
        <f>IF(I71="","",I71/I72)</f>
        <v>162.44444444444446</v>
      </c>
      <c r="J73" s="154"/>
      <c r="K73" s="154"/>
      <c r="L73" s="154"/>
      <c r="M73" s="154"/>
      <c r="N73" s="154"/>
      <c r="O73" s="154"/>
      <c r="P73" s="154"/>
      <c r="Q73" s="154"/>
      <c r="R73" s="154"/>
      <c r="S73" s="151">
        <f>IF(S71="","",S71/S72)</f>
        <v>178.22222222222223</v>
      </c>
      <c r="T73" s="151"/>
      <c r="U73" s="151">
        <f>IF(U71="","",U71/U72)</f>
        <v>164.57142857142858</v>
      </c>
      <c r="V73" s="151"/>
      <c r="W73" s="151"/>
      <c r="X73" s="151"/>
      <c r="Y73" s="151"/>
      <c r="Z73" s="151"/>
      <c r="AA73" s="151">
        <f>IF(AA71="","",AA71/AA72)</f>
        <v>162.33333333333334</v>
      </c>
      <c r="AB73" s="151"/>
      <c r="AC73" s="151">
        <f>IF(AC71="","",AC71/AC72)</f>
        <v>156</v>
      </c>
      <c r="AD73" s="151"/>
      <c r="AE73" s="151"/>
      <c r="AF73" s="151"/>
      <c r="AG73" s="151">
        <f>IF(AG71="","",AG71/AG72)</f>
        <v>164.55555555555554</v>
      </c>
      <c r="AH73" s="151"/>
      <c r="AI73" s="151"/>
      <c r="AJ73" s="151"/>
      <c r="AK73" s="151">
        <f t="shared" ref="AK73" si="59">IF(AK71="","",AK71/AK72)</f>
        <v>171.38666666666666</v>
      </c>
      <c r="AL73" s="29"/>
      <c r="AM73" s="181"/>
      <c r="AN73" s="181"/>
      <c r="AO73" s="181"/>
      <c r="AP73" s="146" t="s">
        <v>84</v>
      </c>
      <c r="AQ73" s="45"/>
      <c r="AR73" s="151">
        <f>IF(AR71="","",AR71/AR72)</f>
        <v>160.60493827160494</v>
      </c>
      <c r="AS73" s="45"/>
      <c r="AT73" s="178">
        <f>AK73-A73</f>
        <v>20.085296803652966</v>
      </c>
    </row>
    <row r="74" spans="1:46" x14ac:dyDescent="0.25">
      <c r="A74" s="124">
        <v>9211</v>
      </c>
      <c r="B74" s="46" t="s">
        <v>85</v>
      </c>
      <c r="C74" s="19" t="s">
        <v>29</v>
      </c>
      <c r="D74" s="158">
        <v>2349</v>
      </c>
      <c r="E74" s="158"/>
      <c r="F74" s="158"/>
      <c r="G74" s="158"/>
      <c r="H74" s="158">
        <v>2272</v>
      </c>
      <c r="I74" s="158"/>
      <c r="J74" s="158"/>
      <c r="K74" s="158"/>
      <c r="L74" s="158"/>
      <c r="M74" s="158">
        <v>2304</v>
      </c>
      <c r="N74" s="158"/>
      <c r="O74" s="158"/>
      <c r="P74" s="158">
        <v>929</v>
      </c>
      <c r="Q74" s="158"/>
      <c r="R74" s="158"/>
      <c r="S74" s="158"/>
      <c r="T74" s="158"/>
      <c r="U74" s="158"/>
      <c r="V74" s="158"/>
      <c r="W74" s="158"/>
      <c r="X74" s="158"/>
      <c r="Y74" s="158"/>
      <c r="Z74" s="158"/>
      <c r="AA74" s="158"/>
      <c r="AB74" s="158"/>
      <c r="AC74" s="158"/>
      <c r="AD74" s="158"/>
      <c r="AE74" s="158"/>
      <c r="AF74" s="158"/>
      <c r="AG74" s="158"/>
      <c r="AH74" s="158"/>
      <c r="AI74" s="158"/>
      <c r="AJ74" s="158"/>
      <c r="AK74" s="158">
        <f t="shared" ref="AK74:AK75" si="60">IF(SUM(D74:AJ74)=0,"",SUM(D74:AJ74))</f>
        <v>7854</v>
      </c>
      <c r="AL74" s="21"/>
      <c r="AM74" s="45"/>
      <c r="AN74" s="45"/>
      <c r="AO74" s="45"/>
      <c r="AP74" s="46" t="s">
        <v>85</v>
      </c>
      <c r="AQ74" s="45"/>
      <c r="AR74" s="124">
        <v>8301</v>
      </c>
      <c r="AS74" s="45"/>
      <c r="AT74" s="158"/>
    </row>
    <row r="75" spans="1:46" x14ac:dyDescent="0.25">
      <c r="A75" s="124">
        <v>61</v>
      </c>
      <c r="B75" s="145" t="s">
        <v>86</v>
      </c>
      <c r="C75" s="25" t="s">
        <v>31</v>
      </c>
      <c r="D75" s="158">
        <v>15</v>
      </c>
      <c r="E75" s="158"/>
      <c r="F75" s="158"/>
      <c r="G75" s="158"/>
      <c r="H75" s="158">
        <v>16</v>
      </c>
      <c r="I75" s="158"/>
      <c r="J75" s="158"/>
      <c r="K75" s="158"/>
      <c r="L75" s="158"/>
      <c r="M75" s="158">
        <v>15</v>
      </c>
      <c r="N75" s="158"/>
      <c r="O75" s="158"/>
      <c r="P75" s="158">
        <v>6</v>
      </c>
      <c r="Q75" s="158"/>
      <c r="R75" s="158"/>
      <c r="S75" s="158"/>
      <c r="T75" s="158"/>
      <c r="U75" s="158"/>
      <c r="V75" s="158"/>
      <c r="W75" s="158"/>
      <c r="X75" s="158"/>
      <c r="Y75" s="158"/>
      <c r="Z75" s="158"/>
      <c r="AA75" s="158"/>
      <c r="AB75" s="158"/>
      <c r="AC75" s="158"/>
      <c r="AD75" s="158"/>
      <c r="AE75" s="158"/>
      <c r="AF75" s="158"/>
      <c r="AG75" s="158"/>
      <c r="AH75" s="158"/>
      <c r="AI75" s="158"/>
      <c r="AJ75" s="158"/>
      <c r="AK75" s="158">
        <f t="shared" si="60"/>
        <v>52</v>
      </c>
      <c r="AL75" s="126">
        <f t="shared" ref="AL75" si="61">IF(COUNTA(D75:AJ75)=0,"",COUNTA(D75:AJ75))</f>
        <v>4</v>
      </c>
      <c r="AM75" s="181" t="s">
        <v>391</v>
      </c>
      <c r="AN75" s="26"/>
      <c r="AO75" s="26"/>
      <c r="AP75" s="37" t="s">
        <v>86</v>
      </c>
      <c r="AQ75" s="45"/>
      <c r="AR75" s="124">
        <v>55</v>
      </c>
      <c r="AS75" s="45"/>
      <c r="AT75" s="158"/>
    </row>
    <row r="76" spans="1:46" x14ac:dyDescent="0.25">
      <c r="A76" s="151">
        <f>IF(A74="","",A74/A75)</f>
        <v>151</v>
      </c>
      <c r="B76" s="146" t="s">
        <v>87</v>
      </c>
      <c r="C76" s="25" t="s">
        <v>33</v>
      </c>
      <c r="D76" s="151">
        <f>IF(D74="","",D74/D75)</f>
        <v>156.6</v>
      </c>
      <c r="E76" s="151"/>
      <c r="F76" s="151"/>
      <c r="G76" s="154"/>
      <c r="H76" s="151">
        <f>IF(H74="","",H74/H75)</f>
        <v>142</v>
      </c>
      <c r="I76" s="154"/>
      <c r="J76" s="154"/>
      <c r="K76" s="154"/>
      <c r="L76" s="154"/>
      <c r="M76" s="151">
        <f>IF(M74="","",M74/M75)</f>
        <v>153.6</v>
      </c>
      <c r="N76" s="151"/>
      <c r="O76" s="151"/>
      <c r="P76" s="151">
        <f>IF(P74="","",P74/P75)</f>
        <v>154.83333333333334</v>
      </c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1"/>
      <c r="AK76" s="151">
        <f t="shared" ref="AK76" si="62">IF(AK74="","",AK74/AK75)</f>
        <v>151.03846153846155</v>
      </c>
      <c r="AL76" s="29"/>
      <c r="AM76" s="22"/>
      <c r="AN76" s="22"/>
      <c r="AO76" s="22"/>
      <c r="AP76" s="146" t="s">
        <v>87</v>
      </c>
      <c r="AQ76" s="45"/>
      <c r="AR76" s="151">
        <f>IF(AR74="","",AR74/AR75)</f>
        <v>150.92727272727274</v>
      </c>
      <c r="AS76" s="45"/>
      <c r="AT76" s="154">
        <f>AK76-A76</f>
        <v>3.8461538461547207E-2</v>
      </c>
    </row>
    <row r="77" spans="1:46" x14ac:dyDescent="0.25">
      <c r="A77" s="152">
        <v>971</v>
      </c>
      <c r="B77" s="43" t="s">
        <v>88</v>
      </c>
      <c r="C77" s="19" t="s">
        <v>29</v>
      </c>
      <c r="D77" s="163"/>
      <c r="E77" s="158"/>
      <c r="F77" s="158"/>
      <c r="G77" s="158"/>
      <c r="H77" s="158"/>
      <c r="I77" s="158"/>
      <c r="J77" s="158"/>
      <c r="K77" s="158"/>
      <c r="L77" s="158"/>
      <c r="M77" s="158"/>
      <c r="N77" s="158"/>
      <c r="O77" s="158"/>
      <c r="P77" s="158"/>
      <c r="Q77" s="158">
        <v>641</v>
      </c>
      <c r="R77" s="158"/>
      <c r="S77" s="158"/>
      <c r="T77" s="158"/>
      <c r="U77" s="158"/>
      <c r="V77" s="158"/>
      <c r="W77" s="158"/>
      <c r="X77" s="158"/>
      <c r="Y77" s="158"/>
      <c r="Z77" s="158"/>
      <c r="AA77" s="158"/>
      <c r="AB77" s="158"/>
      <c r="AC77" s="158"/>
      <c r="AD77" s="158"/>
      <c r="AE77" s="158"/>
      <c r="AF77" s="158"/>
      <c r="AG77" s="158"/>
      <c r="AH77" s="158"/>
      <c r="AI77" s="158"/>
      <c r="AJ77" s="158"/>
      <c r="AK77" s="158">
        <f t="shared" ref="AK77:AK78" si="63">IF(SUM(D77:AJ77)=0,"",SUM(D77:AJ77))</f>
        <v>641</v>
      </c>
      <c r="AL77" s="21"/>
      <c r="AM77" s="32"/>
      <c r="AN77" s="45"/>
      <c r="AO77" s="45"/>
      <c r="AP77" s="43" t="s">
        <v>88</v>
      </c>
      <c r="AQ77" s="45"/>
      <c r="AR77" s="152">
        <v>983</v>
      </c>
      <c r="AS77" s="45"/>
      <c r="AT77" s="158"/>
    </row>
    <row r="78" spans="1:46" x14ac:dyDescent="0.25">
      <c r="A78" s="152">
        <v>6</v>
      </c>
      <c r="B78" s="147" t="s">
        <v>89</v>
      </c>
      <c r="C78" s="25" t="s">
        <v>31</v>
      </c>
      <c r="D78" s="163"/>
      <c r="E78" s="158"/>
      <c r="F78" s="158"/>
      <c r="G78" s="158"/>
      <c r="H78" s="158"/>
      <c r="I78" s="158"/>
      <c r="J78" s="158"/>
      <c r="K78" s="158"/>
      <c r="L78" s="158"/>
      <c r="M78" s="158"/>
      <c r="N78" s="158"/>
      <c r="O78" s="158"/>
      <c r="P78" s="158"/>
      <c r="Q78" s="158">
        <v>4</v>
      </c>
      <c r="R78" s="158"/>
      <c r="S78" s="158"/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>
        <f t="shared" si="63"/>
        <v>4</v>
      </c>
      <c r="AL78" s="126">
        <f t="shared" ref="AL78" si="64">IF(COUNTA(D78:AJ78)=0,"",COUNTA(D78:AJ78))</f>
        <v>1</v>
      </c>
      <c r="AM78" s="181" t="s">
        <v>420</v>
      </c>
      <c r="AN78" s="181"/>
      <c r="AO78" s="181"/>
      <c r="AP78" s="31" t="s">
        <v>89</v>
      </c>
      <c r="AQ78" s="45"/>
      <c r="AR78" s="152">
        <v>6</v>
      </c>
      <c r="AS78" s="45"/>
      <c r="AT78" s="158"/>
    </row>
    <row r="79" spans="1:46" x14ac:dyDescent="0.25">
      <c r="A79" s="151">
        <f>IF(A77="","",A77/A78)</f>
        <v>161.83333333333334</v>
      </c>
      <c r="B79" s="148" t="s">
        <v>90</v>
      </c>
      <c r="C79" s="25" t="s">
        <v>33</v>
      </c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1">
        <f>IF(Q77="","",Q77/Q78)</f>
        <v>160.25</v>
      </c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1">
        <f t="shared" ref="AK79" si="65">IF(AK77="","",AK77/AK78)</f>
        <v>160.25</v>
      </c>
      <c r="AL79" s="29"/>
      <c r="AM79" s="26"/>
      <c r="AN79" s="26"/>
      <c r="AO79" s="26"/>
      <c r="AP79" s="148" t="s">
        <v>90</v>
      </c>
      <c r="AQ79" s="45"/>
      <c r="AR79" s="151">
        <f>IF(AR77="","",AR77/AR78)</f>
        <v>163.83333333333334</v>
      </c>
      <c r="AS79" s="45"/>
      <c r="AT79" s="154">
        <f>AK79-A79</f>
        <v>-1.5833333333333428</v>
      </c>
    </row>
    <row r="80" spans="1:46" x14ac:dyDescent="0.25">
      <c r="A80" s="152">
        <v>5625</v>
      </c>
      <c r="B80" s="43" t="s">
        <v>91</v>
      </c>
      <c r="C80" s="19" t="s">
        <v>29</v>
      </c>
      <c r="D80" s="163"/>
      <c r="E80" s="158"/>
      <c r="F80" s="158">
        <v>1516</v>
      </c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>
        <v>796</v>
      </c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>
        <f t="shared" ref="AK80:AK81" si="66">IF(SUM(D80:AJ80)=0,"",SUM(D80:AJ80))</f>
        <v>2312</v>
      </c>
      <c r="AL80" s="21"/>
      <c r="AM80" s="22"/>
      <c r="AN80" s="22"/>
      <c r="AO80" s="22"/>
      <c r="AP80" s="43" t="s">
        <v>91</v>
      </c>
      <c r="AQ80" s="45"/>
      <c r="AR80" s="152">
        <v>7937</v>
      </c>
      <c r="AS80" s="45"/>
      <c r="AT80" s="158"/>
    </row>
    <row r="81" spans="1:46" x14ac:dyDescent="0.25">
      <c r="A81" s="152">
        <v>31</v>
      </c>
      <c r="B81" s="147" t="s">
        <v>92</v>
      </c>
      <c r="C81" s="25" t="s">
        <v>31</v>
      </c>
      <c r="D81" s="163"/>
      <c r="E81" s="158"/>
      <c r="F81" s="158">
        <v>8</v>
      </c>
      <c r="G81" s="158"/>
      <c r="H81" s="158"/>
      <c r="I81" s="158"/>
      <c r="J81" s="158"/>
      <c r="K81" s="158"/>
      <c r="L81" s="158"/>
      <c r="M81" s="158"/>
      <c r="N81" s="158"/>
      <c r="O81" s="158"/>
      <c r="P81" s="158"/>
      <c r="Q81" s="158"/>
      <c r="R81" s="158">
        <v>5</v>
      </c>
      <c r="S81" s="158"/>
      <c r="T81" s="158"/>
      <c r="U81" s="158"/>
      <c r="V81" s="158"/>
      <c r="W81" s="158"/>
      <c r="X81" s="158"/>
      <c r="Y81" s="158"/>
      <c r="Z81" s="158"/>
      <c r="AA81" s="158"/>
      <c r="AB81" s="158"/>
      <c r="AC81" s="158"/>
      <c r="AD81" s="158"/>
      <c r="AE81" s="158"/>
      <c r="AF81" s="158"/>
      <c r="AG81" s="158"/>
      <c r="AH81" s="158"/>
      <c r="AI81" s="158"/>
      <c r="AJ81" s="158"/>
      <c r="AK81" s="158">
        <f t="shared" si="66"/>
        <v>13</v>
      </c>
      <c r="AL81" s="126">
        <f t="shared" ref="AL81" si="67">IF(COUNTA(D81:AJ81)=0,"",COUNTA(D81:AJ81))</f>
        <v>2</v>
      </c>
      <c r="AM81" s="181" t="s">
        <v>409</v>
      </c>
      <c r="AN81" s="181"/>
      <c r="AO81" s="181"/>
      <c r="AP81" s="31" t="s">
        <v>92</v>
      </c>
      <c r="AQ81" s="45"/>
      <c r="AR81" s="152">
        <v>44</v>
      </c>
      <c r="AS81" s="45"/>
      <c r="AT81" s="158"/>
    </row>
    <row r="82" spans="1:46" x14ac:dyDescent="0.25">
      <c r="A82" s="151">
        <f>IF(A80="","",A80/A81)</f>
        <v>181.45161290322579</v>
      </c>
      <c r="B82" s="148" t="s">
        <v>93</v>
      </c>
      <c r="C82" s="25" t="s">
        <v>33</v>
      </c>
      <c r="D82" s="154"/>
      <c r="E82" s="154"/>
      <c r="F82" s="151">
        <f>IF(F80="","",F80/F81)</f>
        <v>189.5</v>
      </c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1">
        <f>IF(R80="","",R80/R81)</f>
        <v>159.19999999999999</v>
      </c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1">
        <f t="shared" ref="AK82" si="68">IF(AK80="","",AK80/AK81)</f>
        <v>177.84615384615384</v>
      </c>
      <c r="AL82" s="29"/>
      <c r="AM82" s="26"/>
      <c r="AN82" s="26"/>
      <c r="AO82" s="26"/>
      <c r="AP82" s="148" t="s">
        <v>93</v>
      </c>
      <c r="AQ82" s="45"/>
      <c r="AR82" s="151">
        <f>IF(AR80="","",AR80/AR81)</f>
        <v>180.38636363636363</v>
      </c>
      <c r="AS82" s="45"/>
      <c r="AT82" s="154">
        <f>AK82-A82</f>
        <v>-3.605459057071954</v>
      </c>
    </row>
    <row r="83" spans="1:46" x14ac:dyDescent="0.25">
      <c r="A83" s="124">
        <v>5017</v>
      </c>
      <c r="B83" s="46" t="s">
        <v>94</v>
      </c>
      <c r="C83" s="19" t="s">
        <v>29</v>
      </c>
      <c r="D83" s="163"/>
      <c r="E83" s="158"/>
      <c r="F83" s="158"/>
      <c r="G83" s="158"/>
      <c r="H83" s="158"/>
      <c r="I83" s="158"/>
      <c r="J83" s="158"/>
      <c r="K83" s="158"/>
      <c r="L83" s="158"/>
      <c r="M83" s="158"/>
      <c r="N83" s="158"/>
      <c r="O83" s="158"/>
      <c r="P83" s="158">
        <v>1114</v>
      </c>
      <c r="Q83" s="158"/>
      <c r="R83" s="158"/>
      <c r="S83" s="158"/>
      <c r="T83" s="158"/>
      <c r="U83" s="158"/>
      <c r="V83" s="158"/>
      <c r="W83" s="158"/>
      <c r="X83" s="158"/>
      <c r="Y83" s="158"/>
      <c r="Z83" s="158"/>
      <c r="AA83" s="158"/>
      <c r="AB83" s="158">
        <v>1250</v>
      </c>
      <c r="AC83" s="158"/>
      <c r="AD83" s="158"/>
      <c r="AE83" s="158">
        <v>1362</v>
      </c>
      <c r="AF83" s="158"/>
      <c r="AG83" s="158"/>
      <c r="AH83" s="158"/>
      <c r="AI83" s="158"/>
      <c r="AJ83" s="158"/>
      <c r="AK83" s="158">
        <f t="shared" ref="AK83:AK84" si="69">IF(SUM(D83:AJ83)=0,"",SUM(D83:AJ83))</f>
        <v>3726</v>
      </c>
      <c r="AL83" s="21"/>
      <c r="AM83" s="45"/>
      <c r="AN83" s="45"/>
      <c r="AO83" s="45"/>
      <c r="AP83" s="46" t="s">
        <v>94</v>
      </c>
      <c r="AQ83" s="45"/>
      <c r="AR83" s="124">
        <v>6084</v>
      </c>
      <c r="AS83" s="45"/>
      <c r="AT83" s="158"/>
    </row>
    <row r="84" spans="1:46" x14ac:dyDescent="0.25">
      <c r="A84" s="124">
        <v>30</v>
      </c>
      <c r="B84" s="145" t="s">
        <v>95</v>
      </c>
      <c r="C84" s="25" t="s">
        <v>31</v>
      </c>
      <c r="D84" s="163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>
        <v>7</v>
      </c>
      <c r="Q84" s="158"/>
      <c r="R84" s="158"/>
      <c r="S84" s="158"/>
      <c r="T84" s="158"/>
      <c r="U84" s="158"/>
      <c r="V84" s="158"/>
      <c r="W84" s="158"/>
      <c r="X84" s="158"/>
      <c r="Y84" s="158"/>
      <c r="Z84" s="158"/>
      <c r="AA84" s="158"/>
      <c r="AB84" s="158">
        <v>8</v>
      </c>
      <c r="AC84" s="158"/>
      <c r="AD84" s="158"/>
      <c r="AE84" s="158">
        <v>8</v>
      </c>
      <c r="AF84" s="158"/>
      <c r="AG84" s="158"/>
      <c r="AH84" s="158"/>
      <c r="AI84" s="158"/>
      <c r="AJ84" s="158"/>
      <c r="AK84" s="158">
        <f t="shared" si="69"/>
        <v>23</v>
      </c>
      <c r="AL84" s="126">
        <f t="shared" ref="AL84" si="70">IF(COUNTA(D84:AJ84)=0,"",COUNTA(D84:AJ84))</f>
        <v>3</v>
      </c>
      <c r="AM84" s="181" t="s">
        <v>520</v>
      </c>
      <c r="AN84" s="26"/>
      <c r="AO84" s="26"/>
      <c r="AP84" s="37" t="s">
        <v>95</v>
      </c>
      <c r="AQ84" s="45"/>
      <c r="AR84" s="124">
        <v>37</v>
      </c>
      <c r="AS84" s="45"/>
      <c r="AT84" s="158"/>
    </row>
    <row r="85" spans="1:46" x14ac:dyDescent="0.25">
      <c r="A85" s="151">
        <f>IF(A83="","",A83/A84)</f>
        <v>167.23333333333332</v>
      </c>
      <c r="B85" s="146" t="s">
        <v>96</v>
      </c>
      <c r="C85" s="25" t="s">
        <v>33</v>
      </c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1">
        <f>IF(P83="","",P83/P84)</f>
        <v>159.14285714285714</v>
      </c>
      <c r="Q85" s="151"/>
      <c r="R85" s="151"/>
      <c r="S85" s="151"/>
      <c r="T85" s="151"/>
      <c r="U85" s="151"/>
      <c r="V85" s="151"/>
      <c r="W85" s="151"/>
      <c r="X85" s="151"/>
      <c r="Y85" s="151"/>
      <c r="Z85" s="151"/>
      <c r="AA85" s="151"/>
      <c r="AB85" s="151">
        <f>IF(AB83="","",AB83/AB84)</f>
        <v>156.25</v>
      </c>
      <c r="AC85" s="151"/>
      <c r="AD85" s="151"/>
      <c r="AE85" s="151">
        <f>IF(AE83="","",AE83/AE84)</f>
        <v>170.25</v>
      </c>
      <c r="AF85" s="151"/>
      <c r="AG85" s="151"/>
      <c r="AH85" s="151"/>
      <c r="AI85" s="151"/>
      <c r="AJ85" s="151"/>
      <c r="AK85" s="151">
        <f t="shared" ref="AK85" si="71">IF(AK83="","",AK83/AK84)</f>
        <v>162</v>
      </c>
      <c r="AL85" s="29"/>
      <c r="AM85" s="26"/>
      <c r="AN85" s="26"/>
      <c r="AO85" s="26"/>
      <c r="AP85" s="146" t="s">
        <v>96</v>
      </c>
      <c r="AQ85" s="45"/>
      <c r="AR85" s="151">
        <f>IF(AR83="","",AR83/AR84)</f>
        <v>164.43243243243242</v>
      </c>
      <c r="AS85" s="45"/>
      <c r="AT85" s="154">
        <f>AK85-A85</f>
        <v>-5.2333333333333201</v>
      </c>
    </row>
    <row r="86" spans="1:46" x14ac:dyDescent="0.25">
      <c r="A86" s="124">
        <v>6782</v>
      </c>
      <c r="B86" s="43" t="s">
        <v>97</v>
      </c>
      <c r="C86" s="19" t="s">
        <v>29</v>
      </c>
      <c r="D86" s="163"/>
      <c r="E86" s="158"/>
      <c r="F86" s="158"/>
      <c r="G86" s="158"/>
      <c r="H86" s="158"/>
      <c r="I86" s="158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58"/>
      <c r="Y86" s="158">
        <v>995</v>
      </c>
      <c r="Z86" s="158"/>
      <c r="AA86" s="158"/>
      <c r="AB86" s="158"/>
      <c r="AC86" s="158"/>
      <c r="AD86" s="158"/>
      <c r="AE86" s="158"/>
      <c r="AF86" s="158"/>
      <c r="AG86" s="158"/>
      <c r="AH86" s="158"/>
      <c r="AI86" s="158"/>
      <c r="AJ86" s="158"/>
      <c r="AK86" s="158">
        <f t="shared" ref="AK86:AK87" si="72">IF(SUM(D86:AJ86)=0,"",SUM(D86:AJ86))</f>
        <v>995</v>
      </c>
      <c r="AL86" s="21"/>
      <c r="AM86" s="26"/>
      <c r="AN86" s="26"/>
      <c r="AO86" s="26"/>
      <c r="AP86" s="43" t="s">
        <v>97</v>
      </c>
      <c r="AQ86" s="45"/>
      <c r="AR86" s="124">
        <v>5766</v>
      </c>
      <c r="AS86" s="45"/>
      <c r="AT86" s="163"/>
    </row>
    <row r="87" spans="1:46" x14ac:dyDescent="0.25">
      <c r="A87" s="126">
        <v>41</v>
      </c>
      <c r="B87" s="147" t="s">
        <v>98</v>
      </c>
      <c r="C87" s="25" t="s">
        <v>31</v>
      </c>
      <c r="D87" s="163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158"/>
      <c r="Q87" s="158"/>
      <c r="R87" s="158"/>
      <c r="S87" s="158"/>
      <c r="T87" s="158"/>
      <c r="U87" s="158"/>
      <c r="V87" s="158"/>
      <c r="W87" s="158"/>
      <c r="X87" s="158"/>
      <c r="Y87" s="158">
        <v>6</v>
      </c>
      <c r="Z87" s="158"/>
      <c r="AA87" s="158"/>
      <c r="AB87" s="158"/>
      <c r="AC87" s="158"/>
      <c r="AD87" s="158"/>
      <c r="AE87" s="158"/>
      <c r="AF87" s="158"/>
      <c r="AG87" s="158"/>
      <c r="AH87" s="158"/>
      <c r="AI87" s="158"/>
      <c r="AJ87" s="158"/>
      <c r="AK87" s="158">
        <f t="shared" si="72"/>
        <v>6</v>
      </c>
      <c r="AL87" s="126">
        <f t="shared" ref="AL87" si="73">IF(COUNTA(D87:AJ87)=0,"",COUNTA(D87:AJ87))</f>
        <v>1</v>
      </c>
      <c r="AM87" s="181" t="s">
        <v>447</v>
      </c>
      <c r="AN87" s="181"/>
      <c r="AO87" s="181"/>
      <c r="AP87" s="31" t="s">
        <v>98</v>
      </c>
      <c r="AQ87" s="45"/>
      <c r="AR87" s="126">
        <v>35</v>
      </c>
      <c r="AS87" s="45"/>
      <c r="AT87" s="158"/>
    </row>
    <row r="88" spans="1:46" x14ac:dyDescent="0.25">
      <c r="A88" s="151">
        <f>IF(A86="","",A86/A87)</f>
        <v>165.41463414634146</v>
      </c>
      <c r="B88" s="148" t="s">
        <v>99</v>
      </c>
      <c r="C88" s="25" t="s">
        <v>33</v>
      </c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1">
        <f>IF(Y86="","",Y86/Y87)</f>
        <v>165.83333333333334</v>
      </c>
      <c r="Z88" s="151"/>
      <c r="AA88" s="151"/>
      <c r="AB88" s="151"/>
      <c r="AC88" s="151"/>
      <c r="AD88" s="151"/>
      <c r="AE88" s="151"/>
      <c r="AF88" s="151"/>
      <c r="AG88" s="151"/>
      <c r="AH88" s="151"/>
      <c r="AI88" s="151"/>
      <c r="AJ88" s="151"/>
      <c r="AK88" s="151">
        <f t="shared" ref="AK88" si="74">IF(AK86="","",AK86/AK87)</f>
        <v>165.83333333333334</v>
      </c>
      <c r="AL88" s="29"/>
      <c r="AM88" s="26"/>
      <c r="AN88" s="26"/>
      <c r="AO88" s="26"/>
      <c r="AP88" s="148" t="s">
        <v>99</v>
      </c>
      <c r="AQ88" s="45"/>
      <c r="AR88" s="151">
        <f>IF(AR86="","",AR86/AR87)</f>
        <v>164.74285714285713</v>
      </c>
      <c r="AS88" s="45"/>
      <c r="AT88" s="154">
        <f>AK88-A88</f>
        <v>0.41869918699188702</v>
      </c>
    </row>
    <row r="89" spans="1:46" x14ac:dyDescent="0.25">
      <c r="A89" s="152">
        <v>9650</v>
      </c>
      <c r="B89" s="46" t="s">
        <v>100</v>
      </c>
      <c r="C89" s="19" t="s">
        <v>29</v>
      </c>
      <c r="D89" s="163"/>
      <c r="E89" s="158"/>
      <c r="F89" s="158">
        <v>1240</v>
      </c>
      <c r="G89" s="158"/>
      <c r="H89" s="158"/>
      <c r="I89" s="158">
        <v>1326</v>
      </c>
      <c r="J89" s="158"/>
      <c r="K89" s="158"/>
      <c r="L89" s="158"/>
      <c r="M89" s="158"/>
      <c r="N89" s="158"/>
      <c r="O89" s="158"/>
      <c r="P89" s="158"/>
      <c r="Q89" s="158"/>
      <c r="R89" s="158"/>
      <c r="S89" s="158">
        <v>835</v>
      </c>
      <c r="T89" s="158"/>
      <c r="U89" s="158">
        <v>1939</v>
      </c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>
        <v>1332</v>
      </c>
      <c r="AJ89" s="158"/>
      <c r="AK89" s="158">
        <f t="shared" ref="AK89:AK90" si="75">IF(SUM(D89:AJ89)=0,"",SUM(D89:AJ89))</f>
        <v>6672</v>
      </c>
      <c r="AL89" s="21"/>
      <c r="AM89" s="26"/>
      <c r="AN89" s="26"/>
      <c r="AO89" s="26"/>
      <c r="AP89" s="46" t="s">
        <v>100</v>
      </c>
      <c r="AQ89" s="45"/>
      <c r="AR89" s="152">
        <v>12415</v>
      </c>
      <c r="AS89" s="45"/>
      <c r="AT89" s="158"/>
    </row>
    <row r="90" spans="1:46" x14ac:dyDescent="0.25">
      <c r="A90" s="152">
        <v>70</v>
      </c>
      <c r="B90" s="145" t="s">
        <v>101</v>
      </c>
      <c r="C90" s="25" t="s">
        <v>31</v>
      </c>
      <c r="D90" s="163"/>
      <c r="E90" s="158"/>
      <c r="F90" s="158">
        <v>8</v>
      </c>
      <c r="G90" s="158"/>
      <c r="H90" s="158"/>
      <c r="I90" s="158">
        <v>9</v>
      </c>
      <c r="J90" s="158"/>
      <c r="K90" s="158"/>
      <c r="L90" s="158"/>
      <c r="M90" s="158"/>
      <c r="N90" s="158"/>
      <c r="O90" s="158"/>
      <c r="P90" s="158"/>
      <c r="Q90" s="158"/>
      <c r="R90" s="158"/>
      <c r="S90" s="158">
        <v>7</v>
      </c>
      <c r="T90" s="158"/>
      <c r="U90" s="158">
        <v>14</v>
      </c>
      <c r="V90" s="158"/>
      <c r="W90" s="158"/>
      <c r="X90" s="158"/>
      <c r="Y90" s="158"/>
      <c r="Z90" s="158"/>
      <c r="AA90" s="158"/>
      <c r="AB90" s="158"/>
      <c r="AC90" s="158"/>
      <c r="AD90" s="158"/>
      <c r="AE90" s="158"/>
      <c r="AF90" s="158"/>
      <c r="AG90" s="158"/>
      <c r="AH90" s="158"/>
      <c r="AI90" s="158">
        <v>9</v>
      </c>
      <c r="AJ90" s="158"/>
      <c r="AK90" s="158">
        <f t="shared" si="75"/>
        <v>47</v>
      </c>
      <c r="AL90" s="126">
        <f t="shared" ref="AL90" si="76">IF(COUNTA(D90:AJ90)=0,"",COUNTA(D90:AJ90))</f>
        <v>5</v>
      </c>
      <c r="AM90" s="235" t="s">
        <v>571</v>
      </c>
      <c r="AN90" s="235"/>
      <c r="AO90" s="235"/>
      <c r="AP90" s="37" t="s">
        <v>101</v>
      </c>
      <c r="AQ90" s="45"/>
      <c r="AR90" s="152">
        <v>88</v>
      </c>
      <c r="AS90" s="45"/>
      <c r="AT90" s="158"/>
    </row>
    <row r="91" spans="1:46" x14ac:dyDescent="0.25">
      <c r="A91" s="151">
        <f>IF(A89="","",A89/A90)</f>
        <v>137.85714285714286</v>
      </c>
      <c r="B91" s="146" t="s">
        <v>102</v>
      </c>
      <c r="C91" s="25" t="s">
        <v>33</v>
      </c>
      <c r="D91" s="154"/>
      <c r="E91" s="154"/>
      <c r="F91" s="151">
        <f>IF(F89="","",F89/F90)</f>
        <v>155</v>
      </c>
      <c r="G91" s="154"/>
      <c r="H91" s="154"/>
      <c r="I91" s="151">
        <f>IF(I89="","",I89/I90)</f>
        <v>147.33333333333334</v>
      </c>
      <c r="J91" s="154"/>
      <c r="K91" s="154"/>
      <c r="L91" s="154"/>
      <c r="M91" s="154"/>
      <c r="N91" s="154"/>
      <c r="O91" s="154"/>
      <c r="P91" s="154"/>
      <c r="Q91" s="154"/>
      <c r="R91" s="154"/>
      <c r="S91" s="151">
        <f>IF(S89="","",S89/S90)</f>
        <v>119.28571428571429</v>
      </c>
      <c r="T91" s="151"/>
      <c r="U91" s="151">
        <f>IF(U89="","",U89/U90)</f>
        <v>138.5</v>
      </c>
      <c r="V91" s="151"/>
      <c r="W91" s="151"/>
      <c r="X91" s="151"/>
      <c r="Y91" s="151"/>
      <c r="Z91" s="151"/>
      <c r="AA91" s="151"/>
      <c r="AB91" s="151"/>
      <c r="AC91" s="151"/>
      <c r="AD91" s="151"/>
      <c r="AE91" s="151"/>
      <c r="AF91" s="151"/>
      <c r="AG91" s="151"/>
      <c r="AH91" s="151"/>
      <c r="AI91" s="151">
        <f>IF(AI89="","",AI89/AI90)</f>
        <v>148</v>
      </c>
      <c r="AJ91" s="151"/>
      <c r="AK91" s="151">
        <f t="shared" ref="AK91" si="77">IF(AK89="","",AK89/AK90)</f>
        <v>141.95744680851064</v>
      </c>
      <c r="AL91" s="29"/>
      <c r="AM91" s="181"/>
      <c r="AN91" s="181"/>
      <c r="AO91" s="181"/>
      <c r="AP91" s="146" t="s">
        <v>102</v>
      </c>
      <c r="AQ91" s="45"/>
      <c r="AR91" s="151">
        <f>IF(AR89="","",AR89/AR90)</f>
        <v>141.07954545454547</v>
      </c>
      <c r="AS91" s="45"/>
      <c r="AT91" s="154">
        <f>AK91-A91</f>
        <v>4.1003039513677777</v>
      </c>
    </row>
    <row r="92" spans="1:46" x14ac:dyDescent="0.25">
      <c r="A92" s="126">
        <v>13697</v>
      </c>
      <c r="B92" s="46" t="s">
        <v>103</v>
      </c>
      <c r="C92" s="19" t="s">
        <v>29</v>
      </c>
      <c r="D92" s="152"/>
      <c r="E92" s="158"/>
      <c r="F92" s="158"/>
      <c r="G92" s="158"/>
      <c r="H92" s="158"/>
      <c r="I92" s="158"/>
      <c r="J92" s="158"/>
      <c r="K92" s="158"/>
      <c r="L92" s="158">
        <v>2793</v>
      </c>
      <c r="M92" s="158"/>
      <c r="N92" s="158">
        <v>1897</v>
      </c>
      <c r="O92" s="158"/>
      <c r="P92" s="158">
        <v>738</v>
      </c>
      <c r="Q92" s="158"/>
      <c r="R92" s="158"/>
      <c r="S92" s="158"/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>
        <v>2099</v>
      </c>
      <c r="AG92" s="158">
        <v>1428</v>
      </c>
      <c r="AH92" s="158"/>
      <c r="AI92" s="158"/>
      <c r="AJ92" s="158"/>
      <c r="AK92" s="158">
        <f t="shared" ref="AK92:AK93" si="78">IF(SUM(D92:AJ92)=0,"",SUM(D92:AJ92))</f>
        <v>8955</v>
      </c>
      <c r="AL92" s="21"/>
      <c r="AM92" s="181"/>
      <c r="AN92" s="26"/>
      <c r="AO92" s="26"/>
      <c r="AP92" s="46" t="s">
        <v>103</v>
      </c>
      <c r="AQ92" s="45"/>
      <c r="AR92" s="126">
        <v>13697</v>
      </c>
      <c r="AS92" s="45"/>
      <c r="AT92" s="158"/>
    </row>
    <row r="93" spans="1:46" x14ac:dyDescent="0.25">
      <c r="A93" s="126">
        <v>89</v>
      </c>
      <c r="B93" s="145" t="s">
        <v>104</v>
      </c>
      <c r="C93" s="25" t="s">
        <v>31</v>
      </c>
      <c r="D93" s="158"/>
      <c r="E93" s="158"/>
      <c r="F93" s="158"/>
      <c r="G93" s="158"/>
      <c r="H93" s="158"/>
      <c r="I93" s="158"/>
      <c r="J93" s="158"/>
      <c r="K93" s="158"/>
      <c r="L93" s="158">
        <v>18</v>
      </c>
      <c r="M93" s="158"/>
      <c r="N93" s="158">
        <v>11</v>
      </c>
      <c r="O93" s="158"/>
      <c r="P93" s="158">
        <v>5</v>
      </c>
      <c r="Q93" s="158"/>
      <c r="R93" s="158"/>
      <c r="S93" s="158"/>
      <c r="T93" s="158"/>
      <c r="U93" s="158"/>
      <c r="V93" s="158"/>
      <c r="W93" s="158"/>
      <c r="X93" s="158"/>
      <c r="Y93" s="158"/>
      <c r="Z93" s="158"/>
      <c r="AA93" s="158"/>
      <c r="AB93" s="158"/>
      <c r="AC93" s="158"/>
      <c r="AD93" s="158"/>
      <c r="AE93" s="158"/>
      <c r="AF93" s="158">
        <v>14</v>
      </c>
      <c r="AG93" s="158">
        <v>9</v>
      </c>
      <c r="AH93" s="158"/>
      <c r="AI93" s="158"/>
      <c r="AJ93" s="158"/>
      <c r="AK93" s="158">
        <f t="shared" si="78"/>
        <v>57</v>
      </c>
      <c r="AL93" s="126">
        <f t="shared" ref="AL93" si="79">IF(COUNTA(D93:AJ93)=0,"",COUNTA(D93:AJ93))</f>
        <v>5</v>
      </c>
      <c r="AM93" s="235" t="s">
        <v>553</v>
      </c>
      <c r="AN93" s="239"/>
      <c r="AO93" s="239"/>
      <c r="AP93" s="37" t="s">
        <v>104</v>
      </c>
      <c r="AQ93" s="45"/>
      <c r="AR93" s="126">
        <v>84</v>
      </c>
      <c r="AS93" s="45"/>
      <c r="AT93" s="158"/>
    </row>
    <row r="94" spans="1:46" x14ac:dyDescent="0.25">
      <c r="A94" s="151">
        <f>IF(A92="","",A92/A93)</f>
        <v>153.89887640449439</v>
      </c>
      <c r="B94" s="146" t="s">
        <v>105</v>
      </c>
      <c r="C94" s="25" t="s">
        <v>33</v>
      </c>
      <c r="D94" s="154"/>
      <c r="E94" s="154"/>
      <c r="F94" s="154"/>
      <c r="G94" s="154"/>
      <c r="H94" s="154"/>
      <c r="I94" s="154"/>
      <c r="J94" s="154"/>
      <c r="K94" s="154"/>
      <c r="L94" s="151">
        <f>IF(L92="","",L92/L93)</f>
        <v>155.16666666666666</v>
      </c>
      <c r="M94" s="154"/>
      <c r="N94" s="151">
        <f>IF(N92="","",N92/N93)</f>
        <v>172.45454545454547</v>
      </c>
      <c r="O94" s="151"/>
      <c r="P94" s="151">
        <f>IF(P92="","",P92/P93)</f>
        <v>147.6</v>
      </c>
      <c r="Q94" s="151"/>
      <c r="R94" s="151"/>
      <c r="S94" s="151"/>
      <c r="T94" s="151"/>
      <c r="U94" s="151"/>
      <c r="V94" s="151"/>
      <c r="W94" s="151"/>
      <c r="X94" s="151"/>
      <c r="Y94" s="151"/>
      <c r="Z94" s="151"/>
      <c r="AA94" s="151"/>
      <c r="AB94" s="151"/>
      <c r="AC94" s="151"/>
      <c r="AD94" s="151"/>
      <c r="AE94" s="151"/>
      <c r="AF94" s="151">
        <f>IF(AF92="","",AF92/AF93)</f>
        <v>149.92857142857142</v>
      </c>
      <c r="AG94" s="151">
        <f>IF(AG92="","",AG92/AG93)</f>
        <v>158.66666666666666</v>
      </c>
      <c r="AH94" s="151"/>
      <c r="AI94" s="151"/>
      <c r="AJ94" s="151"/>
      <c r="AK94" s="151">
        <f t="shared" ref="AK94" si="80">IF(AK92="","",AK92/AK93)</f>
        <v>157.10526315789474</v>
      </c>
      <c r="AL94" s="29"/>
      <c r="AM94" s="26"/>
      <c r="AN94" s="26"/>
      <c r="AO94" s="26"/>
      <c r="AP94" s="146" t="s">
        <v>105</v>
      </c>
      <c r="AQ94" s="45"/>
      <c r="AR94" s="151">
        <f>IF(AR92="","",AR92/AR93)</f>
        <v>163.0595238095238</v>
      </c>
      <c r="AS94" s="45"/>
      <c r="AT94" s="154">
        <f>AK94-A94</f>
        <v>3.2063867534003521</v>
      </c>
    </row>
    <row r="95" spans="1:46" x14ac:dyDescent="0.25">
      <c r="A95" s="124">
        <v>12268</v>
      </c>
      <c r="B95" s="46" t="s">
        <v>106</v>
      </c>
      <c r="C95" s="19" t="s">
        <v>29</v>
      </c>
      <c r="D95" s="158">
        <v>2227</v>
      </c>
      <c r="E95" s="158"/>
      <c r="F95" s="158">
        <v>1352</v>
      </c>
      <c r="G95" s="158"/>
      <c r="H95" s="158"/>
      <c r="I95" s="158"/>
      <c r="J95" s="158">
        <v>1476</v>
      </c>
      <c r="K95" s="158"/>
      <c r="L95" s="158"/>
      <c r="M95" s="158"/>
      <c r="N95" s="158"/>
      <c r="O95" s="158"/>
      <c r="P95" s="158">
        <v>917</v>
      </c>
      <c r="Q95" s="158"/>
      <c r="R95" s="158"/>
      <c r="S95" s="158"/>
      <c r="T95" s="158"/>
      <c r="U95" s="158"/>
      <c r="V95" s="158">
        <v>2315</v>
      </c>
      <c r="W95" s="158"/>
      <c r="X95" s="158"/>
      <c r="Y95" s="158"/>
      <c r="Z95" s="158"/>
      <c r="AA95" s="158">
        <v>964</v>
      </c>
      <c r="AB95" s="158"/>
      <c r="AC95" s="158">
        <v>931</v>
      </c>
      <c r="AD95" s="158"/>
      <c r="AE95" s="158"/>
      <c r="AF95" s="158"/>
      <c r="AG95" s="158">
        <v>1543</v>
      </c>
      <c r="AH95" s="158"/>
      <c r="AI95" s="158"/>
      <c r="AJ95" s="158"/>
      <c r="AK95" s="158">
        <f t="shared" ref="AK95:AK96" si="81">IF(SUM(D95:AJ95)=0,"",SUM(D95:AJ95))</f>
        <v>11725</v>
      </c>
      <c r="AL95" s="21"/>
      <c r="AM95" s="26"/>
      <c r="AN95" s="26"/>
      <c r="AO95" s="26"/>
      <c r="AP95" s="46" t="s">
        <v>106</v>
      </c>
      <c r="AQ95" s="45"/>
      <c r="AR95" s="124">
        <v>18249</v>
      </c>
      <c r="AS95" s="45"/>
      <c r="AT95" s="158"/>
    </row>
    <row r="96" spans="1:46" x14ac:dyDescent="0.25">
      <c r="A96" s="124">
        <v>73</v>
      </c>
      <c r="B96" s="145" t="s">
        <v>107</v>
      </c>
      <c r="C96" s="25" t="s">
        <v>31</v>
      </c>
      <c r="D96" s="158">
        <v>15</v>
      </c>
      <c r="E96" s="158"/>
      <c r="F96" s="158">
        <v>8</v>
      </c>
      <c r="G96" s="158"/>
      <c r="H96" s="158"/>
      <c r="I96" s="158"/>
      <c r="J96" s="158">
        <v>9</v>
      </c>
      <c r="K96" s="158"/>
      <c r="L96" s="158"/>
      <c r="M96" s="158"/>
      <c r="N96" s="158"/>
      <c r="O96" s="158"/>
      <c r="P96" s="158">
        <v>6</v>
      </c>
      <c r="Q96" s="158"/>
      <c r="R96" s="158"/>
      <c r="S96" s="158"/>
      <c r="T96" s="158"/>
      <c r="U96" s="158"/>
      <c r="V96" s="158">
        <v>14</v>
      </c>
      <c r="W96" s="158"/>
      <c r="X96" s="158"/>
      <c r="Y96" s="158"/>
      <c r="Z96" s="158"/>
      <c r="AA96" s="158">
        <v>6</v>
      </c>
      <c r="AB96" s="158"/>
      <c r="AC96" s="158">
        <v>6</v>
      </c>
      <c r="AD96" s="158"/>
      <c r="AE96" s="158"/>
      <c r="AF96" s="158"/>
      <c r="AG96" s="158">
        <v>9</v>
      </c>
      <c r="AH96" s="158"/>
      <c r="AI96" s="158"/>
      <c r="AJ96" s="158"/>
      <c r="AK96" s="158">
        <f t="shared" si="81"/>
        <v>73</v>
      </c>
      <c r="AL96" s="126">
        <f t="shared" ref="AL96" si="82">IF(COUNTA(D96:AJ96)=0,"",COUNTA(D96:AJ96))</f>
        <v>8</v>
      </c>
      <c r="AM96" s="235" t="s">
        <v>570</v>
      </c>
      <c r="AN96" s="235"/>
      <c r="AO96" s="235"/>
      <c r="AP96" s="37" t="s">
        <v>107</v>
      </c>
      <c r="AQ96" s="45"/>
      <c r="AR96" s="124">
        <v>112</v>
      </c>
      <c r="AS96" s="45"/>
      <c r="AT96" s="158"/>
    </row>
    <row r="97" spans="1:46" x14ac:dyDescent="0.25">
      <c r="A97" s="151">
        <f>IF(A95="","",A95/A96)</f>
        <v>168.05479452054794</v>
      </c>
      <c r="B97" s="146" t="s">
        <v>108</v>
      </c>
      <c r="C97" s="25" t="s">
        <v>33</v>
      </c>
      <c r="D97" s="151">
        <f>IF(D95="","",D95/D96)</f>
        <v>148.46666666666667</v>
      </c>
      <c r="E97" s="154"/>
      <c r="F97" s="151">
        <f>IF(F95="","",F95/F96)</f>
        <v>169</v>
      </c>
      <c r="G97" s="154"/>
      <c r="H97" s="154"/>
      <c r="I97" s="154"/>
      <c r="J97" s="151">
        <f>IF(J95="","",J95/J96)</f>
        <v>164</v>
      </c>
      <c r="K97" s="154"/>
      <c r="L97" s="154"/>
      <c r="M97" s="154"/>
      <c r="N97" s="154"/>
      <c r="O97" s="154"/>
      <c r="P97" s="151">
        <f>IF(P95="","",P95/P96)</f>
        <v>152.83333333333334</v>
      </c>
      <c r="Q97" s="151"/>
      <c r="R97" s="151"/>
      <c r="S97" s="151"/>
      <c r="T97" s="151"/>
      <c r="U97" s="151"/>
      <c r="V97" s="151">
        <f>IF(V95="","",V95/V96)</f>
        <v>165.35714285714286</v>
      </c>
      <c r="W97" s="151"/>
      <c r="X97" s="151"/>
      <c r="Y97" s="151"/>
      <c r="Z97" s="151"/>
      <c r="AA97" s="151">
        <f>IF(AA95="","",AA95/AA96)</f>
        <v>160.66666666666666</v>
      </c>
      <c r="AB97" s="151"/>
      <c r="AC97" s="151">
        <f>IF(AC95="","",AC95/AC96)</f>
        <v>155.16666666666666</v>
      </c>
      <c r="AD97" s="151"/>
      <c r="AE97" s="151"/>
      <c r="AF97" s="151"/>
      <c r="AG97" s="151">
        <f>IF(AG95="","",AG95/AG96)</f>
        <v>171.44444444444446</v>
      </c>
      <c r="AH97" s="151"/>
      <c r="AI97" s="151"/>
      <c r="AJ97" s="151"/>
      <c r="AK97" s="151">
        <f t="shared" ref="AK97" si="83">IF(AK95="","",AK95/AK96)</f>
        <v>160.61643835616439</v>
      </c>
      <c r="AL97" s="29"/>
      <c r="AN97" s="181"/>
      <c r="AO97" s="181"/>
      <c r="AP97" s="146" t="s">
        <v>108</v>
      </c>
      <c r="AQ97" s="45"/>
      <c r="AR97" s="151">
        <f>IF(AR95="","",AR95/AR96)</f>
        <v>162.9375</v>
      </c>
      <c r="AS97" s="45"/>
      <c r="AT97" s="154">
        <f>AK97-A97</f>
        <v>-7.4383561643835492</v>
      </c>
    </row>
    <row r="98" spans="1:46" x14ac:dyDescent="0.25">
      <c r="A98" s="152">
        <v>31460</v>
      </c>
      <c r="B98" s="43" t="s">
        <v>106</v>
      </c>
      <c r="C98" s="19" t="s">
        <v>29</v>
      </c>
      <c r="D98" s="158">
        <v>2796</v>
      </c>
      <c r="E98" s="158">
        <v>2739</v>
      </c>
      <c r="F98" s="158">
        <v>1513</v>
      </c>
      <c r="G98" s="158"/>
      <c r="H98" s="158"/>
      <c r="I98" s="158"/>
      <c r="J98" s="158"/>
      <c r="K98" s="158">
        <v>1437</v>
      </c>
      <c r="L98" s="158">
        <v>3596</v>
      </c>
      <c r="M98" s="158"/>
      <c r="N98" s="158"/>
      <c r="O98" s="158"/>
      <c r="P98" s="158"/>
      <c r="Q98" s="158">
        <v>1393</v>
      </c>
      <c r="R98" s="158"/>
      <c r="S98" s="158"/>
      <c r="T98" s="158"/>
      <c r="U98" s="158"/>
      <c r="V98" s="158"/>
      <c r="W98" s="158"/>
      <c r="X98" s="158">
        <v>1131</v>
      </c>
      <c r="Y98" s="158"/>
      <c r="Z98" s="158">
        <v>1547</v>
      </c>
      <c r="AA98" s="158"/>
      <c r="AB98" s="158"/>
      <c r="AC98" s="158"/>
      <c r="AD98" s="158"/>
      <c r="AE98" s="158"/>
      <c r="AF98" s="158">
        <v>2694</v>
      </c>
      <c r="AG98" s="158"/>
      <c r="AH98" s="158"/>
      <c r="AI98" s="158"/>
      <c r="AJ98" s="158">
        <v>2544</v>
      </c>
      <c r="AK98" s="158">
        <f t="shared" ref="AK98:AK99" si="84">IF(SUM(D98:AJ98)=0,"",SUM(D98:AJ98))</f>
        <v>21390</v>
      </c>
      <c r="AL98" s="21"/>
      <c r="AM98" s="22"/>
      <c r="AN98" s="23"/>
      <c r="AO98" s="23"/>
      <c r="AP98" s="43" t="s">
        <v>106</v>
      </c>
      <c r="AQ98" s="45"/>
      <c r="AR98" s="152">
        <v>39255</v>
      </c>
      <c r="AS98" s="45"/>
      <c r="AT98" s="158"/>
    </row>
    <row r="99" spans="1:46" x14ac:dyDescent="0.25">
      <c r="A99" s="152">
        <v>164</v>
      </c>
      <c r="B99" s="147" t="s">
        <v>109</v>
      </c>
      <c r="C99" s="25" t="s">
        <v>31</v>
      </c>
      <c r="D99" s="158">
        <v>15</v>
      </c>
      <c r="E99" s="158">
        <v>14</v>
      </c>
      <c r="F99" s="158">
        <v>8</v>
      </c>
      <c r="G99" s="158"/>
      <c r="H99" s="158"/>
      <c r="I99" s="158"/>
      <c r="J99" s="158"/>
      <c r="K99" s="158">
        <v>8</v>
      </c>
      <c r="L99" s="158">
        <v>18</v>
      </c>
      <c r="M99" s="158"/>
      <c r="N99" s="158"/>
      <c r="O99" s="158"/>
      <c r="P99" s="158"/>
      <c r="Q99" s="158">
        <v>7</v>
      </c>
      <c r="R99" s="158"/>
      <c r="S99" s="158"/>
      <c r="T99" s="158"/>
      <c r="U99" s="158"/>
      <c r="V99" s="158"/>
      <c r="W99" s="158"/>
      <c r="X99" s="158">
        <v>6</v>
      </c>
      <c r="Y99" s="158"/>
      <c r="Z99" s="158">
        <v>8</v>
      </c>
      <c r="AA99" s="158"/>
      <c r="AB99" s="158"/>
      <c r="AC99" s="158"/>
      <c r="AD99" s="158"/>
      <c r="AE99" s="158"/>
      <c r="AF99" s="158">
        <v>14</v>
      </c>
      <c r="AG99" s="158"/>
      <c r="AH99" s="158"/>
      <c r="AI99" s="158"/>
      <c r="AJ99" s="158">
        <v>14</v>
      </c>
      <c r="AK99" s="158">
        <f t="shared" si="84"/>
        <v>112</v>
      </c>
      <c r="AL99" s="126">
        <f t="shared" ref="AL99" si="85">IF(COUNTA(D99:AJ99)=0,"",COUNTA(D99:AJ99))</f>
        <v>10</v>
      </c>
      <c r="AM99" s="235" t="s">
        <v>552</v>
      </c>
      <c r="AN99" s="235"/>
      <c r="AO99" s="235"/>
      <c r="AP99" s="31" t="s">
        <v>109</v>
      </c>
      <c r="AQ99" s="45"/>
      <c r="AR99" s="152">
        <v>201</v>
      </c>
      <c r="AS99" s="45"/>
      <c r="AT99" s="158"/>
    </row>
    <row r="100" spans="1:46" x14ac:dyDescent="0.25">
      <c r="A100" s="151">
        <f>IF(A98="","",A98/A99)</f>
        <v>191.82926829268294</v>
      </c>
      <c r="B100" s="148" t="s">
        <v>110</v>
      </c>
      <c r="C100" s="25" t="s">
        <v>33</v>
      </c>
      <c r="D100" s="151">
        <f>IF(D98="","",D98/D99)</f>
        <v>186.4</v>
      </c>
      <c r="E100" s="203">
        <f>IF(E98="","",E98/E99)</f>
        <v>195.64285714285714</v>
      </c>
      <c r="F100" s="151">
        <f>IF(F98="","",F98/F99)</f>
        <v>189.125</v>
      </c>
      <c r="G100" s="154"/>
      <c r="H100" s="154"/>
      <c r="I100" s="151"/>
      <c r="J100" s="151"/>
      <c r="K100" s="151">
        <f>IF(K98="","",K98/K99)</f>
        <v>179.625</v>
      </c>
      <c r="L100" s="203">
        <f>IF(L98="","",L98/L99)</f>
        <v>199.77777777777777</v>
      </c>
      <c r="M100" s="151"/>
      <c r="N100" s="151"/>
      <c r="O100" s="151"/>
      <c r="P100" s="151"/>
      <c r="Q100" s="203">
        <f>IF(Q98="","",Q98/Q99)</f>
        <v>199</v>
      </c>
      <c r="R100" s="151"/>
      <c r="S100" s="151"/>
      <c r="T100" s="151"/>
      <c r="U100" s="151"/>
      <c r="V100" s="151"/>
      <c r="W100" s="151"/>
      <c r="X100" s="151">
        <f>IF(X98="","",X98/X99)</f>
        <v>188.5</v>
      </c>
      <c r="Y100" s="151"/>
      <c r="Z100" s="203">
        <f>IF(Z98="","",Z98/Z99)</f>
        <v>193.375</v>
      </c>
      <c r="AA100" s="203"/>
      <c r="AB100" s="203"/>
      <c r="AC100" s="203"/>
      <c r="AD100" s="203"/>
      <c r="AE100" s="203"/>
      <c r="AF100" s="203">
        <f>IF(AF98="","",AF98/AF99)</f>
        <v>192.42857142857142</v>
      </c>
      <c r="AG100" s="203"/>
      <c r="AH100" s="203"/>
      <c r="AI100" s="203"/>
      <c r="AJ100" s="151">
        <f>IF(AJ98="","",AJ98/AJ99)</f>
        <v>181.71428571428572</v>
      </c>
      <c r="AK100" s="151">
        <f t="shared" ref="AK100" si="86">IF(AK98="","",AK98/AK99)</f>
        <v>190.98214285714286</v>
      </c>
      <c r="AL100" s="29"/>
      <c r="AM100" s="226"/>
      <c r="AN100" s="48"/>
      <c r="AO100" s="227"/>
      <c r="AP100" s="148" t="s">
        <v>110</v>
      </c>
      <c r="AQ100" s="45"/>
      <c r="AR100" s="151">
        <f>IF(AR98="","",AR98/AR99)</f>
        <v>195.29850746268656</v>
      </c>
      <c r="AS100" s="45"/>
      <c r="AT100" s="154">
        <f>AK100-A100</f>
        <v>-0.8471254355400788</v>
      </c>
    </row>
    <row r="101" spans="1:46" x14ac:dyDescent="0.25">
      <c r="A101" s="124">
        <v>32333</v>
      </c>
      <c r="B101" s="46" t="s">
        <v>106</v>
      </c>
      <c r="C101" s="19" t="s">
        <v>29</v>
      </c>
      <c r="D101" s="158"/>
      <c r="E101" s="158">
        <v>2439</v>
      </c>
      <c r="F101" s="158">
        <v>1498</v>
      </c>
      <c r="G101" s="158"/>
      <c r="H101" s="158"/>
      <c r="I101" s="158"/>
      <c r="J101" s="158">
        <v>1686</v>
      </c>
      <c r="K101" s="158"/>
      <c r="L101" s="158">
        <v>3156</v>
      </c>
      <c r="M101" s="158"/>
      <c r="N101" s="158"/>
      <c r="O101" s="158">
        <v>1655</v>
      </c>
      <c r="P101" s="158"/>
      <c r="Q101" s="158"/>
      <c r="R101" s="158"/>
      <c r="S101" s="158"/>
      <c r="T101" s="158"/>
      <c r="U101" s="158"/>
      <c r="V101" s="158"/>
      <c r="W101" s="158"/>
      <c r="X101" s="158">
        <v>950</v>
      </c>
      <c r="Y101" s="158"/>
      <c r="Z101" s="158"/>
      <c r="AA101" s="158"/>
      <c r="AB101" s="158">
        <v>1454</v>
      </c>
      <c r="AC101" s="158"/>
      <c r="AD101" s="158">
        <v>1331</v>
      </c>
      <c r="AE101" s="158"/>
      <c r="AF101" s="158">
        <v>2607</v>
      </c>
      <c r="AG101" s="158"/>
      <c r="AH101" s="158"/>
      <c r="AI101" s="158"/>
      <c r="AJ101" s="158">
        <v>2503</v>
      </c>
      <c r="AK101" s="158">
        <f t="shared" ref="AK101:AK102" si="87">IF(SUM(D101:AJ101)=0,"",SUM(D101:AJ101))</f>
        <v>19279</v>
      </c>
      <c r="AL101" s="21"/>
      <c r="AM101" s="45"/>
      <c r="AN101" s="45"/>
      <c r="AO101" s="45"/>
      <c r="AP101" s="46" t="s">
        <v>106</v>
      </c>
      <c r="AQ101" s="45"/>
      <c r="AR101" s="124">
        <v>26784</v>
      </c>
      <c r="AS101" s="45"/>
      <c r="AT101" s="158"/>
    </row>
    <row r="102" spans="1:46" x14ac:dyDescent="0.25">
      <c r="A102" s="124">
        <v>185</v>
      </c>
      <c r="B102" s="145" t="s">
        <v>111</v>
      </c>
      <c r="C102" s="25" t="s">
        <v>31</v>
      </c>
      <c r="D102" s="158"/>
      <c r="E102" s="158">
        <v>14</v>
      </c>
      <c r="F102" s="158">
        <v>8</v>
      </c>
      <c r="G102" s="158"/>
      <c r="H102" s="158"/>
      <c r="I102" s="158"/>
      <c r="J102" s="158">
        <v>9</v>
      </c>
      <c r="K102" s="158"/>
      <c r="L102" s="158">
        <v>18</v>
      </c>
      <c r="M102" s="158"/>
      <c r="N102" s="158"/>
      <c r="O102" s="158">
        <v>10</v>
      </c>
      <c r="P102" s="158"/>
      <c r="Q102" s="158"/>
      <c r="R102" s="158"/>
      <c r="S102" s="158"/>
      <c r="T102" s="158"/>
      <c r="U102" s="158"/>
      <c r="V102" s="158"/>
      <c r="W102" s="158"/>
      <c r="X102" s="158">
        <v>6</v>
      </c>
      <c r="Y102" s="158"/>
      <c r="Z102" s="158"/>
      <c r="AA102" s="158"/>
      <c r="AB102" s="158">
        <v>8</v>
      </c>
      <c r="AC102" s="158"/>
      <c r="AD102" s="158">
        <v>8</v>
      </c>
      <c r="AE102" s="158"/>
      <c r="AF102" s="158">
        <v>14</v>
      </c>
      <c r="AG102" s="158"/>
      <c r="AH102" s="158"/>
      <c r="AI102" s="158"/>
      <c r="AJ102" s="158">
        <v>14</v>
      </c>
      <c r="AK102" s="158">
        <f t="shared" si="87"/>
        <v>109</v>
      </c>
      <c r="AL102" s="126">
        <f t="shared" ref="AL102" si="88">IF(COUNTA(D102:AJ102)=0,"",COUNTA(D102:AJ102))</f>
        <v>10</v>
      </c>
      <c r="AM102" s="235" t="s">
        <v>581</v>
      </c>
      <c r="AN102" s="235"/>
      <c r="AO102" s="235"/>
      <c r="AP102" s="37" t="s">
        <v>111</v>
      </c>
      <c r="AQ102" s="45"/>
      <c r="AR102" s="124">
        <v>153</v>
      </c>
      <c r="AS102" s="45"/>
      <c r="AT102" s="158"/>
    </row>
    <row r="103" spans="1:46" x14ac:dyDescent="0.25">
      <c r="A103" s="151">
        <f>IF(A101="","",A101/A102)</f>
        <v>174.77297297297298</v>
      </c>
      <c r="B103" s="146" t="s">
        <v>112</v>
      </c>
      <c r="C103" s="25" t="s">
        <v>33</v>
      </c>
      <c r="D103" s="151"/>
      <c r="E103" s="151">
        <f>IF(E101="","",E101/E102)</f>
        <v>174.21428571428572</v>
      </c>
      <c r="F103" s="151">
        <f>IF(F101="","",F101/F102)</f>
        <v>187.25</v>
      </c>
      <c r="G103" s="154"/>
      <c r="H103" s="154"/>
      <c r="I103" s="154"/>
      <c r="J103" s="151">
        <f>IF(J101="","",J101/J102)</f>
        <v>187.33333333333334</v>
      </c>
      <c r="K103" s="154"/>
      <c r="L103" s="151">
        <f>IF(L101="","",L101/L102)</f>
        <v>175.33333333333334</v>
      </c>
      <c r="M103" s="154"/>
      <c r="N103" s="154"/>
      <c r="O103" s="151">
        <f>IF(O101="","",O101/O102)</f>
        <v>165.5</v>
      </c>
      <c r="P103" s="154"/>
      <c r="Q103" s="154"/>
      <c r="R103" s="154"/>
      <c r="S103" s="154"/>
      <c r="T103" s="154"/>
      <c r="U103" s="154"/>
      <c r="V103" s="154"/>
      <c r="W103" s="154"/>
      <c r="X103" s="151">
        <f>IF(X101="","",X101/X102)</f>
        <v>158.33333333333334</v>
      </c>
      <c r="Y103" s="154"/>
      <c r="Z103" s="154"/>
      <c r="AA103" s="154"/>
      <c r="AB103" s="151">
        <f>IF(AB101="","",AB101/AB102)</f>
        <v>181.75</v>
      </c>
      <c r="AC103" s="151"/>
      <c r="AD103" s="151">
        <f>IF(AD101="","",AD101/AD102)</f>
        <v>166.375</v>
      </c>
      <c r="AE103" s="151"/>
      <c r="AF103" s="151">
        <f>IF(AF101="","",AF101/AF102)</f>
        <v>186.21428571428572</v>
      </c>
      <c r="AG103" s="151"/>
      <c r="AH103" s="151"/>
      <c r="AI103" s="151"/>
      <c r="AJ103" s="151">
        <f>IF(AJ101="","",AJ101/AJ102)</f>
        <v>178.78571428571428</v>
      </c>
      <c r="AK103" s="151">
        <f t="shared" ref="AK103" si="89">IF(AK101="","",AK101/AK102)</f>
        <v>176.87155963302752</v>
      </c>
      <c r="AL103" s="29"/>
      <c r="AM103" s="181"/>
      <c r="AN103" s="181"/>
      <c r="AO103" s="181"/>
      <c r="AP103" s="146" t="s">
        <v>112</v>
      </c>
      <c r="AQ103" s="45"/>
      <c r="AR103" s="151">
        <f>IF(AR101="","",AR101/AR102)</f>
        <v>175.05882352941177</v>
      </c>
      <c r="AS103" s="45"/>
      <c r="AT103" s="154">
        <f>AK103-A103</f>
        <v>2.0985866600545364</v>
      </c>
    </row>
    <row r="104" spans="1:46" x14ac:dyDescent="0.25">
      <c r="A104" s="124">
        <v>8794</v>
      </c>
      <c r="B104" s="46" t="s">
        <v>113</v>
      </c>
      <c r="C104" s="19" t="s">
        <v>29</v>
      </c>
      <c r="D104" s="163"/>
      <c r="E104" s="158"/>
      <c r="F104" s="158"/>
      <c r="G104" s="158"/>
      <c r="H104" s="158"/>
      <c r="I104" s="158"/>
      <c r="J104" s="158"/>
      <c r="K104" s="158">
        <v>2456</v>
      </c>
      <c r="L104" s="158"/>
      <c r="M104" s="158"/>
      <c r="N104" s="158"/>
      <c r="O104" s="158">
        <v>924</v>
      </c>
      <c r="P104" s="158"/>
      <c r="Q104" s="158"/>
      <c r="R104" s="158"/>
      <c r="S104" s="158"/>
      <c r="T104" s="158">
        <v>1251</v>
      </c>
      <c r="U104" s="158"/>
      <c r="V104" s="158"/>
      <c r="W104" s="158"/>
      <c r="X104" s="158"/>
      <c r="Y104" s="158"/>
      <c r="Z104" s="158"/>
      <c r="AA104" s="158"/>
      <c r="AB104" s="158">
        <v>1156</v>
      </c>
      <c r="AC104" s="158"/>
      <c r="AD104" s="158"/>
      <c r="AE104" s="158">
        <v>1355</v>
      </c>
      <c r="AF104" s="158"/>
      <c r="AG104" s="158"/>
      <c r="AH104" s="158"/>
      <c r="AI104" s="158"/>
      <c r="AJ104" s="158"/>
      <c r="AK104" s="158">
        <f t="shared" ref="AK104:AK105" si="90">IF(SUM(D104:AJ104)=0,"",SUM(D104:AJ104))</f>
        <v>7142</v>
      </c>
      <c r="AL104" s="21"/>
      <c r="AM104" s="26"/>
      <c r="AN104" s="26"/>
      <c r="AO104" s="26"/>
      <c r="AP104" s="46" t="s">
        <v>113</v>
      </c>
      <c r="AQ104" s="45"/>
      <c r="AR104" s="124">
        <v>11986</v>
      </c>
      <c r="AS104" s="45"/>
      <c r="AT104" s="158"/>
    </row>
    <row r="105" spans="1:46" x14ac:dyDescent="0.25">
      <c r="A105" s="124">
        <v>51</v>
      </c>
      <c r="B105" s="145" t="s">
        <v>114</v>
      </c>
      <c r="C105" s="25" t="s">
        <v>31</v>
      </c>
      <c r="D105" s="163"/>
      <c r="E105" s="158"/>
      <c r="F105" s="158"/>
      <c r="G105" s="158"/>
      <c r="H105" s="158"/>
      <c r="I105" s="158"/>
      <c r="J105" s="158"/>
      <c r="K105" s="158">
        <v>14</v>
      </c>
      <c r="L105" s="158"/>
      <c r="M105" s="158"/>
      <c r="N105" s="158"/>
      <c r="O105" s="158">
        <v>6</v>
      </c>
      <c r="P105" s="158"/>
      <c r="Q105" s="158"/>
      <c r="R105" s="158"/>
      <c r="S105" s="158"/>
      <c r="T105" s="158">
        <v>8</v>
      </c>
      <c r="U105" s="158"/>
      <c r="V105" s="158"/>
      <c r="W105" s="158"/>
      <c r="X105" s="158"/>
      <c r="Y105" s="158"/>
      <c r="Z105" s="158"/>
      <c r="AA105" s="158"/>
      <c r="AB105" s="158">
        <v>8</v>
      </c>
      <c r="AC105" s="158"/>
      <c r="AD105" s="158"/>
      <c r="AE105" s="158">
        <v>8</v>
      </c>
      <c r="AF105" s="158"/>
      <c r="AG105" s="158"/>
      <c r="AH105" s="158"/>
      <c r="AI105" s="158"/>
      <c r="AJ105" s="158"/>
      <c r="AK105" s="158">
        <f t="shared" si="90"/>
        <v>44</v>
      </c>
      <c r="AL105" s="126">
        <f t="shared" ref="AL105" si="91">IF(COUNTA(D105:AJ105)=0,"",COUNTA(D105:AJ105))</f>
        <v>5</v>
      </c>
      <c r="AM105" s="181" t="s">
        <v>519</v>
      </c>
      <c r="AN105" s="181"/>
      <c r="AO105" s="181"/>
      <c r="AP105" s="37" t="s">
        <v>114</v>
      </c>
      <c r="AQ105" s="45"/>
      <c r="AR105" s="124">
        <v>72</v>
      </c>
      <c r="AS105" s="45"/>
      <c r="AT105" s="158"/>
    </row>
    <row r="106" spans="1:46" x14ac:dyDescent="0.25">
      <c r="A106" s="151">
        <f>IF(A104="","",A104/A105)</f>
        <v>172.43137254901961</v>
      </c>
      <c r="B106" s="146" t="s">
        <v>115</v>
      </c>
      <c r="C106" s="25" t="s">
        <v>33</v>
      </c>
      <c r="D106" s="154"/>
      <c r="E106" s="151"/>
      <c r="F106" s="151"/>
      <c r="G106" s="154"/>
      <c r="H106" s="154"/>
      <c r="I106" s="154"/>
      <c r="J106" s="154"/>
      <c r="K106" s="151">
        <f>IF(K104="","",K104/K105)</f>
        <v>175.42857142857142</v>
      </c>
      <c r="L106" s="151"/>
      <c r="M106" s="151"/>
      <c r="N106" s="151"/>
      <c r="O106" s="151">
        <f>IF(O104="","",O104/O105)</f>
        <v>154</v>
      </c>
      <c r="P106" s="151"/>
      <c r="Q106" s="151"/>
      <c r="R106" s="151"/>
      <c r="S106" s="151"/>
      <c r="T106" s="151">
        <f>IF(T104="","",T104/T105)</f>
        <v>156.375</v>
      </c>
      <c r="U106" s="151"/>
      <c r="V106" s="151"/>
      <c r="W106" s="151"/>
      <c r="X106" s="151"/>
      <c r="Y106" s="151"/>
      <c r="Z106" s="151"/>
      <c r="AA106" s="151"/>
      <c r="AB106" s="151">
        <f>IF(AB104="","",AB104/AB105)</f>
        <v>144.5</v>
      </c>
      <c r="AC106" s="151"/>
      <c r="AD106" s="151"/>
      <c r="AE106" s="151">
        <f>IF(AE104="","",AE104/AE105)</f>
        <v>169.375</v>
      </c>
      <c r="AF106" s="151"/>
      <c r="AG106" s="151"/>
      <c r="AH106" s="151"/>
      <c r="AI106" s="151"/>
      <c r="AJ106" s="151"/>
      <c r="AK106" s="151">
        <f t="shared" ref="AK106" si="92">IF(AK104="","",AK104/AK105)</f>
        <v>162.31818181818181</v>
      </c>
      <c r="AL106" s="29"/>
      <c r="AM106" s="26"/>
      <c r="AN106" s="26"/>
      <c r="AO106" s="26"/>
      <c r="AP106" s="146" t="s">
        <v>115</v>
      </c>
      <c r="AQ106" s="45"/>
      <c r="AR106" s="151">
        <f>IF(AR104="","",AR104/AR105)</f>
        <v>166.47222222222223</v>
      </c>
      <c r="AS106" s="45"/>
      <c r="AT106" s="154">
        <f>AK106-A106</f>
        <v>-10.1131907308378</v>
      </c>
    </row>
    <row r="107" spans="1:46" x14ac:dyDescent="0.25">
      <c r="A107" s="124">
        <v>15266</v>
      </c>
      <c r="B107" s="46" t="s">
        <v>116</v>
      </c>
      <c r="C107" s="19" t="s">
        <v>29</v>
      </c>
      <c r="D107" s="163"/>
      <c r="E107" s="158"/>
      <c r="F107" s="158"/>
      <c r="G107" s="158"/>
      <c r="H107" s="158"/>
      <c r="I107" s="158"/>
      <c r="J107" s="158">
        <v>1559</v>
      </c>
      <c r="K107" s="158"/>
      <c r="L107" s="158"/>
      <c r="M107" s="158"/>
      <c r="N107" s="158"/>
      <c r="O107" s="158">
        <v>1491</v>
      </c>
      <c r="P107" s="158"/>
      <c r="Q107" s="158"/>
      <c r="R107" s="158"/>
      <c r="S107" s="158"/>
      <c r="T107" s="158"/>
      <c r="U107" s="158"/>
      <c r="V107" s="158">
        <v>2523</v>
      </c>
      <c r="W107" s="158"/>
      <c r="X107" s="158"/>
      <c r="Y107" s="158"/>
      <c r="Z107" s="158"/>
      <c r="AA107" s="158"/>
      <c r="AB107" s="158"/>
      <c r="AC107" s="158"/>
      <c r="AD107" s="158"/>
      <c r="AE107" s="158"/>
      <c r="AF107" s="158"/>
      <c r="AG107" s="158">
        <v>1499</v>
      </c>
      <c r="AH107" s="158"/>
      <c r="AI107" s="158"/>
      <c r="AJ107" s="158"/>
      <c r="AK107" s="158">
        <f t="shared" ref="AK107:AK108" si="93">IF(SUM(D107:AJ107)=0,"",SUM(D107:AJ107))</f>
        <v>7072</v>
      </c>
      <c r="AL107" s="21"/>
      <c r="AM107" s="26"/>
      <c r="AN107" s="26"/>
      <c r="AO107" s="26"/>
      <c r="AP107" s="46" t="s">
        <v>116</v>
      </c>
      <c r="AQ107" s="45"/>
      <c r="AR107" s="124">
        <v>18031</v>
      </c>
      <c r="AS107" s="45"/>
      <c r="AT107" s="158"/>
    </row>
    <row r="108" spans="1:46" x14ac:dyDescent="0.25">
      <c r="A108" s="124">
        <v>94</v>
      </c>
      <c r="B108" s="145" t="s">
        <v>117</v>
      </c>
      <c r="C108" s="25" t="s">
        <v>31</v>
      </c>
      <c r="D108" s="163"/>
      <c r="E108" s="158"/>
      <c r="F108" s="158"/>
      <c r="G108" s="158"/>
      <c r="H108" s="158"/>
      <c r="I108" s="158"/>
      <c r="J108" s="158">
        <v>9</v>
      </c>
      <c r="K108" s="158"/>
      <c r="L108" s="158"/>
      <c r="M108" s="158"/>
      <c r="N108" s="158"/>
      <c r="O108" s="158">
        <v>9</v>
      </c>
      <c r="P108" s="158"/>
      <c r="Q108" s="158"/>
      <c r="R108" s="158"/>
      <c r="S108" s="158"/>
      <c r="T108" s="158"/>
      <c r="U108" s="158"/>
      <c r="V108" s="158">
        <v>14</v>
      </c>
      <c r="W108" s="158"/>
      <c r="X108" s="158"/>
      <c r="Y108" s="158"/>
      <c r="Z108" s="158"/>
      <c r="AA108" s="158"/>
      <c r="AB108" s="158"/>
      <c r="AC108" s="158"/>
      <c r="AD108" s="158"/>
      <c r="AE108" s="158"/>
      <c r="AF108" s="158"/>
      <c r="AG108" s="158">
        <v>9</v>
      </c>
      <c r="AH108" s="158"/>
      <c r="AI108" s="158"/>
      <c r="AJ108" s="158"/>
      <c r="AK108" s="158">
        <f t="shared" si="93"/>
        <v>41</v>
      </c>
      <c r="AL108" s="126">
        <f t="shared" ref="AL108" si="94">IF(COUNTA(D108:AJ108)=0,"",COUNTA(D108:AJ108))</f>
        <v>4</v>
      </c>
      <c r="AM108" s="235" t="s">
        <v>568</v>
      </c>
      <c r="AN108" s="239"/>
      <c r="AO108" s="239"/>
      <c r="AP108" s="37" t="s">
        <v>117</v>
      </c>
      <c r="AQ108" s="45"/>
      <c r="AR108" s="124">
        <v>109</v>
      </c>
      <c r="AS108" s="45"/>
      <c r="AT108" s="158"/>
    </row>
    <row r="109" spans="1:46" x14ac:dyDescent="0.25">
      <c r="A109" s="151">
        <f>IF(A107="","",A107/A108)</f>
        <v>162.40425531914894</v>
      </c>
      <c r="B109" s="146" t="s">
        <v>118</v>
      </c>
      <c r="C109" s="25" t="s">
        <v>33</v>
      </c>
      <c r="D109" s="154"/>
      <c r="E109" s="154"/>
      <c r="F109" s="151"/>
      <c r="G109" s="154"/>
      <c r="H109" s="154"/>
      <c r="I109" s="154"/>
      <c r="J109" s="151">
        <f>IF(J107="","",J107/J108)</f>
        <v>173.22222222222223</v>
      </c>
      <c r="K109" s="154"/>
      <c r="L109" s="154"/>
      <c r="M109" s="154"/>
      <c r="N109" s="154"/>
      <c r="O109" s="151">
        <f>IF(O107="","",O107/O108)</f>
        <v>165.66666666666666</v>
      </c>
      <c r="P109" s="154"/>
      <c r="Q109" s="154"/>
      <c r="R109" s="154"/>
      <c r="S109" s="154"/>
      <c r="T109" s="154"/>
      <c r="U109" s="154"/>
      <c r="V109" s="151">
        <f>IF(V107="","",V107/V108)</f>
        <v>180.21428571428572</v>
      </c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1">
        <f>IF(AG107="","",AG107/AG108)</f>
        <v>166.55555555555554</v>
      </c>
      <c r="AH109" s="154"/>
      <c r="AI109" s="154"/>
      <c r="AJ109" s="154"/>
      <c r="AK109" s="151">
        <f t="shared" ref="AK109" si="95">IF(AK107="","",AK107/AK108)</f>
        <v>172.48780487804879</v>
      </c>
      <c r="AL109" s="29"/>
      <c r="AM109" s="26"/>
      <c r="AN109" s="26"/>
      <c r="AO109" s="26"/>
      <c r="AP109" s="146" t="s">
        <v>118</v>
      </c>
      <c r="AQ109" s="45"/>
      <c r="AR109" s="151">
        <f>IF(AR107="","",AR107/AR108)</f>
        <v>165.42201834862385</v>
      </c>
      <c r="AS109" s="45"/>
      <c r="AT109" s="154">
        <f>AK109-A109</f>
        <v>10.083549558899847</v>
      </c>
    </row>
    <row r="110" spans="1:46" x14ac:dyDescent="0.25">
      <c r="A110" s="196"/>
      <c r="B110" s="43" t="s">
        <v>372</v>
      </c>
      <c r="C110" s="19" t="s">
        <v>29</v>
      </c>
      <c r="D110" s="163"/>
      <c r="E110" s="163"/>
      <c r="F110" s="196"/>
      <c r="G110" s="163"/>
      <c r="H110" s="163"/>
      <c r="I110" s="163"/>
      <c r="J110" s="196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58">
        <v>1084</v>
      </c>
      <c r="Y110" s="163"/>
      <c r="Z110" s="158">
        <v>3604</v>
      </c>
      <c r="AA110" s="158"/>
      <c r="AB110" s="158">
        <v>1382</v>
      </c>
      <c r="AC110" s="158"/>
      <c r="AD110" s="158">
        <v>1427</v>
      </c>
      <c r="AE110" s="158"/>
      <c r="AF110" s="158">
        <v>2468</v>
      </c>
      <c r="AG110" s="158"/>
      <c r="AH110" s="158">
        <v>1652</v>
      </c>
      <c r="AI110" s="158"/>
      <c r="AJ110" s="158"/>
      <c r="AK110" s="158">
        <f t="shared" ref="AK110:AK111" si="96">IF(SUM(D110:AJ110)=0,"",SUM(D110:AJ110))</f>
        <v>11617</v>
      </c>
      <c r="AL110" s="21"/>
      <c r="AM110" s="26"/>
      <c r="AN110" s="26"/>
      <c r="AO110" s="26"/>
      <c r="AP110" s="43" t="s">
        <v>372</v>
      </c>
      <c r="AQ110" s="45"/>
      <c r="AR110" s="152">
        <v>6070</v>
      </c>
      <c r="AS110" s="45"/>
      <c r="AT110" s="163"/>
    </row>
    <row r="111" spans="1:46" x14ac:dyDescent="0.25">
      <c r="A111" s="196"/>
      <c r="B111" s="43" t="s">
        <v>373</v>
      </c>
      <c r="C111" s="25" t="s">
        <v>31</v>
      </c>
      <c r="D111" s="163"/>
      <c r="E111" s="163"/>
      <c r="F111" s="196"/>
      <c r="G111" s="163"/>
      <c r="H111" s="163"/>
      <c r="I111" s="163"/>
      <c r="J111" s="196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58">
        <v>6</v>
      </c>
      <c r="Y111" s="163"/>
      <c r="Z111" s="158">
        <v>19</v>
      </c>
      <c r="AA111" s="158"/>
      <c r="AB111" s="158">
        <v>8</v>
      </c>
      <c r="AC111" s="158"/>
      <c r="AD111" s="158">
        <v>8</v>
      </c>
      <c r="AE111" s="158"/>
      <c r="AF111" s="158">
        <v>14</v>
      </c>
      <c r="AG111" s="158"/>
      <c r="AH111" s="158">
        <v>9</v>
      </c>
      <c r="AI111" s="158"/>
      <c r="AJ111" s="158"/>
      <c r="AK111" s="158">
        <f t="shared" si="96"/>
        <v>64</v>
      </c>
      <c r="AL111" s="126">
        <f t="shared" ref="AL111" si="97">IF(COUNTA(D111:AJ111)=0,"",COUNTA(D111:AJ111))</f>
        <v>6</v>
      </c>
      <c r="AM111" s="235" t="s">
        <v>569</v>
      </c>
      <c r="AN111" s="235"/>
      <c r="AO111" s="235"/>
      <c r="AP111" s="43" t="s">
        <v>373</v>
      </c>
      <c r="AQ111" s="45"/>
      <c r="AR111" s="152">
        <v>33</v>
      </c>
      <c r="AS111" s="45"/>
      <c r="AT111" s="163"/>
    </row>
    <row r="112" spans="1:46" x14ac:dyDescent="0.25">
      <c r="A112" s="151"/>
      <c r="B112" s="148" t="s">
        <v>374</v>
      </c>
      <c r="C112" s="25" t="s">
        <v>33</v>
      </c>
      <c r="D112" s="154"/>
      <c r="E112" s="154"/>
      <c r="F112" s="151"/>
      <c r="G112" s="154"/>
      <c r="H112" s="154"/>
      <c r="I112" s="154"/>
      <c r="J112" s="151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1">
        <f>IF(X110="","",X110/X111)</f>
        <v>180.66666666666666</v>
      </c>
      <c r="Y112" s="154"/>
      <c r="Z112" s="151">
        <f>IF(Z110="","",Z110/Z111)</f>
        <v>189.68421052631578</v>
      </c>
      <c r="AA112" s="151"/>
      <c r="AB112" s="151">
        <f>IF(AB110="","",AB110/AB111)</f>
        <v>172.75</v>
      </c>
      <c r="AC112" s="151"/>
      <c r="AD112" s="151">
        <f>IF(AD110="","",AD110/AD111)</f>
        <v>178.375</v>
      </c>
      <c r="AE112" s="151"/>
      <c r="AF112" s="151">
        <f>IF(AF110="","",AF110/AF111)</f>
        <v>176.28571428571428</v>
      </c>
      <c r="AG112" s="151"/>
      <c r="AH112" s="151">
        <f>IF(AH110="","",AH110/AH111)</f>
        <v>183.55555555555554</v>
      </c>
      <c r="AI112" s="151"/>
      <c r="AJ112" s="151"/>
      <c r="AK112" s="151">
        <f t="shared" ref="AK112" si="98">IF(AK110="","",AK110/AK111)</f>
        <v>181.515625</v>
      </c>
      <c r="AL112" s="29"/>
      <c r="AM112" s="26"/>
      <c r="AN112" s="26"/>
      <c r="AO112" s="26"/>
      <c r="AP112" s="148" t="s">
        <v>374</v>
      </c>
      <c r="AQ112" s="45"/>
      <c r="AR112" s="151">
        <f>IF(AR110="","",AR110/AR111)</f>
        <v>183.93939393939394</v>
      </c>
      <c r="AS112" s="45"/>
      <c r="AT112" s="154"/>
    </row>
    <row r="113" spans="1:46" x14ac:dyDescent="0.25">
      <c r="A113" s="196"/>
      <c r="B113" s="43" t="s">
        <v>361</v>
      </c>
      <c r="C113" s="19" t="s">
        <v>29</v>
      </c>
      <c r="D113" s="163"/>
      <c r="E113" s="163"/>
      <c r="F113" s="196"/>
      <c r="G113" s="163"/>
      <c r="H113" s="163"/>
      <c r="I113" s="163"/>
      <c r="J113" s="196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63"/>
      <c r="Z113" s="163"/>
      <c r="AA113" s="163"/>
      <c r="AB113" s="163"/>
      <c r="AC113" s="163"/>
      <c r="AD113" s="163"/>
      <c r="AE113" s="163"/>
      <c r="AF113" s="163"/>
      <c r="AG113" s="163"/>
      <c r="AH113" s="163"/>
      <c r="AI113" s="163"/>
      <c r="AJ113" s="163"/>
      <c r="AK113" s="158" t="str">
        <f t="shared" ref="AK113:AK114" si="99">IF(SUM(D113:AJ113)=0,"",SUM(D113:AJ113))</f>
        <v/>
      </c>
      <c r="AL113" s="21"/>
      <c r="AM113" s="26"/>
      <c r="AN113" s="26"/>
      <c r="AO113" s="26"/>
      <c r="AP113" s="43" t="s">
        <v>361</v>
      </c>
      <c r="AQ113" s="45"/>
      <c r="AR113" s="152">
        <v>0</v>
      </c>
      <c r="AS113" s="45"/>
      <c r="AT113" s="163"/>
    </row>
    <row r="114" spans="1:46" x14ac:dyDescent="0.25">
      <c r="A114" s="196"/>
      <c r="B114" s="43" t="s">
        <v>362</v>
      </c>
      <c r="C114" s="25" t="s">
        <v>31</v>
      </c>
      <c r="D114" s="163"/>
      <c r="E114" s="163"/>
      <c r="F114" s="196"/>
      <c r="G114" s="163"/>
      <c r="H114" s="163"/>
      <c r="I114" s="163"/>
      <c r="J114" s="196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63"/>
      <c r="Z114" s="163"/>
      <c r="AA114" s="163"/>
      <c r="AB114" s="163"/>
      <c r="AC114" s="163"/>
      <c r="AD114" s="163"/>
      <c r="AE114" s="163"/>
      <c r="AF114" s="163"/>
      <c r="AG114" s="163"/>
      <c r="AH114" s="163"/>
      <c r="AI114" s="163"/>
      <c r="AJ114" s="163"/>
      <c r="AK114" s="158" t="str">
        <f t="shared" si="99"/>
        <v/>
      </c>
      <c r="AL114" s="126" t="str">
        <f t="shared" ref="AL114" si="100">IF(COUNTA(D114:AJ114)=0,"",COUNTA(D114:AJ114))</f>
        <v/>
      </c>
      <c r="AM114" s="26"/>
      <c r="AN114" s="26"/>
      <c r="AO114" s="26"/>
      <c r="AP114" s="43" t="s">
        <v>362</v>
      </c>
      <c r="AQ114" s="45"/>
      <c r="AR114" s="196"/>
      <c r="AS114" s="45"/>
      <c r="AT114" s="163"/>
    </row>
    <row r="115" spans="1:46" x14ac:dyDescent="0.25">
      <c r="A115" s="151"/>
      <c r="B115" s="148" t="s">
        <v>363</v>
      </c>
      <c r="C115" s="25" t="s">
        <v>33</v>
      </c>
      <c r="D115" s="154"/>
      <c r="E115" s="154"/>
      <c r="F115" s="151"/>
      <c r="G115" s="154"/>
      <c r="H115" s="154"/>
      <c r="I115" s="154"/>
      <c r="J115" s="151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1" t="str">
        <f t="shared" ref="AK115" si="101">IF(AK113="","",AK113/AK114)</f>
        <v/>
      </c>
      <c r="AL115" s="29"/>
      <c r="AM115" s="26"/>
      <c r="AN115" s="26"/>
      <c r="AO115" s="26"/>
      <c r="AP115" s="148" t="s">
        <v>363</v>
      </c>
      <c r="AQ115" s="45"/>
      <c r="AR115" s="151"/>
      <c r="AS115" s="45"/>
      <c r="AT115" s="154"/>
    </row>
    <row r="116" spans="1:46" x14ac:dyDescent="0.25">
      <c r="A116" s="152">
        <v>4642</v>
      </c>
      <c r="B116" s="43" t="s">
        <v>119</v>
      </c>
      <c r="C116" s="19" t="s">
        <v>29</v>
      </c>
      <c r="D116" s="163"/>
      <c r="E116" s="158"/>
      <c r="F116" s="158"/>
      <c r="G116" s="158"/>
      <c r="H116" s="158"/>
      <c r="I116" s="158"/>
      <c r="J116" s="158"/>
      <c r="K116" s="158"/>
      <c r="L116" s="158"/>
      <c r="M116" s="158"/>
      <c r="N116" s="158"/>
      <c r="O116" s="158"/>
      <c r="P116" s="158"/>
      <c r="Q116" s="158"/>
      <c r="R116" s="158">
        <v>732</v>
      </c>
      <c r="S116" s="158"/>
      <c r="T116" s="158"/>
      <c r="U116" s="158"/>
      <c r="V116" s="158"/>
      <c r="W116" s="158"/>
      <c r="X116" s="158"/>
      <c r="Y116" s="158"/>
      <c r="Z116" s="158"/>
      <c r="AA116" s="158"/>
      <c r="AB116" s="158">
        <v>1298</v>
      </c>
      <c r="AC116" s="158"/>
      <c r="AD116" s="158">
        <v>1270</v>
      </c>
      <c r="AE116" s="158"/>
      <c r="AF116" s="158"/>
      <c r="AG116" s="158"/>
      <c r="AH116" s="158">
        <v>1314</v>
      </c>
      <c r="AI116" s="158"/>
      <c r="AJ116" s="158"/>
      <c r="AK116" s="158">
        <f t="shared" ref="AK116:AK117" si="102">IF(SUM(D116:AJ116)=0,"",SUM(D116:AJ116))</f>
        <v>4614</v>
      </c>
      <c r="AL116" s="21"/>
      <c r="AM116" s="26"/>
      <c r="AN116" s="26"/>
      <c r="AO116" s="26"/>
      <c r="AP116" s="43" t="s">
        <v>119</v>
      </c>
      <c r="AQ116" s="45"/>
      <c r="AR116" s="152">
        <v>6672</v>
      </c>
      <c r="AS116" s="45"/>
      <c r="AT116" s="163" t="s">
        <v>120</v>
      </c>
    </row>
    <row r="117" spans="1:46" x14ac:dyDescent="0.25">
      <c r="A117" s="152">
        <v>30</v>
      </c>
      <c r="B117" s="147" t="s">
        <v>121</v>
      </c>
      <c r="C117" s="25" t="s">
        <v>31</v>
      </c>
      <c r="D117" s="163"/>
      <c r="E117" s="158"/>
      <c r="F117" s="158"/>
      <c r="G117" s="158"/>
      <c r="H117" s="158"/>
      <c r="I117" s="158"/>
      <c r="J117" s="158"/>
      <c r="K117" s="158"/>
      <c r="L117" s="158"/>
      <c r="M117" s="158"/>
      <c r="N117" s="158"/>
      <c r="O117" s="158"/>
      <c r="P117" s="158"/>
      <c r="Q117" s="158"/>
      <c r="R117" s="158">
        <v>5</v>
      </c>
      <c r="S117" s="158"/>
      <c r="T117" s="158"/>
      <c r="U117" s="158"/>
      <c r="V117" s="158"/>
      <c r="W117" s="158"/>
      <c r="X117" s="158"/>
      <c r="Y117" s="158"/>
      <c r="Z117" s="158"/>
      <c r="AA117" s="158"/>
      <c r="AB117" s="158">
        <v>8</v>
      </c>
      <c r="AC117" s="158"/>
      <c r="AD117" s="158">
        <v>8</v>
      </c>
      <c r="AE117" s="158"/>
      <c r="AF117" s="158"/>
      <c r="AG117" s="158"/>
      <c r="AH117" s="158">
        <v>9</v>
      </c>
      <c r="AI117" s="158"/>
      <c r="AJ117" s="158"/>
      <c r="AK117" s="158">
        <f t="shared" si="102"/>
        <v>30</v>
      </c>
      <c r="AL117" s="126">
        <f t="shared" ref="AL117" si="103">IF(COUNTA(D117:AJ117)=0,"",COUNTA(D117:AJ117))</f>
        <v>4</v>
      </c>
      <c r="AM117" s="235" t="s">
        <v>567</v>
      </c>
      <c r="AN117" s="249"/>
      <c r="AO117" s="249"/>
      <c r="AP117" s="31" t="s">
        <v>121</v>
      </c>
      <c r="AQ117" s="45"/>
      <c r="AR117" s="152">
        <v>43</v>
      </c>
      <c r="AS117" s="45"/>
      <c r="AT117" s="163"/>
    </row>
    <row r="118" spans="1:46" x14ac:dyDescent="0.25">
      <c r="A118" s="151">
        <f>IF(A116="","",A116/A117)</f>
        <v>154.73333333333332</v>
      </c>
      <c r="B118" s="148" t="s">
        <v>122</v>
      </c>
      <c r="C118" s="25" t="s">
        <v>33</v>
      </c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1">
        <f>IF(R116="","",R116/R117)</f>
        <v>146.4</v>
      </c>
      <c r="S118" s="154"/>
      <c r="T118" s="154"/>
      <c r="U118" s="154"/>
      <c r="V118" s="154"/>
      <c r="W118" s="154"/>
      <c r="X118" s="154"/>
      <c r="Y118" s="154"/>
      <c r="Z118" s="154"/>
      <c r="AA118" s="154"/>
      <c r="AB118" s="151">
        <f>IF(AB116="","",AB116/AB117)</f>
        <v>162.25</v>
      </c>
      <c r="AC118" s="151"/>
      <c r="AD118" s="151">
        <f>IF(AD116="","",AD116/AD117)</f>
        <v>158.75</v>
      </c>
      <c r="AE118" s="151"/>
      <c r="AF118" s="151"/>
      <c r="AG118" s="151"/>
      <c r="AH118" s="151">
        <f>IF(AH116="","",AH116/AH117)</f>
        <v>146</v>
      </c>
      <c r="AI118" s="151"/>
      <c r="AJ118" s="151"/>
      <c r="AK118" s="151">
        <f t="shared" ref="AK118" si="104">IF(AK116="","",AK116/AK117)</f>
        <v>153.80000000000001</v>
      </c>
      <c r="AL118" s="29"/>
      <c r="AM118" s="47"/>
      <c r="AN118" s="48"/>
      <c r="AO118" s="48"/>
      <c r="AP118" s="148" t="s">
        <v>122</v>
      </c>
      <c r="AQ118" s="45"/>
      <c r="AR118" s="151">
        <f>IF(AR116="","",AR116/AR117)</f>
        <v>155.16279069767441</v>
      </c>
      <c r="AS118" s="45"/>
      <c r="AT118" s="154">
        <f>AK118-A118</f>
        <v>-0.9333333333333087</v>
      </c>
    </row>
    <row r="119" spans="1:46" x14ac:dyDescent="0.25">
      <c r="A119" s="152">
        <v>8566</v>
      </c>
      <c r="B119" s="43" t="s">
        <v>123</v>
      </c>
      <c r="C119" s="19" t="s">
        <v>29</v>
      </c>
      <c r="D119" s="163"/>
      <c r="E119" s="158"/>
      <c r="F119" s="158"/>
      <c r="G119" s="158"/>
      <c r="H119" s="158"/>
      <c r="I119" s="158"/>
      <c r="J119" s="158"/>
      <c r="K119" s="158"/>
      <c r="L119" s="158"/>
      <c r="M119" s="158"/>
      <c r="N119" s="158"/>
      <c r="O119" s="158"/>
      <c r="P119" s="158"/>
      <c r="Q119" s="158">
        <v>1288</v>
      </c>
      <c r="R119" s="158"/>
      <c r="S119" s="158"/>
      <c r="T119" s="158"/>
      <c r="U119" s="158"/>
      <c r="V119" s="158"/>
      <c r="W119" s="158"/>
      <c r="X119" s="158"/>
      <c r="Y119" s="158"/>
      <c r="Z119" s="158"/>
      <c r="AA119" s="158"/>
      <c r="AB119" s="158">
        <v>1534</v>
      </c>
      <c r="AC119" s="158"/>
      <c r="AD119" s="158">
        <v>1417</v>
      </c>
      <c r="AE119" s="158"/>
      <c r="AF119" s="158"/>
      <c r="AG119" s="158"/>
      <c r="AH119" s="158"/>
      <c r="AI119" s="158"/>
      <c r="AJ119" s="158"/>
      <c r="AK119" s="158">
        <f t="shared" ref="AK119:AK120" si="105">IF(SUM(D119:AJ119)=0,"",SUM(D119:AJ119))</f>
        <v>4239</v>
      </c>
      <c r="AL119" s="21"/>
      <c r="AM119" s="26"/>
      <c r="AN119" s="181"/>
      <c r="AO119" s="181"/>
      <c r="AP119" s="43" t="s">
        <v>123</v>
      </c>
      <c r="AQ119" s="45"/>
      <c r="AR119" s="152">
        <v>10521</v>
      </c>
      <c r="AS119" s="45"/>
      <c r="AT119" s="158"/>
    </row>
    <row r="120" spans="1:46" x14ac:dyDescent="0.25">
      <c r="A120" s="152">
        <v>48</v>
      </c>
      <c r="B120" s="147" t="s">
        <v>35</v>
      </c>
      <c r="C120" s="25" t="s">
        <v>31</v>
      </c>
      <c r="D120" s="163"/>
      <c r="E120" s="158"/>
      <c r="F120" s="158"/>
      <c r="G120" s="158"/>
      <c r="H120" s="158"/>
      <c r="I120" s="158"/>
      <c r="J120" s="158"/>
      <c r="K120" s="158"/>
      <c r="L120" s="158"/>
      <c r="M120" s="158"/>
      <c r="N120" s="158"/>
      <c r="O120" s="158"/>
      <c r="P120" s="158"/>
      <c r="Q120" s="158">
        <v>7</v>
      </c>
      <c r="R120" s="158"/>
      <c r="S120" s="158"/>
      <c r="T120" s="158"/>
      <c r="U120" s="158"/>
      <c r="V120" s="158"/>
      <c r="W120" s="158"/>
      <c r="X120" s="158"/>
      <c r="Y120" s="158"/>
      <c r="Z120" s="158"/>
      <c r="AA120" s="158"/>
      <c r="AB120" s="158">
        <v>8</v>
      </c>
      <c r="AC120" s="158"/>
      <c r="AD120" s="158">
        <v>8</v>
      </c>
      <c r="AE120" s="158"/>
      <c r="AF120" s="158"/>
      <c r="AG120" s="158"/>
      <c r="AH120" s="158"/>
      <c r="AI120" s="158"/>
      <c r="AJ120" s="158"/>
      <c r="AK120" s="158">
        <f t="shared" si="105"/>
        <v>23</v>
      </c>
      <c r="AL120" s="126">
        <f t="shared" ref="AL120" si="106">IF(COUNTA(D120:AJ120)=0,"",COUNTA(D120:AJ120))</f>
        <v>3</v>
      </c>
      <c r="AM120" s="181" t="s">
        <v>524</v>
      </c>
      <c r="AN120" s="181"/>
      <c r="AO120" s="181"/>
      <c r="AP120" s="31" t="s">
        <v>35</v>
      </c>
      <c r="AQ120" s="45"/>
      <c r="AR120" s="152">
        <v>58</v>
      </c>
      <c r="AS120" s="45"/>
      <c r="AT120" s="158"/>
    </row>
    <row r="121" spans="1:46" x14ac:dyDescent="0.25">
      <c r="A121" s="151">
        <f>IF(A119="","",A119/A120)</f>
        <v>178.45833333333334</v>
      </c>
      <c r="B121" s="148" t="s">
        <v>124</v>
      </c>
      <c r="C121" s="25" t="s">
        <v>33</v>
      </c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1">
        <f>IF(Q119="","",Q119/Q120)</f>
        <v>184</v>
      </c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203">
        <f>IF(AB119="","",AB119/AB120)</f>
        <v>191.75</v>
      </c>
      <c r="AC121" s="203"/>
      <c r="AD121" s="151">
        <f>IF(AD119="","",AD119/AD120)</f>
        <v>177.125</v>
      </c>
      <c r="AE121" s="203"/>
      <c r="AF121" s="203"/>
      <c r="AG121" s="203"/>
      <c r="AH121" s="203"/>
      <c r="AI121" s="203"/>
      <c r="AJ121" s="203"/>
      <c r="AK121" s="151">
        <f t="shared" ref="AK121" si="107">IF(AK119="","",AK119/AK120)</f>
        <v>184.30434782608697</v>
      </c>
      <c r="AL121" s="29"/>
      <c r="AM121" s="181"/>
      <c r="AN121" s="181"/>
      <c r="AO121" s="181"/>
      <c r="AP121" s="148" t="s">
        <v>124</v>
      </c>
      <c r="AQ121" s="45"/>
      <c r="AR121" s="151">
        <f>IF(AR119="","",AR119/AR120)</f>
        <v>181.39655172413794</v>
      </c>
      <c r="AS121" s="45"/>
      <c r="AT121" s="154">
        <f>AK121-A121</f>
        <v>5.8460144927536248</v>
      </c>
    </row>
    <row r="122" spans="1:46" x14ac:dyDescent="0.25">
      <c r="A122" s="152">
        <v>1146</v>
      </c>
      <c r="B122" s="43" t="s">
        <v>125</v>
      </c>
      <c r="C122" s="19" t="s">
        <v>29</v>
      </c>
      <c r="D122" s="163"/>
      <c r="E122" s="163"/>
      <c r="F122" s="163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58">
        <v>732</v>
      </c>
      <c r="S122" s="163"/>
      <c r="T122" s="163"/>
      <c r="U122" s="163"/>
      <c r="V122" s="163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63"/>
      <c r="AI122" s="163"/>
      <c r="AJ122" s="163"/>
      <c r="AK122" s="158">
        <f t="shared" ref="AK122:AK123" si="108">IF(SUM(D122:AJ122)=0,"",SUM(D122:AJ122))</f>
        <v>732</v>
      </c>
      <c r="AL122" s="21"/>
      <c r="AM122" s="32"/>
      <c r="AN122" s="45"/>
      <c r="AO122" s="45"/>
      <c r="AP122" s="41" t="s">
        <v>125</v>
      </c>
      <c r="AQ122" s="45"/>
      <c r="AR122" s="152">
        <v>1734</v>
      </c>
      <c r="AS122" s="45"/>
      <c r="AT122" s="163"/>
    </row>
    <row r="123" spans="1:46" x14ac:dyDescent="0.25">
      <c r="A123" s="152">
        <v>8</v>
      </c>
      <c r="B123" s="147" t="s">
        <v>126</v>
      </c>
      <c r="C123" s="25" t="s">
        <v>31</v>
      </c>
      <c r="D123" s="163"/>
      <c r="E123" s="163"/>
      <c r="F123" s="163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58">
        <v>5</v>
      </c>
      <c r="S123" s="163"/>
      <c r="T123" s="163"/>
      <c r="U123" s="163"/>
      <c r="V123" s="163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63"/>
      <c r="AI123" s="163"/>
      <c r="AJ123" s="163"/>
      <c r="AK123" s="158">
        <f t="shared" si="108"/>
        <v>5</v>
      </c>
      <c r="AL123" s="126">
        <f t="shared" ref="AL123" si="109">IF(COUNTA(D123:AJ123)=0,"",COUNTA(D123:AJ123))</f>
        <v>1</v>
      </c>
      <c r="AM123" s="181" t="s">
        <v>408</v>
      </c>
      <c r="AN123" s="181"/>
      <c r="AO123" s="181"/>
      <c r="AP123" s="31" t="s">
        <v>126</v>
      </c>
      <c r="AQ123" s="45"/>
      <c r="AR123" s="152">
        <v>12</v>
      </c>
      <c r="AS123" s="45"/>
      <c r="AT123" s="163"/>
    </row>
    <row r="124" spans="1:46" x14ac:dyDescent="0.25">
      <c r="A124" s="151">
        <f>IF(A122="","",A122/A123)</f>
        <v>143.25</v>
      </c>
      <c r="B124" s="148" t="s">
        <v>127</v>
      </c>
      <c r="C124" s="25" t="s">
        <v>33</v>
      </c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1">
        <f>IF(R122="","",R122/R123)</f>
        <v>146.4</v>
      </c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1">
        <f t="shared" ref="AK124" si="110">IF(AK122="","",AK122/AK123)</f>
        <v>146.4</v>
      </c>
      <c r="AL124" s="29"/>
      <c r="AM124" s="26"/>
      <c r="AN124" s="26"/>
      <c r="AO124" s="26"/>
      <c r="AP124" s="148" t="s">
        <v>127</v>
      </c>
      <c r="AQ124" s="45"/>
      <c r="AR124" s="151">
        <f>IF(AR122="","",AR122/AR123)</f>
        <v>144.5</v>
      </c>
      <c r="AS124" s="45"/>
      <c r="AT124" s="154">
        <f>AK124-A124</f>
        <v>3.1500000000000057</v>
      </c>
    </row>
    <row r="125" spans="1:46" x14ac:dyDescent="0.25">
      <c r="A125" s="152">
        <v>1074</v>
      </c>
      <c r="B125" s="49" t="s">
        <v>128</v>
      </c>
      <c r="C125" s="19" t="s">
        <v>29</v>
      </c>
      <c r="D125" s="163"/>
      <c r="E125" s="163"/>
      <c r="F125" s="163"/>
      <c r="G125" s="163"/>
      <c r="H125" s="163"/>
      <c r="I125" s="163"/>
      <c r="J125" s="163"/>
      <c r="K125" s="163"/>
      <c r="L125" s="163"/>
      <c r="M125" s="163"/>
      <c r="N125" s="163"/>
      <c r="O125" s="163"/>
      <c r="P125" s="163"/>
      <c r="Q125" s="163"/>
      <c r="R125" s="163"/>
      <c r="S125" s="163"/>
      <c r="T125" s="163"/>
      <c r="U125" s="163"/>
      <c r="V125" s="163"/>
      <c r="W125" s="163"/>
      <c r="X125" s="163"/>
      <c r="Y125" s="163"/>
      <c r="Z125" s="163"/>
      <c r="AA125" s="163"/>
      <c r="AB125" s="158">
        <v>981</v>
      </c>
      <c r="AC125" s="158"/>
      <c r="AD125" s="158"/>
      <c r="AE125" s="158"/>
      <c r="AF125" s="158"/>
      <c r="AG125" s="158"/>
      <c r="AH125" s="158"/>
      <c r="AI125" s="158">
        <v>1042</v>
      </c>
      <c r="AJ125" s="158"/>
      <c r="AK125" s="158">
        <f t="shared" ref="AK125:AK126" si="111">IF(SUM(D125:AJ125)=0,"",SUM(D125:AJ125))</f>
        <v>2023</v>
      </c>
      <c r="AL125" s="21"/>
      <c r="AM125" s="32"/>
      <c r="AN125" s="45"/>
      <c r="AO125" s="45"/>
      <c r="AP125" s="49" t="s">
        <v>128</v>
      </c>
      <c r="AQ125" s="45"/>
      <c r="AR125" s="152">
        <v>2055</v>
      </c>
      <c r="AS125" s="45"/>
      <c r="AT125" s="169"/>
    </row>
    <row r="126" spans="1:46" x14ac:dyDescent="0.25">
      <c r="A126" s="152">
        <v>9</v>
      </c>
      <c r="B126" s="145" t="s">
        <v>86</v>
      </c>
      <c r="C126" s="25" t="s">
        <v>31</v>
      </c>
      <c r="D126" s="163"/>
      <c r="E126" s="163"/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63"/>
      <c r="Z126" s="163"/>
      <c r="AA126" s="163"/>
      <c r="AB126" s="158">
        <v>8</v>
      </c>
      <c r="AC126" s="158"/>
      <c r="AD126" s="158"/>
      <c r="AE126" s="158"/>
      <c r="AF126" s="158"/>
      <c r="AG126" s="158"/>
      <c r="AH126" s="158"/>
      <c r="AI126" s="158">
        <v>9</v>
      </c>
      <c r="AJ126" s="158"/>
      <c r="AK126" s="158">
        <f t="shared" si="111"/>
        <v>17</v>
      </c>
      <c r="AL126" s="126">
        <f t="shared" ref="AL126" si="112">IF(COUNTA(D126:AJ126)=0,"",COUNTA(D126:AJ126))</f>
        <v>2</v>
      </c>
      <c r="AM126" s="235" t="s">
        <v>582</v>
      </c>
      <c r="AN126" s="235"/>
      <c r="AO126" s="235"/>
      <c r="AP126" s="37" t="s">
        <v>86</v>
      </c>
      <c r="AQ126" s="45"/>
      <c r="AR126" s="152">
        <v>17</v>
      </c>
      <c r="AS126" s="45"/>
      <c r="AT126" s="163"/>
    </row>
    <row r="127" spans="1:46" x14ac:dyDescent="0.25">
      <c r="A127" s="151">
        <f>IF(A125="","",A125/A126)</f>
        <v>119.33333333333333</v>
      </c>
      <c r="B127" s="146" t="s">
        <v>129</v>
      </c>
      <c r="C127" s="25" t="s">
        <v>33</v>
      </c>
      <c r="D127" s="163"/>
      <c r="E127" s="163"/>
      <c r="F127" s="163"/>
      <c r="G127" s="163"/>
      <c r="H127" s="163"/>
      <c r="I127" s="163"/>
      <c r="J127" s="163"/>
      <c r="K127" s="163"/>
      <c r="L127" s="163"/>
      <c r="M127" s="163"/>
      <c r="N127" s="163"/>
      <c r="O127" s="163"/>
      <c r="P127" s="163"/>
      <c r="Q127" s="163"/>
      <c r="R127" s="163"/>
      <c r="S127" s="163"/>
      <c r="T127" s="163"/>
      <c r="U127" s="163"/>
      <c r="V127" s="163"/>
      <c r="W127" s="163"/>
      <c r="X127" s="163"/>
      <c r="Y127" s="163"/>
      <c r="Z127" s="163"/>
      <c r="AA127" s="163"/>
      <c r="AB127" s="151">
        <f>IF(AB125="","",AB125/AB126)</f>
        <v>122.625</v>
      </c>
      <c r="AC127" s="151"/>
      <c r="AD127" s="151"/>
      <c r="AE127" s="151"/>
      <c r="AF127" s="151"/>
      <c r="AG127" s="151"/>
      <c r="AH127" s="151"/>
      <c r="AI127" s="151">
        <f>IF(AI125="","",AI125/AI126)</f>
        <v>115.77777777777777</v>
      </c>
      <c r="AJ127" s="151"/>
      <c r="AK127" s="151">
        <f t="shared" ref="AK127" si="113">IF(AK125="","",AK125/AK126)</f>
        <v>119</v>
      </c>
      <c r="AL127" s="29"/>
      <c r="AM127" s="32"/>
      <c r="AN127" s="45"/>
      <c r="AO127" s="45"/>
      <c r="AP127" s="146" t="s">
        <v>129</v>
      </c>
      <c r="AQ127" s="45"/>
      <c r="AR127" s="151">
        <f>IF(AR125="","",AR125/AR126)</f>
        <v>120.88235294117646</v>
      </c>
      <c r="AS127" s="45"/>
      <c r="AT127" s="154">
        <f>AK127-A127</f>
        <v>-0.3333333333333286</v>
      </c>
    </row>
    <row r="128" spans="1:46" x14ac:dyDescent="0.25">
      <c r="A128" s="153">
        <f>A11+A14+A17+A20+A23+A26+A29+A32+A35+A38+A41+A44+A47+A50+A53+A56+A59+A62+A65+A68+A71+A74+A77+A80+A83+A86+A89+A92+A95+A98+A101+A104+A107+A113+A116+A119+A122+A125</f>
        <v>481735</v>
      </c>
      <c r="B128" s="50"/>
      <c r="C128" s="25" t="s">
        <v>29</v>
      </c>
      <c r="D128" s="153">
        <f>D11+D14+D17+D20+D23+D26+D29+D32+D35+D38+D41+D44+D47+D50+D53+D56+D59+D62+D65+D68+D71+D74+D77+D80+D83+D86+D89+D92+D95+D98+D101+D104+D107+D113+D116+D119+D122+D125</f>
        <v>18223</v>
      </c>
      <c r="E128" s="153">
        <f t="shared" ref="E128:M128" si="114">E11+E14+E17+E20+E23+E26+E29+E32+E35+E38+E41+E44+E47+E50+E53+E56+E59+E62+E65+E68+E71+E74+E77+E80+E83+E86+E89+E92+E95+E98+E101+E104+E107+E113+E116+E119+E122+E125</f>
        <v>17282</v>
      </c>
      <c r="F128" s="153">
        <f t="shared" si="114"/>
        <v>20776</v>
      </c>
      <c r="G128" s="153">
        <f t="shared" si="114"/>
        <v>2060</v>
      </c>
      <c r="H128" s="153">
        <f t="shared" si="114"/>
        <v>5135</v>
      </c>
      <c r="I128" s="153">
        <f t="shared" si="114"/>
        <v>5399</v>
      </c>
      <c r="J128" s="153">
        <f t="shared" si="114"/>
        <v>16232</v>
      </c>
      <c r="K128" s="153">
        <f t="shared" si="114"/>
        <v>7783</v>
      </c>
      <c r="L128" s="153">
        <f t="shared" si="114"/>
        <v>15893</v>
      </c>
      <c r="M128" s="153">
        <f t="shared" si="114"/>
        <v>13171</v>
      </c>
      <c r="N128" s="153">
        <f t="shared" ref="N128:P128" si="115">N11+N14+N17+N20+N23+N26+N29+N32+N35+N38+N41+N44+N47+N50+N53+N56+N59+N62+N65+N68+N71+N74+N77+N80+N83+N86+N89+N92+N95+N98+N101+N104+N107+N113+N116+N119+N122+N125</f>
        <v>1897</v>
      </c>
      <c r="O128" s="153">
        <f t="shared" si="115"/>
        <v>7282</v>
      </c>
      <c r="P128" s="153">
        <f t="shared" si="115"/>
        <v>4232</v>
      </c>
      <c r="Q128" s="153">
        <f t="shared" ref="Q128:S128" si="116">Q11+Q14+Q17+Q20+Q23+Q26+Q29+Q32+Q35+Q38+Q41+Q44+Q47+Q50+Q53+Q56+Q59+Q62+Q65+Q68+Q71+Q74+Q77+Q80+Q83+Q86+Q89+Q92+Q95+Q98+Q101+Q104+Q107+Q113+Q116+Q119+Q122+Q125</f>
        <v>12618</v>
      </c>
      <c r="R128" s="153">
        <f t="shared" si="116"/>
        <v>3627</v>
      </c>
      <c r="S128" s="153">
        <f t="shared" si="116"/>
        <v>3805</v>
      </c>
      <c r="T128" s="153">
        <f t="shared" ref="T128" si="117">T11+T14+T17+T20+T23+T26+T29+T32+T35+T38+T41+T44+T47+T50+T53+T56+T59+T62+T65+T68+T71+T74+T77+T80+T83+T86+T89+T92+T95+T98+T101+T104+T107+T113+T116+T119+T122+T125</f>
        <v>2682</v>
      </c>
      <c r="U128" s="153">
        <f t="shared" ref="U128:V128" si="118">U11+U14+U17+U20+U23+U26+U29+U32+U35+U38+U41+U44+U47+U50+U53+U56+U59+U62+U65+U68+U71+U74+U77+U80+U83+U86+U89+U92+U95+U98+U101+U104+U107+U113+U116+U119+U122+U125</f>
        <v>8077</v>
      </c>
      <c r="V128" s="153">
        <f t="shared" si="118"/>
        <v>4838</v>
      </c>
      <c r="W128" s="153">
        <f t="shared" ref="W128" si="119">W11+W14+W17+W20+W23+W26+W29+W32+W35+W38+W41+W44+W47+W50+W53+W56+W59+W62+W65+W68+W71+W74+W77+W80+W83+W86+W89+W92+W95+W98+W101+W104+W107+W113+W116+W119+W122+W125</f>
        <v>5589</v>
      </c>
      <c r="X128" s="153">
        <f t="shared" ref="X128:Z129" si="120">X11+X14+X17+X20+X23+X26+X29+X32+X35+X38+X41+X44+X47+X50+X53+X56+X59+X62+X65+X68+X71+X74+X77+X80+X83+X86+X89+X92+X95+X98+X101+X104+X107+X110+X113+X116+X119+X122+X125</f>
        <v>7321</v>
      </c>
      <c r="Y128" s="153">
        <f t="shared" si="120"/>
        <v>3028</v>
      </c>
      <c r="Z128" s="153">
        <f t="shared" si="120"/>
        <v>13022</v>
      </c>
      <c r="AA128" s="153">
        <f t="shared" ref="AA128:AB128" si="121">AA11+AA14+AA17+AA20+AA23+AA26+AA29+AA32+AA35+AA38+AA41+AA44+AA47+AA50+AA53+AA56+AA59+AA62+AA65+AA68+AA71+AA74+AA77+AA80+AA83+AA86+AA89+AA92+AA95+AA98+AA101+AA104+AA107+AA110+AA113+AA116+AA119+AA122+AA125</f>
        <v>1938</v>
      </c>
      <c r="AB128" s="153">
        <f t="shared" si="121"/>
        <v>23203</v>
      </c>
      <c r="AC128" s="153">
        <f t="shared" ref="AC128:AE128" si="122">AC11+AC14+AC17+AC20+AC23+AC26+AC29+AC32+AC35+AC38+AC41+AC44+AC47+AC50+AC53+AC56+AC59+AC62+AC65+AC68+AC71+AC74+AC77+AC80+AC83+AC86+AC89+AC92+AC95+AC98+AC101+AC104+AC107+AC110+AC113+AC116+AC119+AC122+AC125</f>
        <v>1867</v>
      </c>
      <c r="AD128" s="153">
        <f t="shared" si="122"/>
        <v>13297</v>
      </c>
      <c r="AE128" s="153">
        <f t="shared" si="122"/>
        <v>6862</v>
      </c>
      <c r="AF128" s="153">
        <f t="shared" ref="AF128:AJ128" si="123">AF11+AF14+AF17+AF20+AF23+AF26+AF29+AF32+AF35+AF38+AF41+AF44+AF47+AF50+AF53+AF56+AF59+AF62+AF65+AF68+AF71+AF74+AF77+AF80+AF83+AF86+AF89+AF92+AF95+AF98+AF101+AF104+AF107+AF110+AF113+AF116+AF119+AF122+AF125</f>
        <v>15023</v>
      </c>
      <c r="AG128" s="153">
        <f t="shared" si="123"/>
        <v>12708</v>
      </c>
      <c r="AH128" s="153">
        <f t="shared" si="123"/>
        <v>2966</v>
      </c>
      <c r="AI128" s="153">
        <f t="shared" ref="AI128" si="124">AI11+AI14+AI17+AI20+AI23+AI26+AI29+AI32+AI35+AI38+AI41+AI44+AI47+AI50+AI53+AI56+AI59+AI62+AI65+AI68+AI71+AI74+AI77+AI80+AI83+AI86+AI89+AI92+AI95+AI98+AI101+AI104+AI107+AI110+AI113+AI116+AI119+AI122+AI125</f>
        <v>5980</v>
      </c>
      <c r="AJ128" s="153">
        <f t="shared" si="123"/>
        <v>7450</v>
      </c>
      <c r="AK128" s="153">
        <f>SUM(D128:AJ128)</f>
        <v>291266</v>
      </c>
      <c r="AL128" s="159"/>
      <c r="AM128" s="51"/>
      <c r="AN128" s="51"/>
      <c r="AO128" s="51"/>
      <c r="AP128" s="50"/>
      <c r="AQ128" s="51"/>
      <c r="AR128" s="153">
        <f>AR11+AR14+AR17+AR20+AR23+AR26+AR29+AR32+AR35+AR38+AR41+AR44+AR47+AR50+AR53+AR56+AR59+AR62+AR65+AR68+AR71+AR74+AR77+AR80+AR83+AR86+AR89+AR92+AR95+AR98+AR101+AR104+AR107+AR110+AR113+AR116+AR119+AR122+AR125</f>
        <v>518434</v>
      </c>
      <c r="AS128" s="51"/>
      <c r="AT128" s="51"/>
    </row>
    <row r="129" spans="1:46" x14ac:dyDescent="0.25">
      <c r="A129" s="152">
        <f>A12+A15+A18+A21+A24+A27+A30+A33+A36+A39+A42+A45+A48+A51+A54+A57+A60+A63+A66+A69+A72+A75+A78+A81+A84+A87+A90+A93+A96+A99+A102+A105+A108+A114+A117+A120+A123+A126</f>
        <v>2813</v>
      </c>
      <c r="B129" s="52"/>
      <c r="C129" s="53" t="s">
        <v>31</v>
      </c>
      <c r="D129" s="152">
        <f>D12+D15+D18+D21+D24+D27+D30+D33+D36+D39+D42+D45+D48+D51+D54+D57+D60+D63+D66+D69+D72+D75+D78+D81+D84+D87+D90+D93+D96+D99+D102+D105+D108+D114+D117+D120+D123+D126</f>
        <v>105</v>
      </c>
      <c r="E129" s="152">
        <f t="shared" ref="E129:M129" si="125">E12+E15+E18+E21+E24+E27+E30+E33+E36+E39+E42+E45+E48+E51+E54+E57+E60+E63+E66+E69+E72+E75+E78+E81+E84+E87+E90+E93+E96+E99+E102+E105+E108+E114+E117+E120+E123+E126</f>
        <v>98</v>
      </c>
      <c r="F129" s="152">
        <f t="shared" si="125"/>
        <v>120</v>
      </c>
      <c r="G129" s="152">
        <f t="shared" si="125"/>
        <v>12</v>
      </c>
      <c r="H129" s="152">
        <f t="shared" si="125"/>
        <v>32</v>
      </c>
      <c r="I129" s="152">
        <f t="shared" si="125"/>
        <v>36</v>
      </c>
      <c r="J129" s="152">
        <f t="shared" si="125"/>
        <v>90</v>
      </c>
      <c r="K129" s="152">
        <f t="shared" si="125"/>
        <v>44</v>
      </c>
      <c r="L129" s="152">
        <f t="shared" si="125"/>
        <v>90</v>
      </c>
      <c r="M129" s="152">
        <f t="shared" si="125"/>
        <v>75</v>
      </c>
      <c r="N129" s="152">
        <f t="shared" ref="N129:P129" si="126">N12+N15+N18+N21+N24+N27+N30+N33+N36+N39+N42+N45+N48+N51+N54+N57+N60+N63+N66+N69+N72+N75+N78+N81+N84+N87+N90+N93+N96+N99+N102+N105+N108+N114+N117+N120+N123+N126</f>
        <v>11</v>
      </c>
      <c r="O129" s="152">
        <f t="shared" si="126"/>
        <v>44</v>
      </c>
      <c r="P129" s="152">
        <f t="shared" si="126"/>
        <v>28</v>
      </c>
      <c r="Q129" s="152">
        <f t="shared" ref="Q129:S129" si="127">Q12+Q15+Q18+Q21+Q24+Q27+Q30+Q33+Q36+Q39+Q42+Q45+Q48+Q51+Q54+Q57+Q60+Q63+Q66+Q69+Q72+Q75+Q78+Q81+Q84+Q87+Q90+Q93+Q96+Q99+Q102+Q105+Q108+Q114+Q117+Q120+Q123+Q126</f>
        <v>70</v>
      </c>
      <c r="R129" s="152">
        <f t="shared" si="127"/>
        <v>25</v>
      </c>
      <c r="S129" s="152">
        <f t="shared" si="127"/>
        <v>27</v>
      </c>
      <c r="T129" s="152">
        <f t="shared" ref="T129" si="128">T12+T15+T18+T21+T24+T27+T30+T33+T36+T39+T42+T45+T48+T51+T54+T57+T60+T63+T66+T69+T72+T75+T78+T81+T84+T87+T90+T93+T96+T99+T102+T105+T108+T114+T117+T120+T123+T126</f>
        <v>16</v>
      </c>
      <c r="U129" s="152">
        <f t="shared" ref="U129:V129" si="129">U12+U15+U18+U21+U24+U27+U30+U33+U36+U39+U42+U45+U48+U51+U54+U57+U60+U63+U66+U69+U72+U75+U78+U81+U84+U87+U90+U93+U96+U99+U102+U105+U108+U114+U117+U120+U123+U126</f>
        <v>56</v>
      </c>
      <c r="V129" s="152">
        <f t="shared" si="129"/>
        <v>28</v>
      </c>
      <c r="W129" s="152">
        <f t="shared" ref="W129" si="130">W12+W15+W18+W21+W24+W27+W30+W33+W36+W39+W42+W45+W48+W51+W54+W57+W60+W63+W66+W69+W72+W75+W78+W81+W84+W87+W90+W93+W96+W99+W102+W105+W108+W114+W117+W120+W123+W126</f>
        <v>32</v>
      </c>
      <c r="X129" s="152">
        <f t="shared" si="120"/>
        <v>42</v>
      </c>
      <c r="Y129" s="152">
        <f t="shared" si="120"/>
        <v>18</v>
      </c>
      <c r="Z129" s="152">
        <f t="shared" si="120"/>
        <v>70</v>
      </c>
      <c r="AA129" s="152">
        <f t="shared" ref="AA129:AB129" si="131">AA12+AA15+AA18+AA21+AA24+AA27+AA30+AA33+AA36+AA39+AA42+AA45+AA48+AA51+AA54+AA57+AA60+AA63+AA66+AA69+AA72+AA75+AA78+AA81+AA84+AA87+AA90+AA93+AA96+AA99+AA102+AA105+AA108+AA111+AA114+AA117+AA120+AA123+AA126</f>
        <v>12</v>
      </c>
      <c r="AB129" s="152">
        <f t="shared" si="131"/>
        <v>140</v>
      </c>
      <c r="AC129" s="152">
        <f t="shared" ref="AC129:AE129" si="132">AC12+AC15+AC18+AC21+AC24+AC27+AC30+AC33+AC36+AC39+AC42+AC45+AC48+AC51+AC54+AC57+AC60+AC63+AC66+AC69+AC72+AC75+AC78+AC81+AC84+AC87+AC90+AC93+AC96+AC99+AC102+AC105+AC108+AC111+AC114+AC117+AC120+AC123+AC126</f>
        <v>12</v>
      </c>
      <c r="AD129" s="152">
        <f t="shared" si="132"/>
        <v>80</v>
      </c>
      <c r="AE129" s="152">
        <f t="shared" si="132"/>
        <v>40</v>
      </c>
      <c r="AF129" s="152">
        <f t="shared" ref="AF129:AJ129" si="133">AF12+AF15+AF18+AF21+AF24+AF27+AF30+AF33+AF36+AF39+AF42+AF45+AF48+AF51+AF54+AF57+AF60+AF63+AF66+AF69+AF72+AF75+AF78+AF81+AF84+AF87+AF90+AF93+AF96+AF99+AF102+AF105+AF108+AF111+AF114+AF117+AF120+AF123+AF126</f>
        <v>84</v>
      </c>
      <c r="AG129" s="152">
        <f t="shared" si="133"/>
        <v>72</v>
      </c>
      <c r="AH129" s="152">
        <f t="shared" si="133"/>
        <v>18</v>
      </c>
      <c r="AI129" s="152">
        <f t="shared" ref="AI129" si="134">AI12+AI15+AI18+AI21+AI24+AI27+AI30+AI33+AI36+AI39+AI42+AI45+AI48+AI51+AI54+AI57+AI60+AI63+AI66+AI69+AI72+AI75+AI78+AI81+AI84+AI87+AI90+AI93+AI96+AI99+AI102+AI105+AI108+AI111+AI114+AI117+AI120+AI123+AI126</f>
        <v>45</v>
      </c>
      <c r="AJ129" s="152">
        <f t="shared" si="133"/>
        <v>42</v>
      </c>
      <c r="AK129" s="152">
        <f>SUM(D129:AJ129)</f>
        <v>1714</v>
      </c>
      <c r="AL129" s="61">
        <f>SUM(AL12:AL126)</f>
        <v>182</v>
      </c>
      <c r="AM129" s="51"/>
      <c r="AN129" s="51"/>
      <c r="AO129" s="51"/>
      <c r="AP129" s="52"/>
      <c r="AQ129" s="51"/>
      <c r="AR129" s="152">
        <f>AR12+AR15+AR18+AR21+AR24+AR27+AR30+AR33+AR36+AR39+AR42+AR45+AR48+AR51+AR54+AR57+AR60+AR63+AR66+AR69+AR72+AR75+AR78+AR81+AR84+AR87+AR90+AR93+AR96+AR99+AR102+AR105+AR108+AR111+AR114+AR117+AR120+AR123+AR126</f>
        <v>3027</v>
      </c>
      <c r="AS129" s="51"/>
      <c r="AT129" s="51"/>
    </row>
    <row r="130" spans="1:46" x14ac:dyDescent="0.25">
      <c r="A130" s="154">
        <f>IF(A129=0,"",(A128/A129))</f>
        <v>171.25311055812301</v>
      </c>
      <c r="B130" s="50"/>
      <c r="C130" s="25" t="s">
        <v>33</v>
      </c>
      <c r="D130" s="154">
        <f>IF(D129=0,"",(D128/D129))</f>
        <v>173.55238095238096</v>
      </c>
      <c r="E130" s="154">
        <f t="shared" ref="E130:I130" si="135">IF(E129=0,"",(E128/E129))</f>
        <v>176.34693877551021</v>
      </c>
      <c r="F130" s="154">
        <f t="shared" si="135"/>
        <v>173.13333333333333</v>
      </c>
      <c r="G130" s="154">
        <f t="shared" si="135"/>
        <v>171.66666666666666</v>
      </c>
      <c r="H130" s="154">
        <f t="shared" ref="H130" si="136">IF(H129=0,"",(H128/H129))</f>
        <v>160.46875</v>
      </c>
      <c r="I130" s="154">
        <f t="shared" si="135"/>
        <v>149.97222222222223</v>
      </c>
      <c r="J130" s="154">
        <f t="shared" ref="J130" si="137">IF(J129=0,"",(J128/J129))</f>
        <v>180.35555555555555</v>
      </c>
      <c r="K130" s="154">
        <f t="shared" ref="K130:L130" si="138">IF(K129=0,"",(K128/K129))</f>
        <v>176.88636363636363</v>
      </c>
      <c r="L130" s="154">
        <f t="shared" si="138"/>
        <v>176.5888888888889</v>
      </c>
      <c r="M130" s="154">
        <f t="shared" ref="M130:N130" si="139">IF(M129=0,"",(M128/M129))</f>
        <v>175.61333333333334</v>
      </c>
      <c r="N130" s="154">
        <f t="shared" si="139"/>
        <v>172.45454545454547</v>
      </c>
      <c r="O130" s="154">
        <f t="shared" ref="O130:P130" si="140">IF(O129=0,"",(O128/O129))</f>
        <v>165.5</v>
      </c>
      <c r="P130" s="154">
        <f t="shared" si="140"/>
        <v>151.14285714285714</v>
      </c>
      <c r="Q130" s="154">
        <f t="shared" ref="Q130:S130" si="141">IF(Q129=0,"",(Q128/Q129))</f>
        <v>180.25714285714287</v>
      </c>
      <c r="R130" s="154">
        <f t="shared" si="141"/>
        <v>145.08000000000001</v>
      </c>
      <c r="S130" s="154">
        <f t="shared" si="141"/>
        <v>140.92592592592592</v>
      </c>
      <c r="T130" s="154">
        <f t="shared" ref="T130" si="142">IF(T129=0,"",(T128/T129))</f>
        <v>167.625</v>
      </c>
      <c r="U130" s="154">
        <f t="shared" ref="U130:V130" si="143">IF(U129=0,"",(U128/U129))</f>
        <v>144.23214285714286</v>
      </c>
      <c r="V130" s="154">
        <f t="shared" si="143"/>
        <v>172.78571428571428</v>
      </c>
      <c r="W130" s="154">
        <f t="shared" ref="W130:X130" si="144">IF(W129=0,"",(W128/W129))</f>
        <v>174.65625</v>
      </c>
      <c r="X130" s="154">
        <f t="shared" si="144"/>
        <v>174.3095238095238</v>
      </c>
      <c r="Y130" s="154">
        <f t="shared" ref="Y130:Z130" si="145">IF(Y129=0,"",(Y128/Y129))</f>
        <v>168.22222222222223</v>
      </c>
      <c r="Z130" s="154">
        <f t="shared" si="145"/>
        <v>186.02857142857144</v>
      </c>
      <c r="AA130" s="154">
        <f t="shared" ref="AA130:AB130" si="146">IF(AA129=0,"",(AA128/AA129))</f>
        <v>161.5</v>
      </c>
      <c r="AB130" s="154">
        <f t="shared" si="146"/>
        <v>165.73571428571429</v>
      </c>
      <c r="AC130" s="154">
        <f t="shared" ref="AC130:AE130" si="147">IF(AC129=0,"",(AC128/AC129))</f>
        <v>155.58333333333334</v>
      </c>
      <c r="AD130" s="154">
        <f t="shared" si="147"/>
        <v>166.21250000000001</v>
      </c>
      <c r="AE130" s="154">
        <f t="shared" si="147"/>
        <v>171.55</v>
      </c>
      <c r="AF130" s="154">
        <f t="shared" ref="AF130:AJ130" si="148">IF(AF129=0,"",(AF128/AF129))</f>
        <v>178.8452380952381</v>
      </c>
      <c r="AG130" s="154">
        <f t="shared" si="148"/>
        <v>176.5</v>
      </c>
      <c r="AH130" s="154">
        <f t="shared" si="148"/>
        <v>164.77777777777777</v>
      </c>
      <c r="AI130" s="154">
        <f t="shared" ref="AI130" si="149">IF(AI129=0,"",(AI128/AI129))</f>
        <v>132.88888888888889</v>
      </c>
      <c r="AJ130" s="154">
        <f t="shared" si="148"/>
        <v>177.38095238095238</v>
      </c>
      <c r="AK130" s="54">
        <f>AK128/AK129</f>
        <v>169.93348891481912</v>
      </c>
      <c r="AL130" s="55"/>
      <c r="AM130" s="56"/>
      <c r="AN130" s="57"/>
      <c r="AO130" s="56"/>
      <c r="AP130" s="50"/>
      <c r="AQ130" s="56"/>
      <c r="AR130" s="154">
        <f>IF(AR129=0,"",(AR128/AR129))</f>
        <v>171.26990419557316</v>
      </c>
      <c r="AS130" s="56"/>
      <c r="AT130" s="56"/>
    </row>
    <row r="131" spans="1:46" x14ac:dyDescent="0.25">
      <c r="D131" s="93"/>
      <c r="E131" s="93"/>
      <c r="F131" s="93"/>
      <c r="G131" s="93"/>
      <c r="H131" s="93"/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L131" s="58"/>
      <c r="AN131" s="38"/>
      <c r="AO131" s="59" t="s">
        <v>295</v>
      </c>
      <c r="AP131" s="170">
        <f>COUNTA(AP10:AP127)/3</f>
        <v>39</v>
      </c>
    </row>
    <row r="132" spans="1:46" x14ac:dyDescent="0.25">
      <c r="A132" s="60"/>
      <c r="B132" s="38" t="s">
        <v>130</v>
      </c>
      <c r="D132" s="72">
        <f>COUNTA(D11:D127)/3</f>
        <v>7</v>
      </c>
      <c r="E132" s="72">
        <f t="shared" ref="E132:T132" si="150">COUNTA(E11:E127)/3</f>
        <v>7</v>
      </c>
      <c r="F132" s="72">
        <f t="shared" si="150"/>
        <v>15</v>
      </c>
      <c r="G132" s="72">
        <f t="shared" si="150"/>
        <v>2</v>
      </c>
      <c r="H132" s="72">
        <f t="shared" si="150"/>
        <v>2</v>
      </c>
      <c r="I132" s="72">
        <f t="shared" si="150"/>
        <v>4</v>
      </c>
      <c r="J132" s="72">
        <f t="shared" si="150"/>
        <v>10</v>
      </c>
      <c r="K132" s="72">
        <f t="shared" si="150"/>
        <v>4</v>
      </c>
      <c r="L132" s="72">
        <f t="shared" si="150"/>
        <v>5</v>
      </c>
      <c r="M132" s="72">
        <f t="shared" si="150"/>
        <v>5</v>
      </c>
      <c r="N132" s="72">
        <f t="shared" si="150"/>
        <v>1</v>
      </c>
      <c r="O132" s="72">
        <f t="shared" si="150"/>
        <v>5</v>
      </c>
      <c r="P132" s="72">
        <f t="shared" si="150"/>
        <v>5</v>
      </c>
      <c r="Q132" s="72">
        <f t="shared" si="150"/>
        <v>12</v>
      </c>
      <c r="R132" s="72">
        <f t="shared" si="150"/>
        <v>5</v>
      </c>
      <c r="S132" s="72">
        <f t="shared" si="150"/>
        <v>4</v>
      </c>
      <c r="T132" s="72">
        <f t="shared" si="150"/>
        <v>2</v>
      </c>
      <c r="U132" s="72">
        <f t="shared" ref="U132:W132" si="151">COUNTA(U11:U127)/3</f>
        <v>4</v>
      </c>
      <c r="V132" s="72">
        <f t="shared" si="151"/>
        <v>2</v>
      </c>
      <c r="W132" s="72">
        <f t="shared" si="151"/>
        <v>4</v>
      </c>
      <c r="X132" s="72">
        <f t="shared" ref="X132:Y132" si="152">COUNTA(X11:X127)/3</f>
        <v>7</v>
      </c>
      <c r="Y132" s="72">
        <f t="shared" si="152"/>
        <v>3</v>
      </c>
      <c r="Z132" s="72">
        <f t="shared" ref="Z132:AA132" si="153">COUNTA(Z11:Z127)/3</f>
        <v>6</v>
      </c>
      <c r="AA132" s="72">
        <f t="shared" si="153"/>
        <v>2</v>
      </c>
      <c r="AB132" s="72">
        <f t="shared" ref="AB132:AF132" si="154">COUNTA(AB11:AB127)/3</f>
        <v>18</v>
      </c>
      <c r="AC132" s="72">
        <f t="shared" si="154"/>
        <v>2</v>
      </c>
      <c r="AD132" s="72">
        <f t="shared" si="154"/>
        <v>10</v>
      </c>
      <c r="AE132" s="72">
        <f t="shared" si="154"/>
        <v>5</v>
      </c>
      <c r="AF132" s="72">
        <f t="shared" si="154"/>
        <v>6</v>
      </c>
      <c r="AG132" s="72">
        <f t="shared" ref="AG132:AJ132" si="155">COUNTA(AG11:AG127)/3</f>
        <v>8</v>
      </c>
      <c r="AH132" s="72">
        <f t="shared" si="155"/>
        <v>2</v>
      </c>
      <c r="AI132" s="72">
        <f t="shared" ref="AI132" si="156">COUNTA(AI11:AI127)/3</f>
        <v>5</v>
      </c>
      <c r="AJ132" s="72">
        <f t="shared" si="155"/>
        <v>3</v>
      </c>
      <c r="AK132" s="171">
        <f>SUM(D132:AJ132)</f>
        <v>182</v>
      </c>
      <c r="AL132" s="8"/>
      <c r="AN132" s="62"/>
      <c r="AP132" s="63"/>
    </row>
  </sheetData>
  <mergeCells count="2">
    <mergeCell ref="AK5:AL5"/>
    <mergeCell ref="AM9:AO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9"/>
  <sheetViews>
    <sheetView topLeftCell="A159" workbookViewId="0">
      <selection activeCell="K189" sqref="K189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7" max="7" width="17.28515625" customWidth="1"/>
    <col min="8" max="8" width="24.7109375" customWidth="1"/>
  </cols>
  <sheetData>
    <row r="2" spans="1:13" ht="15.75" x14ac:dyDescent="0.25">
      <c r="A2" s="65" t="s">
        <v>250</v>
      </c>
      <c r="B2" s="66"/>
      <c r="C2" s="66"/>
      <c r="D2" s="67"/>
      <c r="E2" s="67"/>
      <c r="F2" s="66"/>
      <c r="G2" s="67"/>
      <c r="H2" s="67"/>
      <c r="J2" s="60"/>
      <c r="K2" s="60"/>
      <c r="L2" s="60"/>
    </row>
    <row r="3" spans="1:13" x14ac:dyDescent="0.25">
      <c r="A3" s="60"/>
      <c r="B3" s="60"/>
      <c r="C3" s="60"/>
      <c r="F3" s="60"/>
      <c r="J3" s="60"/>
      <c r="K3" s="60"/>
      <c r="L3" s="60"/>
    </row>
    <row r="4" spans="1:13" x14ac:dyDescent="0.25">
      <c r="A4" s="72"/>
      <c r="B4" s="72"/>
      <c r="C4" s="76" t="s">
        <v>131</v>
      </c>
      <c r="D4" s="73"/>
      <c r="E4" s="73"/>
      <c r="F4" s="72"/>
      <c r="G4" s="73"/>
      <c r="H4" s="73"/>
      <c r="I4" s="73"/>
      <c r="J4" s="72"/>
      <c r="K4" s="72"/>
      <c r="L4" s="72"/>
      <c r="M4" s="73"/>
    </row>
    <row r="5" spans="1:13" x14ac:dyDescent="0.25">
      <c r="A5" s="72"/>
      <c r="B5" s="72"/>
      <c r="C5" s="72"/>
      <c r="D5" s="73"/>
      <c r="E5" s="73"/>
      <c r="F5" s="72"/>
      <c r="G5" s="73"/>
      <c r="H5" s="73"/>
      <c r="I5" s="73"/>
      <c r="J5" s="72"/>
      <c r="K5" s="72"/>
      <c r="L5" s="72"/>
      <c r="M5" s="73"/>
    </row>
    <row r="6" spans="1:13" ht="23.25" customHeight="1" x14ac:dyDescent="0.25">
      <c r="A6" s="77" t="s">
        <v>132</v>
      </c>
      <c r="B6" s="69" t="s">
        <v>133</v>
      </c>
      <c r="C6" s="69" t="s">
        <v>134</v>
      </c>
      <c r="D6" s="69" t="s">
        <v>135</v>
      </c>
      <c r="E6" s="69"/>
      <c r="F6" s="69" t="s">
        <v>136</v>
      </c>
      <c r="G6" s="78" t="s">
        <v>137</v>
      </c>
      <c r="H6" s="69" t="s">
        <v>138</v>
      </c>
      <c r="I6" s="69" t="s">
        <v>139</v>
      </c>
      <c r="J6" s="69" t="s">
        <v>140</v>
      </c>
      <c r="K6" s="69" t="s">
        <v>19</v>
      </c>
      <c r="L6" s="69" t="s">
        <v>23</v>
      </c>
      <c r="M6" s="79" t="s">
        <v>141</v>
      </c>
    </row>
    <row r="7" spans="1:13" x14ac:dyDescent="0.25">
      <c r="A7" s="72">
        <v>8</v>
      </c>
      <c r="B7" s="72">
        <v>9</v>
      </c>
      <c r="C7" s="72">
        <v>2019</v>
      </c>
      <c r="D7" s="73" t="s">
        <v>11</v>
      </c>
      <c r="E7" s="73"/>
      <c r="F7" s="80" t="s">
        <v>26</v>
      </c>
      <c r="G7" s="73" t="s">
        <v>142</v>
      </c>
      <c r="H7" s="81" t="s">
        <v>143</v>
      </c>
      <c r="I7" s="80" t="s">
        <v>144</v>
      </c>
      <c r="J7" s="74">
        <v>2608</v>
      </c>
      <c r="K7" s="72">
        <v>15</v>
      </c>
      <c r="L7" s="75">
        <f t="shared" ref="L7:L55" si="0">J7/K7</f>
        <v>173.86666666666667</v>
      </c>
      <c r="M7" s="80" t="s">
        <v>255</v>
      </c>
    </row>
    <row r="8" spans="1:13" x14ac:dyDescent="0.25">
      <c r="A8" s="72">
        <v>8</v>
      </c>
      <c r="B8" s="72">
        <v>9</v>
      </c>
      <c r="C8" s="72">
        <v>2019</v>
      </c>
      <c r="D8" s="73" t="s">
        <v>11</v>
      </c>
      <c r="E8" s="73"/>
      <c r="F8" s="94" t="s">
        <v>26</v>
      </c>
      <c r="G8" s="73" t="s">
        <v>142</v>
      </c>
      <c r="H8" s="81" t="s">
        <v>164</v>
      </c>
      <c r="I8" s="94" t="s">
        <v>144</v>
      </c>
      <c r="J8" s="74">
        <v>2227</v>
      </c>
      <c r="K8" s="72">
        <v>15</v>
      </c>
      <c r="L8" s="75">
        <f t="shared" si="0"/>
        <v>148.46666666666667</v>
      </c>
      <c r="M8" s="175" t="s">
        <v>255</v>
      </c>
    </row>
    <row r="9" spans="1:13" x14ac:dyDescent="0.25">
      <c r="A9" s="72">
        <v>8</v>
      </c>
      <c r="B9" s="72">
        <v>9</v>
      </c>
      <c r="C9" s="72">
        <v>2019</v>
      </c>
      <c r="D9" s="73" t="s">
        <v>11</v>
      </c>
      <c r="E9" s="73"/>
      <c r="F9" s="94" t="s">
        <v>26</v>
      </c>
      <c r="G9" s="73" t="s">
        <v>142</v>
      </c>
      <c r="H9" s="81" t="s">
        <v>151</v>
      </c>
      <c r="I9" s="94" t="s">
        <v>144</v>
      </c>
      <c r="J9" s="74">
        <v>2802</v>
      </c>
      <c r="K9" s="72">
        <v>15</v>
      </c>
      <c r="L9" s="75">
        <f t="shared" si="0"/>
        <v>186.8</v>
      </c>
      <c r="M9" s="175" t="s">
        <v>255</v>
      </c>
    </row>
    <row r="10" spans="1:13" x14ac:dyDescent="0.25">
      <c r="A10" s="72">
        <v>8</v>
      </c>
      <c r="B10" s="72">
        <v>9</v>
      </c>
      <c r="C10" s="72">
        <v>2019</v>
      </c>
      <c r="D10" s="73" t="s">
        <v>11</v>
      </c>
      <c r="E10" s="73"/>
      <c r="F10" s="94" t="s">
        <v>26</v>
      </c>
      <c r="G10" s="73" t="s">
        <v>142</v>
      </c>
      <c r="H10" s="81" t="s">
        <v>157</v>
      </c>
      <c r="I10" s="94" t="s">
        <v>148</v>
      </c>
      <c r="J10" s="74">
        <v>2770</v>
      </c>
      <c r="K10" s="72">
        <v>15</v>
      </c>
      <c r="L10" s="75">
        <f t="shared" si="0"/>
        <v>184.66666666666666</v>
      </c>
      <c r="M10" s="175" t="s">
        <v>256</v>
      </c>
    </row>
    <row r="11" spans="1:13" x14ac:dyDescent="0.25">
      <c r="A11" s="72">
        <v>8</v>
      </c>
      <c r="B11" s="72">
        <v>9</v>
      </c>
      <c r="C11" s="72">
        <v>2019</v>
      </c>
      <c r="D11" s="73" t="s">
        <v>11</v>
      </c>
      <c r="E11" s="73"/>
      <c r="F11" s="94" t="s">
        <v>26</v>
      </c>
      <c r="G11" s="73" t="s">
        <v>142</v>
      </c>
      <c r="H11" s="81" t="s">
        <v>146</v>
      </c>
      <c r="I11" s="94" t="s">
        <v>148</v>
      </c>
      <c r="J11" s="74">
        <v>2671</v>
      </c>
      <c r="K11" s="72">
        <v>15</v>
      </c>
      <c r="L11" s="75">
        <f t="shared" si="0"/>
        <v>178.06666666666666</v>
      </c>
      <c r="M11" s="175" t="s">
        <v>256</v>
      </c>
    </row>
    <row r="12" spans="1:13" x14ac:dyDescent="0.25">
      <c r="A12" s="72">
        <v>8</v>
      </c>
      <c r="B12" s="72">
        <v>9</v>
      </c>
      <c r="C12" s="72">
        <v>2019</v>
      </c>
      <c r="D12" s="73" t="s">
        <v>11</v>
      </c>
      <c r="E12" s="73"/>
      <c r="F12" s="94" t="s">
        <v>26</v>
      </c>
      <c r="G12" s="73" t="s">
        <v>142</v>
      </c>
      <c r="H12" s="81" t="s">
        <v>149</v>
      </c>
      <c r="I12" s="94" t="s">
        <v>148</v>
      </c>
      <c r="J12" s="74">
        <v>2796</v>
      </c>
      <c r="K12" s="72">
        <v>15</v>
      </c>
      <c r="L12" s="75">
        <f t="shared" si="0"/>
        <v>186.4</v>
      </c>
      <c r="M12" s="175" t="s">
        <v>256</v>
      </c>
    </row>
    <row r="13" spans="1:13" x14ac:dyDescent="0.25">
      <c r="A13" s="72">
        <v>8</v>
      </c>
      <c r="B13" s="72">
        <v>9</v>
      </c>
      <c r="C13" s="72">
        <v>2019</v>
      </c>
      <c r="D13" s="73" t="s">
        <v>11</v>
      </c>
      <c r="E13" s="73"/>
      <c r="F13" s="172" t="s">
        <v>26</v>
      </c>
      <c r="G13" s="73" t="s">
        <v>142</v>
      </c>
      <c r="H13" s="81" t="s">
        <v>152</v>
      </c>
      <c r="I13" s="172"/>
      <c r="J13" s="74">
        <v>2349</v>
      </c>
      <c r="K13" s="72">
        <v>15</v>
      </c>
      <c r="L13" s="75">
        <f t="shared" si="0"/>
        <v>156.6</v>
      </c>
      <c r="M13" s="172" t="s">
        <v>257</v>
      </c>
    </row>
    <row r="14" spans="1:13" x14ac:dyDescent="0.25">
      <c r="A14" s="72">
        <v>15</v>
      </c>
      <c r="B14" s="72">
        <v>9</v>
      </c>
      <c r="C14" s="72">
        <v>2019</v>
      </c>
      <c r="D14" s="73" t="s">
        <v>11</v>
      </c>
      <c r="E14" s="73"/>
      <c r="F14" s="176" t="s">
        <v>266</v>
      </c>
      <c r="G14" s="73" t="s">
        <v>258</v>
      </c>
      <c r="H14" s="81" t="s">
        <v>154</v>
      </c>
      <c r="I14" s="176"/>
      <c r="J14" s="74">
        <v>2762</v>
      </c>
      <c r="K14" s="72">
        <v>14</v>
      </c>
      <c r="L14" s="75">
        <f t="shared" si="0"/>
        <v>197.28571428571428</v>
      </c>
      <c r="M14" s="177" t="s">
        <v>261</v>
      </c>
    </row>
    <row r="15" spans="1:13" x14ac:dyDescent="0.25">
      <c r="A15" s="72">
        <v>15</v>
      </c>
      <c r="B15" s="72">
        <v>9</v>
      </c>
      <c r="C15" s="72">
        <v>2019</v>
      </c>
      <c r="D15" s="73" t="s">
        <v>11</v>
      </c>
      <c r="E15" s="73"/>
      <c r="F15" s="187" t="s">
        <v>266</v>
      </c>
      <c r="G15" s="73" t="s">
        <v>258</v>
      </c>
      <c r="H15" s="81" t="s">
        <v>147</v>
      </c>
      <c r="I15" s="176" t="s">
        <v>144</v>
      </c>
      <c r="J15" s="74">
        <v>2439</v>
      </c>
      <c r="K15" s="72">
        <v>14</v>
      </c>
      <c r="L15" s="75">
        <f t="shared" si="0"/>
        <v>174.21428571428572</v>
      </c>
      <c r="M15" s="176" t="s">
        <v>262</v>
      </c>
    </row>
    <row r="16" spans="1:13" x14ac:dyDescent="0.25">
      <c r="A16" s="72">
        <v>15</v>
      </c>
      <c r="B16" s="72">
        <v>9</v>
      </c>
      <c r="C16" s="72">
        <v>2019</v>
      </c>
      <c r="D16" s="73" t="s">
        <v>11</v>
      </c>
      <c r="E16" s="73"/>
      <c r="F16" s="187" t="s">
        <v>266</v>
      </c>
      <c r="G16" s="73" t="s">
        <v>258</v>
      </c>
      <c r="H16" s="81" t="s">
        <v>149</v>
      </c>
      <c r="I16" s="176" t="s">
        <v>144</v>
      </c>
      <c r="J16" s="74">
        <v>2739</v>
      </c>
      <c r="K16" s="72">
        <v>14</v>
      </c>
      <c r="L16" s="75">
        <f t="shared" si="0"/>
        <v>195.64285714285714</v>
      </c>
      <c r="M16" s="176" t="s">
        <v>262</v>
      </c>
    </row>
    <row r="17" spans="1:14" x14ac:dyDescent="0.25">
      <c r="A17" s="72">
        <v>15</v>
      </c>
      <c r="B17" s="72">
        <v>9</v>
      </c>
      <c r="C17" s="72">
        <v>2019</v>
      </c>
      <c r="D17" s="73" t="s">
        <v>11</v>
      </c>
      <c r="E17" s="73"/>
      <c r="F17" s="187" t="s">
        <v>266</v>
      </c>
      <c r="G17" s="73" t="s">
        <v>258</v>
      </c>
      <c r="H17" s="81" t="s">
        <v>143</v>
      </c>
      <c r="I17" s="176" t="s">
        <v>148</v>
      </c>
      <c r="J17" s="74">
        <v>2462</v>
      </c>
      <c r="K17" s="72">
        <v>14</v>
      </c>
      <c r="L17" s="75">
        <f t="shared" si="0"/>
        <v>175.85714285714286</v>
      </c>
      <c r="M17" s="176" t="s">
        <v>263</v>
      </c>
    </row>
    <row r="18" spans="1:14" x14ac:dyDescent="0.25">
      <c r="A18" s="72">
        <v>15</v>
      </c>
      <c r="B18" s="72">
        <v>9</v>
      </c>
      <c r="C18" s="72">
        <v>2019</v>
      </c>
      <c r="D18" s="73" t="s">
        <v>11</v>
      </c>
      <c r="E18" s="73"/>
      <c r="F18" s="187" t="s">
        <v>266</v>
      </c>
      <c r="G18" s="73" t="s">
        <v>258</v>
      </c>
      <c r="H18" s="81" t="s">
        <v>146</v>
      </c>
      <c r="I18" s="176" t="s">
        <v>148</v>
      </c>
      <c r="J18" s="74">
        <v>2202</v>
      </c>
      <c r="K18" s="72">
        <v>14</v>
      </c>
      <c r="L18" s="75">
        <f t="shared" si="0"/>
        <v>157.28571428571428</v>
      </c>
      <c r="M18" s="176" t="s">
        <v>263</v>
      </c>
    </row>
    <row r="19" spans="1:14" x14ac:dyDescent="0.25">
      <c r="A19" s="72">
        <v>15</v>
      </c>
      <c r="B19" s="72">
        <v>9</v>
      </c>
      <c r="C19" s="72">
        <v>2019</v>
      </c>
      <c r="D19" s="73" t="s">
        <v>11</v>
      </c>
      <c r="E19" s="73"/>
      <c r="F19" s="187" t="s">
        <v>266</v>
      </c>
      <c r="G19" s="73" t="s">
        <v>258</v>
      </c>
      <c r="H19" s="81" t="s">
        <v>150</v>
      </c>
      <c r="I19" s="176" t="s">
        <v>260</v>
      </c>
      <c r="J19" s="74">
        <v>2263</v>
      </c>
      <c r="K19" s="72">
        <v>14</v>
      </c>
      <c r="L19" s="75">
        <f t="shared" si="0"/>
        <v>161.64285714285714</v>
      </c>
      <c r="M19" s="176" t="s">
        <v>264</v>
      </c>
    </row>
    <row r="20" spans="1:14" x14ac:dyDescent="0.25">
      <c r="A20" s="72">
        <v>15</v>
      </c>
      <c r="B20" s="72">
        <v>9</v>
      </c>
      <c r="C20" s="72">
        <v>2019</v>
      </c>
      <c r="D20" s="73" t="s">
        <v>11</v>
      </c>
      <c r="E20" s="73"/>
      <c r="F20" s="187" t="s">
        <v>266</v>
      </c>
      <c r="G20" s="73" t="s">
        <v>258</v>
      </c>
      <c r="H20" s="81" t="s">
        <v>259</v>
      </c>
      <c r="I20" s="176" t="s">
        <v>260</v>
      </c>
      <c r="J20" s="74">
        <v>2415</v>
      </c>
      <c r="K20" s="72">
        <v>14</v>
      </c>
      <c r="L20" s="75">
        <f t="shared" si="0"/>
        <v>172.5</v>
      </c>
      <c r="M20" s="176" t="s">
        <v>264</v>
      </c>
    </row>
    <row r="21" spans="1:14" x14ac:dyDescent="0.25">
      <c r="A21" s="72">
        <v>22</v>
      </c>
      <c r="B21" s="72">
        <v>9</v>
      </c>
      <c r="C21" s="72">
        <v>2019</v>
      </c>
      <c r="D21" s="73" t="s">
        <v>272</v>
      </c>
      <c r="E21" s="73"/>
      <c r="F21" s="179" t="s">
        <v>282</v>
      </c>
      <c r="G21" s="73" t="s">
        <v>161</v>
      </c>
      <c r="H21" s="81" t="s">
        <v>157</v>
      </c>
      <c r="I21" s="179" t="s">
        <v>144</v>
      </c>
      <c r="J21" s="74">
        <v>1578</v>
      </c>
      <c r="K21" s="72">
        <v>8</v>
      </c>
      <c r="L21" s="75">
        <f t="shared" si="0"/>
        <v>197.25</v>
      </c>
      <c r="M21" s="179" t="s">
        <v>288</v>
      </c>
    </row>
    <row r="22" spans="1:14" x14ac:dyDescent="0.25">
      <c r="A22" s="72">
        <v>22</v>
      </c>
      <c r="B22" s="72">
        <v>9</v>
      </c>
      <c r="C22" s="72">
        <v>2019</v>
      </c>
      <c r="D22" s="73" t="s">
        <v>272</v>
      </c>
      <c r="E22" s="73"/>
      <c r="F22" s="179" t="s">
        <v>282</v>
      </c>
      <c r="G22" s="73" t="s">
        <v>161</v>
      </c>
      <c r="H22" s="81" t="s">
        <v>143</v>
      </c>
      <c r="I22" s="179" t="s">
        <v>144</v>
      </c>
      <c r="J22" s="74">
        <v>1471</v>
      </c>
      <c r="K22" s="72">
        <v>8</v>
      </c>
      <c r="L22" s="75">
        <f t="shared" si="0"/>
        <v>183.875</v>
      </c>
      <c r="M22" s="179" t="s">
        <v>288</v>
      </c>
    </row>
    <row r="23" spans="1:14" x14ac:dyDescent="0.25">
      <c r="A23" s="72">
        <v>22</v>
      </c>
      <c r="B23" s="72">
        <v>9</v>
      </c>
      <c r="C23" s="72">
        <v>2019</v>
      </c>
      <c r="D23" s="73" t="s">
        <v>272</v>
      </c>
      <c r="E23" s="73"/>
      <c r="F23" s="179" t="s">
        <v>282</v>
      </c>
      <c r="G23" s="73" t="s">
        <v>161</v>
      </c>
      <c r="H23" s="81" t="s">
        <v>146</v>
      </c>
      <c r="I23" s="179" t="s">
        <v>144</v>
      </c>
      <c r="J23" s="74">
        <v>1420</v>
      </c>
      <c r="K23" s="72">
        <v>8</v>
      </c>
      <c r="L23" s="75">
        <f t="shared" si="0"/>
        <v>177.5</v>
      </c>
      <c r="M23" s="179" t="s">
        <v>288</v>
      </c>
    </row>
    <row r="24" spans="1:14" x14ac:dyDescent="0.25">
      <c r="A24" s="72">
        <v>22</v>
      </c>
      <c r="B24" s="72">
        <v>9</v>
      </c>
      <c r="C24" s="72">
        <v>2019</v>
      </c>
      <c r="D24" s="73" t="s">
        <v>272</v>
      </c>
      <c r="E24" s="73"/>
      <c r="F24" s="179" t="s">
        <v>282</v>
      </c>
      <c r="G24" s="73" t="s">
        <v>161</v>
      </c>
      <c r="H24" s="81" t="s">
        <v>285</v>
      </c>
      <c r="I24" s="179" t="s">
        <v>148</v>
      </c>
      <c r="J24" s="74">
        <v>1128</v>
      </c>
      <c r="K24" s="72">
        <v>8</v>
      </c>
      <c r="L24" s="75">
        <f t="shared" si="0"/>
        <v>141</v>
      </c>
      <c r="M24" s="179" t="s">
        <v>289</v>
      </c>
    </row>
    <row r="25" spans="1:14" x14ac:dyDescent="0.25">
      <c r="A25" s="72">
        <v>22</v>
      </c>
      <c r="B25" s="72">
        <v>9</v>
      </c>
      <c r="C25" s="72">
        <v>2019</v>
      </c>
      <c r="D25" s="73" t="s">
        <v>272</v>
      </c>
      <c r="E25" s="73"/>
      <c r="F25" s="179" t="s">
        <v>282</v>
      </c>
      <c r="G25" s="73" t="s">
        <v>161</v>
      </c>
      <c r="H25" s="81" t="s">
        <v>160</v>
      </c>
      <c r="I25" s="179" t="s">
        <v>148</v>
      </c>
      <c r="J25" s="74">
        <v>1240</v>
      </c>
      <c r="K25" s="72">
        <v>8</v>
      </c>
      <c r="L25" s="75">
        <f t="shared" si="0"/>
        <v>155</v>
      </c>
      <c r="M25" s="179" t="s">
        <v>289</v>
      </c>
    </row>
    <row r="26" spans="1:14" x14ac:dyDescent="0.25">
      <c r="A26" s="72">
        <v>22</v>
      </c>
      <c r="B26" s="72">
        <v>9</v>
      </c>
      <c r="C26" s="72">
        <v>2019</v>
      </c>
      <c r="D26" s="73" t="s">
        <v>272</v>
      </c>
      <c r="E26" s="73"/>
      <c r="F26" s="179" t="s">
        <v>282</v>
      </c>
      <c r="G26" s="73" t="s">
        <v>161</v>
      </c>
      <c r="H26" s="81" t="s">
        <v>286</v>
      </c>
      <c r="I26" s="179" t="s">
        <v>148</v>
      </c>
      <c r="J26" s="74">
        <v>1074</v>
      </c>
      <c r="K26" s="72">
        <v>8</v>
      </c>
      <c r="L26" s="75">
        <f t="shared" si="0"/>
        <v>134.25</v>
      </c>
      <c r="M26" s="179" t="s">
        <v>289</v>
      </c>
    </row>
    <row r="27" spans="1:14" x14ac:dyDescent="0.25">
      <c r="A27" s="72">
        <v>22</v>
      </c>
      <c r="B27" s="72">
        <v>9</v>
      </c>
      <c r="C27" s="72">
        <v>2019</v>
      </c>
      <c r="D27" s="73" t="s">
        <v>272</v>
      </c>
      <c r="E27" s="73"/>
      <c r="F27" s="179" t="s">
        <v>282</v>
      </c>
      <c r="G27" s="73" t="s">
        <v>161</v>
      </c>
      <c r="H27" s="81" t="s">
        <v>164</v>
      </c>
      <c r="I27" s="179" t="s">
        <v>260</v>
      </c>
      <c r="J27" s="74">
        <v>1352</v>
      </c>
      <c r="K27" s="72">
        <v>8</v>
      </c>
      <c r="L27" s="75">
        <f t="shared" si="0"/>
        <v>169</v>
      </c>
      <c r="M27" s="179" t="s">
        <v>290</v>
      </c>
    </row>
    <row r="28" spans="1:14" x14ac:dyDescent="0.25">
      <c r="A28" s="72">
        <v>22</v>
      </c>
      <c r="B28" s="72">
        <v>9</v>
      </c>
      <c r="C28" s="72">
        <v>2019</v>
      </c>
      <c r="D28" s="73" t="s">
        <v>272</v>
      </c>
      <c r="E28" s="73"/>
      <c r="F28" s="179" t="s">
        <v>282</v>
      </c>
      <c r="G28" s="73" t="s">
        <v>161</v>
      </c>
      <c r="H28" s="81" t="s">
        <v>147</v>
      </c>
      <c r="I28" s="179" t="s">
        <v>260</v>
      </c>
      <c r="J28" s="74">
        <v>1498</v>
      </c>
      <c r="K28" s="72">
        <v>8</v>
      </c>
      <c r="L28" s="75">
        <f t="shared" si="0"/>
        <v>187.25</v>
      </c>
      <c r="M28" s="179" t="s">
        <v>290</v>
      </c>
    </row>
    <row r="29" spans="1:14" x14ac:dyDescent="0.25">
      <c r="A29" s="72">
        <v>22</v>
      </c>
      <c r="B29" s="72">
        <v>9</v>
      </c>
      <c r="C29" s="72">
        <v>2019</v>
      </c>
      <c r="D29" s="73" t="s">
        <v>272</v>
      </c>
      <c r="E29" s="73"/>
      <c r="F29" s="179" t="s">
        <v>282</v>
      </c>
      <c r="G29" s="73" t="s">
        <v>161</v>
      </c>
      <c r="H29" s="81" t="s">
        <v>149</v>
      </c>
      <c r="I29" s="179" t="s">
        <v>260</v>
      </c>
      <c r="J29" s="74">
        <v>1513</v>
      </c>
      <c r="K29" s="72">
        <v>8</v>
      </c>
      <c r="L29" s="75">
        <f t="shared" si="0"/>
        <v>189.125</v>
      </c>
      <c r="M29" s="179" t="s">
        <v>290</v>
      </c>
    </row>
    <row r="30" spans="1:14" x14ac:dyDescent="0.25">
      <c r="A30" s="72">
        <v>22</v>
      </c>
      <c r="B30" s="72">
        <v>9</v>
      </c>
      <c r="C30" s="72">
        <v>2019</v>
      </c>
      <c r="D30" s="73" t="s">
        <v>272</v>
      </c>
      <c r="E30" s="73"/>
      <c r="F30" s="179" t="s">
        <v>282</v>
      </c>
      <c r="G30" s="73" t="s">
        <v>161</v>
      </c>
      <c r="H30" s="81" t="s">
        <v>150</v>
      </c>
      <c r="I30" s="179" t="s">
        <v>283</v>
      </c>
      <c r="J30" s="74">
        <v>1421</v>
      </c>
      <c r="K30" s="72">
        <v>8</v>
      </c>
      <c r="L30" s="75">
        <f t="shared" si="0"/>
        <v>177.625</v>
      </c>
      <c r="M30" s="179" t="s">
        <v>291</v>
      </c>
    </row>
    <row r="31" spans="1:14" x14ac:dyDescent="0.25">
      <c r="A31" s="72">
        <v>22</v>
      </c>
      <c r="B31" s="72">
        <v>9</v>
      </c>
      <c r="C31" s="72">
        <v>2019</v>
      </c>
      <c r="D31" s="73" t="s">
        <v>272</v>
      </c>
      <c r="E31" s="73"/>
      <c r="F31" s="179" t="s">
        <v>282</v>
      </c>
      <c r="G31" s="73" t="s">
        <v>161</v>
      </c>
      <c r="H31" s="81" t="s">
        <v>259</v>
      </c>
      <c r="I31" s="179" t="s">
        <v>283</v>
      </c>
      <c r="J31" s="74">
        <v>1337</v>
      </c>
      <c r="K31" s="72">
        <v>8</v>
      </c>
      <c r="L31" s="75">
        <f t="shared" si="0"/>
        <v>167.125</v>
      </c>
      <c r="M31" s="179" t="s">
        <v>291</v>
      </c>
      <c r="N31" s="183"/>
    </row>
    <row r="32" spans="1:14" x14ac:dyDescent="0.25">
      <c r="A32" s="72">
        <v>22</v>
      </c>
      <c r="B32" s="72">
        <v>9</v>
      </c>
      <c r="C32" s="72">
        <v>2019</v>
      </c>
      <c r="D32" s="73" t="s">
        <v>272</v>
      </c>
      <c r="E32" s="73"/>
      <c r="F32" s="179" t="s">
        <v>282</v>
      </c>
      <c r="G32" s="73" t="s">
        <v>161</v>
      </c>
      <c r="H32" s="81" t="s">
        <v>287</v>
      </c>
      <c r="I32" s="179" t="s">
        <v>283</v>
      </c>
      <c r="J32" s="74">
        <v>1516</v>
      </c>
      <c r="K32" s="72">
        <v>8</v>
      </c>
      <c r="L32" s="75">
        <f t="shared" si="0"/>
        <v>189.5</v>
      </c>
      <c r="M32" s="179" t="s">
        <v>291</v>
      </c>
    </row>
    <row r="33" spans="1:13" x14ac:dyDescent="0.25">
      <c r="A33" s="72">
        <v>22</v>
      </c>
      <c r="B33" s="72">
        <v>9</v>
      </c>
      <c r="C33" s="72">
        <v>2019</v>
      </c>
      <c r="D33" s="73" t="s">
        <v>272</v>
      </c>
      <c r="E33" s="73"/>
      <c r="F33" s="179" t="s">
        <v>282</v>
      </c>
      <c r="G33" s="73" t="s">
        <v>161</v>
      </c>
      <c r="H33" s="81" t="s">
        <v>153</v>
      </c>
      <c r="I33" s="179" t="s">
        <v>284</v>
      </c>
      <c r="J33" s="74">
        <v>1435</v>
      </c>
      <c r="K33" s="72">
        <v>8</v>
      </c>
      <c r="L33" s="75">
        <f t="shared" si="0"/>
        <v>179.375</v>
      </c>
      <c r="M33" s="179" t="s">
        <v>292</v>
      </c>
    </row>
    <row r="34" spans="1:13" x14ac:dyDescent="0.25">
      <c r="A34" s="72">
        <v>22</v>
      </c>
      <c r="B34" s="72">
        <v>9</v>
      </c>
      <c r="C34" s="72">
        <v>2019</v>
      </c>
      <c r="D34" s="73" t="s">
        <v>272</v>
      </c>
      <c r="E34" s="73"/>
      <c r="F34" s="179" t="s">
        <v>282</v>
      </c>
      <c r="G34" s="73" t="s">
        <v>161</v>
      </c>
      <c r="H34" s="81" t="s">
        <v>154</v>
      </c>
      <c r="I34" s="179" t="s">
        <v>284</v>
      </c>
      <c r="J34" s="74">
        <v>1331</v>
      </c>
      <c r="K34" s="72">
        <v>8</v>
      </c>
      <c r="L34" s="75">
        <f t="shared" si="0"/>
        <v>166.375</v>
      </c>
      <c r="M34" s="179" t="s">
        <v>292</v>
      </c>
    </row>
    <row r="35" spans="1:13" x14ac:dyDescent="0.25">
      <c r="A35" s="72">
        <v>22</v>
      </c>
      <c r="B35" s="72">
        <v>9</v>
      </c>
      <c r="C35" s="72">
        <v>2019</v>
      </c>
      <c r="D35" s="73" t="s">
        <v>272</v>
      </c>
      <c r="E35" s="73"/>
      <c r="F35" s="179" t="s">
        <v>282</v>
      </c>
      <c r="G35" s="73" t="s">
        <v>161</v>
      </c>
      <c r="H35" s="81" t="s">
        <v>151</v>
      </c>
      <c r="I35" s="179" t="s">
        <v>284</v>
      </c>
      <c r="J35" s="74">
        <v>1462</v>
      </c>
      <c r="K35" s="72">
        <v>8</v>
      </c>
      <c r="L35" s="75">
        <f t="shared" si="0"/>
        <v>182.75</v>
      </c>
      <c r="M35" s="179" t="s">
        <v>292</v>
      </c>
    </row>
    <row r="36" spans="1:13" x14ac:dyDescent="0.25">
      <c r="A36" s="72">
        <v>6</v>
      </c>
      <c r="B36" s="72">
        <v>10</v>
      </c>
      <c r="C36" s="72">
        <v>2019</v>
      </c>
      <c r="D36" s="73" t="s">
        <v>294</v>
      </c>
      <c r="E36" s="73"/>
      <c r="F36" s="182" t="s">
        <v>276</v>
      </c>
      <c r="G36" s="73" t="s">
        <v>158</v>
      </c>
      <c r="H36" s="81" t="s">
        <v>157</v>
      </c>
      <c r="I36" s="182" t="s">
        <v>144</v>
      </c>
      <c r="J36" s="74">
        <v>888</v>
      </c>
      <c r="K36" s="72">
        <v>6</v>
      </c>
      <c r="L36" s="75">
        <f t="shared" si="0"/>
        <v>148</v>
      </c>
      <c r="M36" s="231" t="s">
        <v>296</v>
      </c>
    </row>
    <row r="37" spans="1:13" x14ac:dyDescent="0.25">
      <c r="A37" s="72">
        <v>6</v>
      </c>
      <c r="B37" s="72">
        <v>10</v>
      </c>
      <c r="C37" s="72">
        <v>2019</v>
      </c>
      <c r="D37" s="73" t="s">
        <v>294</v>
      </c>
      <c r="E37" s="73"/>
      <c r="F37" s="182" t="s">
        <v>298</v>
      </c>
      <c r="G37" s="73" t="s">
        <v>158</v>
      </c>
      <c r="H37" s="81" t="s">
        <v>293</v>
      </c>
      <c r="I37" s="182" t="s">
        <v>144</v>
      </c>
      <c r="J37" s="74">
        <v>1172</v>
      </c>
      <c r="K37" s="72">
        <v>6</v>
      </c>
      <c r="L37" s="75">
        <f t="shared" si="0"/>
        <v>195.33333333333334</v>
      </c>
      <c r="M37" s="231" t="s">
        <v>296</v>
      </c>
    </row>
    <row r="38" spans="1:13" x14ac:dyDescent="0.25">
      <c r="A38" s="72">
        <v>6</v>
      </c>
      <c r="B38" s="72">
        <v>10</v>
      </c>
      <c r="C38" s="72">
        <v>2019</v>
      </c>
      <c r="D38" s="73" t="s">
        <v>306</v>
      </c>
      <c r="E38" s="73"/>
      <c r="F38" s="187" t="s">
        <v>266</v>
      </c>
      <c r="G38" s="73" t="s">
        <v>305</v>
      </c>
      <c r="H38" s="81" t="s">
        <v>143</v>
      </c>
      <c r="I38" s="186" t="s">
        <v>144</v>
      </c>
      <c r="J38" s="74">
        <v>2863</v>
      </c>
      <c r="K38" s="72">
        <v>16</v>
      </c>
      <c r="L38" s="75">
        <f t="shared" si="0"/>
        <v>178.9375</v>
      </c>
      <c r="M38" s="187" t="s">
        <v>307</v>
      </c>
    </row>
    <row r="39" spans="1:13" x14ac:dyDescent="0.25">
      <c r="A39" s="72">
        <v>6</v>
      </c>
      <c r="B39" s="72">
        <v>10</v>
      </c>
      <c r="C39" s="72">
        <v>2019</v>
      </c>
      <c r="D39" s="73" t="s">
        <v>306</v>
      </c>
      <c r="E39" s="73"/>
      <c r="F39" s="187" t="s">
        <v>266</v>
      </c>
      <c r="G39" s="73" t="s">
        <v>305</v>
      </c>
      <c r="H39" s="81" t="s">
        <v>152</v>
      </c>
      <c r="I39" s="186" t="s">
        <v>144</v>
      </c>
      <c r="J39" s="74">
        <v>2272</v>
      </c>
      <c r="K39" s="72">
        <v>16</v>
      </c>
      <c r="L39" s="75">
        <f t="shared" si="0"/>
        <v>142</v>
      </c>
      <c r="M39" s="187" t="s">
        <v>307</v>
      </c>
    </row>
    <row r="40" spans="1:13" x14ac:dyDescent="0.25">
      <c r="A40" s="72">
        <v>13</v>
      </c>
      <c r="B40" s="72">
        <v>10</v>
      </c>
      <c r="C40" s="72">
        <v>2019</v>
      </c>
      <c r="D40" s="73" t="s">
        <v>308</v>
      </c>
      <c r="E40" s="73"/>
      <c r="F40" s="188" t="s">
        <v>27</v>
      </c>
      <c r="G40" s="73" t="s">
        <v>309</v>
      </c>
      <c r="H40" s="81" t="s">
        <v>159</v>
      </c>
      <c r="I40" s="188" t="s">
        <v>144</v>
      </c>
      <c r="J40" s="74">
        <v>1214</v>
      </c>
      <c r="K40" s="72">
        <v>9</v>
      </c>
      <c r="L40" s="75">
        <f t="shared" si="0"/>
        <v>134.88888888888889</v>
      </c>
      <c r="M40" s="231" t="s">
        <v>296</v>
      </c>
    </row>
    <row r="41" spans="1:13" x14ac:dyDescent="0.25">
      <c r="A41" s="72">
        <v>13</v>
      </c>
      <c r="B41" s="72">
        <v>10</v>
      </c>
      <c r="C41" s="72">
        <v>2019</v>
      </c>
      <c r="D41" s="73" t="s">
        <v>308</v>
      </c>
      <c r="E41" s="73"/>
      <c r="F41" s="188" t="s">
        <v>27</v>
      </c>
      <c r="G41" s="73" t="s">
        <v>309</v>
      </c>
      <c r="H41" s="81" t="s">
        <v>286</v>
      </c>
      <c r="I41" s="188" t="s">
        <v>144</v>
      </c>
      <c r="J41" s="74">
        <v>1397</v>
      </c>
      <c r="K41" s="72">
        <v>9</v>
      </c>
      <c r="L41" s="75">
        <f t="shared" si="0"/>
        <v>155.22222222222223</v>
      </c>
      <c r="M41" s="231" t="s">
        <v>296</v>
      </c>
    </row>
    <row r="42" spans="1:13" x14ac:dyDescent="0.25">
      <c r="A42" s="72">
        <v>13</v>
      </c>
      <c r="B42" s="72">
        <v>10</v>
      </c>
      <c r="C42" s="72">
        <v>2019</v>
      </c>
      <c r="D42" s="73" t="s">
        <v>308</v>
      </c>
      <c r="E42" s="73"/>
      <c r="F42" s="188" t="s">
        <v>27</v>
      </c>
      <c r="G42" s="73" t="s">
        <v>309</v>
      </c>
      <c r="H42" s="81" t="s">
        <v>160</v>
      </c>
      <c r="I42" s="188" t="s">
        <v>148</v>
      </c>
      <c r="J42" s="74">
        <v>1326</v>
      </c>
      <c r="K42" s="72">
        <v>9</v>
      </c>
      <c r="L42" s="75">
        <f t="shared" si="0"/>
        <v>147.33333333333334</v>
      </c>
      <c r="M42" s="177" t="s">
        <v>310</v>
      </c>
    </row>
    <row r="43" spans="1:13" x14ac:dyDescent="0.25">
      <c r="A43" s="72">
        <v>13</v>
      </c>
      <c r="B43" s="72">
        <v>10</v>
      </c>
      <c r="C43" s="72">
        <v>2019</v>
      </c>
      <c r="D43" s="73" t="s">
        <v>308</v>
      </c>
      <c r="E43" s="73"/>
      <c r="F43" s="188" t="s">
        <v>27</v>
      </c>
      <c r="G43" s="73" t="s">
        <v>309</v>
      </c>
      <c r="H43" s="81" t="s">
        <v>154</v>
      </c>
      <c r="I43" s="188" t="s">
        <v>148</v>
      </c>
      <c r="J43" s="74">
        <v>1462</v>
      </c>
      <c r="K43" s="72">
        <v>9</v>
      </c>
      <c r="L43" s="75">
        <f t="shared" si="0"/>
        <v>162.44444444444446</v>
      </c>
      <c r="M43" s="177" t="s">
        <v>310</v>
      </c>
    </row>
    <row r="44" spans="1:13" x14ac:dyDescent="0.25">
      <c r="A44" s="72">
        <v>13</v>
      </c>
      <c r="B44" s="72">
        <v>10</v>
      </c>
      <c r="C44" s="72">
        <v>2019</v>
      </c>
      <c r="D44" s="73" t="s">
        <v>322</v>
      </c>
      <c r="E44" s="73"/>
      <c r="F44" s="191" t="s">
        <v>27</v>
      </c>
      <c r="G44" s="73" t="s">
        <v>319</v>
      </c>
      <c r="H44" s="81" t="s">
        <v>143</v>
      </c>
      <c r="I44" s="191" t="s">
        <v>144</v>
      </c>
      <c r="J44" s="74">
        <v>2503</v>
      </c>
      <c r="K44" s="72">
        <v>14</v>
      </c>
      <c r="L44" s="75">
        <f t="shared" si="0"/>
        <v>178.78571428571428</v>
      </c>
      <c r="M44" s="193" t="s">
        <v>317</v>
      </c>
    </row>
    <row r="45" spans="1:13" x14ac:dyDescent="0.25">
      <c r="A45" s="72">
        <v>13</v>
      </c>
      <c r="B45" s="72">
        <v>10</v>
      </c>
      <c r="C45" s="72">
        <v>2019</v>
      </c>
      <c r="D45" s="73" t="s">
        <v>322</v>
      </c>
      <c r="E45" s="73"/>
      <c r="F45" s="191" t="s">
        <v>27</v>
      </c>
      <c r="G45" s="73" t="s">
        <v>319</v>
      </c>
      <c r="H45" s="81" t="s">
        <v>155</v>
      </c>
      <c r="I45" s="191" t="s">
        <v>144</v>
      </c>
      <c r="J45" s="74">
        <v>2456</v>
      </c>
      <c r="K45" s="72">
        <v>14</v>
      </c>
      <c r="L45" s="75">
        <f t="shared" si="0"/>
        <v>175.42857142857142</v>
      </c>
      <c r="M45" s="193" t="s">
        <v>317</v>
      </c>
    </row>
    <row r="46" spans="1:13" x14ac:dyDescent="0.25">
      <c r="A46" s="72">
        <v>13</v>
      </c>
      <c r="B46" s="72">
        <v>10</v>
      </c>
      <c r="C46" s="72">
        <v>2019</v>
      </c>
      <c r="D46" s="73" t="s">
        <v>322</v>
      </c>
      <c r="E46" s="73"/>
      <c r="F46" s="191" t="s">
        <v>27</v>
      </c>
      <c r="G46" s="73" t="s">
        <v>319</v>
      </c>
      <c r="H46" s="81" t="s">
        <v>149</v>
      </c>
      <c r="I46" s="191" t="s">
        <v>148</v>
      </c>
      <c r="J46" s="74">
        <v>1437</v>
      </c>
      <c r="K46" s="72">
        <v>8</v>
      </c>
      <c r="L46" s="75">
        <f t="shared" si="0"/>
        <v>179.625</v>
      </c>
      <c r="M46" s="191" t="s">
        <v>262</v>
      </c>
    </row>
    <row r="47" spans="1:13" x14ac:dyDescent="0.25">
      <c r="A47" s="72">
        <v>13</v>
      </c>
      <c r="B47" s="72">
        <v>10</v>
      </c>
      <c r="C47" s="72">
        <v>2019</v>
      </c>
      <c r="D47" s="73" t="s">
        <v>322</v>
      </c>
      <c r="E47" s="73"/>
      <c r="F47" s="191" t="s">
        <v>27</v>
      </c>
      <c r="G47" s="73" t="s">
        <v>319</v>
      </c>
      <c r="H47" s="81" t="s">
        <v>151</v>
      </c>
      <c r="I47" s="191" t="s">
        <v>148</v>
      </c>
      <c r="J47" s="74">
        <v>1387</v>
      </c>
      <c r="K47" s="72">
        <v>8</v>
      </c>
      <c r="L47" s="75">
        <f t="shared" si="0"/>
        <v>173.375</v>
      </c>
      <c r="M47" s="191" t="s">
        <v>262</v>
      </c>
    </row>
    <row r="48" spans="1:13" x14ac:dyDescent="0.25">
      <c r="A48" s="72">
        <v>13</v>
      </c>
      <c r="B48" s="72">
        <v>10</v>
      </c>
      <c r="C48" s="72">
        <v>2019</v>
      </c>
      <c r="D48" s="73" t="s">
        <v>323</v>
      </c>
      <c r="E48" s="73"/>
      <c r="F48" s="191" t="s">
        <v>27</v>
      </c>
      <c r="G48" s="73" t="s">
        <v>142</v>
      </c>
      <c r="H48" s="81" t="s">
        <v>147</v>
      </c>
      <c r="I48" s="191" t="s">
        <v>144</v>
      </c>
      <c r="J48" s="74">
        <v>1686</v>
      </c>
      <c r="K48" s="72">
        <v>9</v>
      </c>
      <c r="L48" s="75">
        <f t="shared" si="0"/>
        <v>187.33333333333334</v>
      </c>
      <c r="M48" s="177" t="s">
        <v>310</v>
      </c>
    </row>
    <row r="49" spans="1:13" x14ac:dyDescent="0.25">
      <c r="A49" s="72">
        <v>13</v>
      </c>
      <c r="B49" s="72">
        <v>10</v>
      </c>
      <c r="C49" s="72">
        <v>2019</v>
      </c>
      <c r="D49" s="73" t="s">
        <v>323</v>
      </c>
      <c r="E49" s="73"/>
      <c r="F49" s="191" t="s">
        <v>27</v>
      </c>
      <c r="G49" s="73" t="s">
        <v>142</v>
      </c>
      <c r="H49" s="81" t="s">
        <v>259</v>
      </c>
      <c r="I49" s="191" t="s">
        <v>144</v>
      </c>
      <c r="J49" s="74">
        <v>1589</v>
      </c>
      <c r="K49" s="72">
        <v>9</v>
      </c>
      <c r="L49" s="75">
        <f t="shared" si="0"/>
        <v>176.55555555555554</v>
      </c>
      <c r="M49" s="177" t="s">
        <v>310</v>
      </c>
    </row>
    <row r="50" spans="1:13" x14ac:dyDescent="0.25">
      <c r="A50" s="72">
        <v>13</v>
      </c>
      <c r="B50" s="72">
        <v>10</v>
      </c>
      <c r="C50" s="72">
        <v>2019</v>
      </c>
      <c r="D50" s="73" t="s">
        <v>323</v>
      </c>
      <c r="E50" s="73"/>
      <c r="F50" s="191" t="s">
        <v>27</v>
      </c>
      <c r="G50" s="73" t="s">
        <v>142</v>
      </c>
      <c r="H50" s="81" t="s">
        <v>428</v>
      </c>
      <c r="I50" s="191" t="s">
        <v>148</v>
      </c>
      <c r="J50" s="74">
        <v>1559</v>
      </c>
      <c r="K50" s="72">
        <v>9</v>
      </c>
      <c r="L50" s="75">
        <f t="shared" si="0"/>
        <v>173.22222222222223</v>
      </c>
      <c r="M50" s="193" t="s">
        <v>317</v>
      </c>
    </row>
    <row r="51" spans="1:13" x14ac:dyDescent="0.25">
      <c r="A51" s="72">
        <v>13</v>
      </c>
      <c r="B51" s="72">
        <v>10</v>
      </c>
      <c r="C51" s="72">
        <v>2019</v>
      </c>
      <c r="D51" s="73" t="s">
        <v>323</v>
      </c>
      <c r="E51" s="73"/>
      <c r="F51" s="191" t="s">
        <v>27</v>
      </c>
      <c r="G51" s="73" t="s">
        <v>142</v>
      </c>
      <c r="H51" s="81" t="s">
        <v>164</v>
      </c>
      <c r="I51" s="191" t="s">
        <v>148</v>
      </c>
      <c r="J51" s="74">
        <v>1476</v>
      </c>
      <c r="K51" s="72">
        <v>9</v>
      </c>
      <c r="L51" s="75">
        <f t="shared" si="0"/>
        <v>164</v>
      </c>
      <c r="M51" s="193" t="s">
        <v>317</v>
      </c>
    </row>
    <row r="52" spans="1:13" x14ac:dyDescent="0.25">
      <c r="A52" s="72">
        <v>13</v>
      </c>
      <c r="B52" s="72">
        <v>10</v>
      </c>
      <c r="C52" s="72">
        <v>2019</v>
      </c>
      <c r="D52" s="73" t="s">
        <v>323</v>
      </c>
      <c r="E52" s="73"/>
      <c r="F52" s="191" t="s">
        <v>27</v>
      </c>
      <c r="G52" s="73" t="s">
        <v>142</v>
      </c>
      <c r="H52" s="81" t="s">
        <v>157</v>
      </c>
      <c r="I52" s="191" t="s">
        <v>144</v>
      </c>
      <c r="J52" s="74">
        <v>1564</v>
      </c>
      <c r="K52" s="72">
        <v>9</v>
      </c>
      <c r="L52" s="75">
        <f t="shared" si="0"/>
        <v>173.77777777777777</v>
      </c>
      <c r="M52" s="177" t="s">
        <v>324</v>
      </c>
    </row>
    <row r="53" spans="1:13" x14ac:dyDescent="0.25">
      <c r="A53" s="72">
        <v>13</v>
      </c>
      <c r="B53" s="72">
        <v>10</v>
      </c>
      <c r="C53" s="72">
        <v>2019</v>
      </c>
      <c r="D53" s="73" t="s">
        <v>323</v>
      </c>
      <c r="E53" s="73"/>
      <c r="F53" s="191" t="s">
        <v>27</v>
      </c>
      <c r="G53" s="73" t="s">
        <v>142</v>
      </c>
      <c r="H53" s="81" t="s">
        <v>153</v>
      </c>
      <c r="I53" s="191" t="s">
        <v>144</v>
      </c>
      <c r="J53" s="74">
        <v>1772</v>
      </c>
      <c r="K53" s="72">
        <v>9</v>
      </c>
      <c r="L53" s="75">
        <f t="shared" si="0"/>
        <v>196.88888888888889</v>
      </c>
      <c r="M53" s="177" t="s">
        <v>324</v>
      </c>
    </row>
    <row r="54" spans="1:13" x14ac:dyDescent="0.25">
      <c r="A54" s="72">
        <v>13</v>
      </c>
      <c r="B54" s="72">
        <v>10</v>
      </c>
      <c r="C54" s="72">
        <v>2019</v>
      </c>
      <c r="D54" s="73" t="s">
        <v>323</v>
      </c>
      <c r="E54" s="73"/>
      <c r="F54" s="191" t="s">
        <v>27</v>
      </c>
      <c r="G54" s="73" t="s">
        <v>142</v>
      </c>
      <c r="H54" s="81" t="s">
        <v>146</v>
      </c>
      <c r="I54" s="191" t="s">
        <v>148</v>
      </c>
      <c r="J54" s="74">
        <v>1642</v>
      </c>
      <c r="K54" s="72">
        <v>9</v>
      </c>
      <c r="L54" s="75">
        <f t="shared" si="0"/>
        <v>182.44444444444446</v>
      </c>
      <c r="M54" s="231" t="s">
        <v>296</v>
      </c>
    </row>
    <row r="55" spans="1:13" x14ac:dyDescent="0.25">
      <c r="A55" s="72">
        <v>13</v>
      </c>
      <c r="B55" s="72">
        <v>10</v>
      </c>
      <c r="C55" s="72">
        <v>2019</v>
      </c>
      <c r="D55" s="73" t="s">
        <v>323</v>
      </c>
      <c r="E55" s="73"/>
      <c r="F55" s="191" t="s">
        <v>27</v>
      </c>
      <c r="G55" s="73" t="s">
        <v>142</v>
      </c>
      <c r="H55" s="81" t="s">
        <v>156</v>
      </c>
      <c r="I55" s="191" t="s">
        <v>148</v>
      </c>
      <c r="J55" s="74">
        <v>1664</v>
      </c>
      <c r="K55" s="72">
        <v>9</v>
      </c>
      <c r="L55" s="75">
        <f t="shared" si="0"/>
        <v>184.88888888888889</v>
      </c>
      <c r="M55" s="231" t="s">
        <v>296</v>
      </c>
    </row>
    <row r="56" spans="1:13" x14ac:dyDescent="0.25">
      <c r="A56" s="72">
        <v>13</v>
      </c>
      <c r="B56" s="72">
        <v>10</v>
      </c>
      <c r="C56" s="72">
        <v>2019</v>
      </c>
      <c r="D56" s="73" t="s">
        <v>323</v>
      </c>
      <c r="E56" s="73"/>
      <c r="F56" s="191" t="s">
        <v>27</v>
      </c>
      <c r="G56" s="73" t="s">
        <v>142</v>
      </c>
      <c r="H56" s="81" t="s">
        <v>293</v>
      </c>
      <c r="I56" s="191" t="s">
        <v>260</v>
      </c>
      <c r="J56" s="74">
        <v>1577</v>
      </c>
      <c r="K56" s="72">
        <v>9</v>
      </c>
      <c r="L56" s="75">
        <f t="shared" ref="L56:L122" si="1">J56/K56</f>
        <v>175.22222222222223</v>
      </c>
      <c r="M56" s="191" t="s">
        <v>290</v>
      </c>
    </row>
    <row r="57" spans="1:13" x14ac:dyDescent="0.25">
      <c r="A57" s="72">
        <v>13</v>
      </c>
      <c r="B57" s="72">
        <v>10</v>
      </c>
      <c r="C57" s="72">
        <v>2019</v>
      </c>
      <c r="D57" s="73" t="s">
        <v>323</v>
      </c>
      <c r="E57" s="73"/>
      <c r="F57" s="191" t="s">
        <v>27</v>
      </c>
      <c r="G57" s="73" t="s">
        <v>142</v>
      </c>
      <c r="H57" s="81" t="s">
        <v>150</v>
      </c>
      <c r="I57" s="191" t="s">
        <v>260</v>
      </c>
      <c r="J57" s="74">
        <v>1703</v>
      </c>
      <c r="K57" s="72">
        <v>9</v>
      </c>
      <c r="L57" s="75">
        <f t="shared" si="1"/>
        <v>189.22222222222223</v>
      </c>
      <c r="M57" s="191" t="s">
        <v>290</v>
      </c>
    </row>
    <row r="58" spans="1:13" x14ac:dyDescent="0.25">
      <c r="A58" s="72">
        <v>20</v>
      </c>
      <c r="B58" s="72">
        <v>10</v>
      </c>
      <c r="C58" s="72">
        <v>2019</v>
      </c>
      <c r="D58" s="73" t="s">
        <v>11</v>
      </c>
      <c r="E58" s="73"/>
      <c r="F58" s="197" t="s">
        <v>343</v>
      </c>
      <c r="G58" s="73" t="s">
        <v>163</v>
      </c>
      <c r="H58" s="81" t="s">
        <v>143</v>
      </c>
      <c r="I58" s="197"/>
      <c r="J58" s="74">
        <f>1691+1570</f>
        <v>3261</v>
      </c>
      <c r="K58" s="72">
        <v>18</v>
      </c>
      <c r="L58" s="75">
        <f t="shared" si="1"/>
        <v>181.16666666666666</v>
      </c>
      <c r="M58" s="76" t="s">
        <v>352</v>
      </c>
    </row>
    <row r="59" spans="1:13" x14ac:dyDescent="0.25">
      <c r="A59" s="72">
        <v>20</v>
      </c>
      <c r="B59" s="72">
        <v>10</v>
      </c>
      <c r="C59" s="72">
        <v>2019</v>
      </c>
      <c r="D59" s="73" t="s">
        <v>11</v>
      </c>
      <c r="E59" s="73"/>
      <c r="F59" s="197" t="s">
        <v>343</v>
      </c>
      <c r="G59" s="73" t="s">
        <v>163</v>
      </c>
      <c r="H59" s="81" t="s">
        <v>149</v>
      </c>
      <c r="I59" s="197"/>
      <c r="J59" s="74">
        <f>1827+1769</f>
        <v>3596</v>
      </c>
      <c r="K59" s="72">
        <v>18</v>
      </c>
      <c r="L59" s="75">
        <f t="shared" si="1"/>
        <v>199.77777777777777</v>
      </c>
      <c r="M59" s="76" t="s">
        <v>352</v>
      </c>
    </row>
    <row r="60" spans="1:13" x14ac:dyDescent="0.25">
      <c r="A60" s="72">
        <v>20</v>
      </c>
      <c r="B60" s="72">
        <v>10</v>
      </c>
      <c r="C60" s="72">
        <v>2019</v>
      </c>
      <c r="D60" s="73" t="s">
        <v>11</v>
      </c>
      <c r="E60" s="73"/>
      <c r="F60" s="197" t="s">
        <v>343</v>
      </c>
      <c r="G60" s="73" t="s">
        <v>163</v>
      </c>
      <c r="H60" s="81" t="s">
        <v>157</v>
      </c>
      <c r="I60" s="197"/>
      <c r="J60" s="74">
        <v>3087</v>
      </c>
      <c r="K60" s="72">
        <v>18</v>
      </c>
      <c r="L60" s="75">
        <f t="shared" si="1"/>
        <v>171.5</v>
      </c>
      <c r="M60" s="76" t="s">
        <v>352</v>
      </c>
    </row>
    <row r="61" spans="1:13" x14ac:dyDescent="0.25">
      <c r="A61" s="72">
        <v>20</v>
      </c>
      <c r="B61" s="72">
        <v>10</v>
      </c>
      <c r="C61" s="72">
        <v>2019</v>
      </c>
      <c r="D61" s="73" t="s">
        <v>11</v>
      </c>
      <c r="E61" s="73"/>
      <c r="F61" s="197" t="s">
        <v>343</v>
      </c>
      <c r="G61" s="73" t="s">
        <v>163</v>
      </c>
      <c r="H61" s="81" t="s">
        <v>147</v>
      </c>
      <c r="I61" s="197"/>
      <c r="J61" s="74">
        <v>3156</v>
      </c>
      <c r="K61" s="72">
        <v>18</v>
      </c>
      <c r="L61" s="75">
        <f t="shared" si="1"/>
        <v>175.33333333333334</v>
      </c>
      <c r="M61" s="76" t="s">
        <v>352</v>
      </c>
    </row>
    <row r="62" spans="1:13" x14ac:dyDescent="0.25">
      <c r="A62" s="72">
        <v>20</v>
      </c>
      <c r="B62" s="72">
        <v>10</v>
      </c>
      <c r="C62" s="72">
        <v>2019</v>
      </c>
      <c r="D62" s="73" t="s">
        <v>11</v>
      </c>
      <c r="E62" s="73"/>
      <c r="F62" s="197" t="s">
        <v>343</v>
      </c>
      <c r="G62" s="73" t="s">
        <v>163</v>
      </c>
      <c r="H62" s="81" t="s">
        <v>162</v>
      </c>
      <c r="I62" s="197"/>
      <c r="J62" s="74">
        <v>2793</v>
      </c>
      <c r="K62" s="72">
        <v>18</v>
      </c>
      <c r="L62" s="75">
        <f t="shared" si="1"/>
        <v>155.16666666666666</v>
      </c>
      <c r="M62" s="76" t="s">
        <v>352</v>
      </c>
    </row>
    <row r="63" spans="1:13" x14ac:dyDescent="0.25">
      <c r="A63" s="72">
        <v>20</v>
      </c>
      <c r="B63" s="72">
        <v>10</v>
      </c>
      <c r="C63" s="72">
        <v>2019</v>
      </c>
      <c r="D63" s="73" t="s">
        <v>354</v>
      </c>
      <c r="E63" s="73"/>
      <c r="F63" s="201" t="s">
        <v>355</v>
      </c>
      <c r="G63" s="73" t="s">
        <v>142</v>
      </c>
      <c r="H63" s="81" t="s">
        <v>146</v>
      </c>
      <c r="I63" s="201" t="s">
        <v>144</v>
      </c>
      <c r="J63" s="74">
        <v>2828</v>
      </c>
      <c r="K63" s="72">
        <v>15</v>
      </c>
      <c r="L63" s="75">
        <f t="shared" si="1"/>
        <v>188.53333333333333</v>
      </c>
      <c r="M63" s="201" t="s">
        <v>356</v>
      </c>
    </row>
    <row r="64" spans="1:13" x14ac:dyDescent="0.25">
      <c r="A64" s="72">
        <v>20</v>
      </c>
      <c r="B64" s="72">
        <v>10</v>
      </c>
      <c r="C64" s="72">
        <v>2019</v>
      </c>
      <c r="D64" s="73" t="s">
        <v>354</v>
      </c>
      <c r="E64" s="73"/>
      <c r="F64" s="201" t="s">
        <v>355</v>
      </c>
      <c r="G64" s="73" t="s">
        <v>142</v>
      </c>
      <c r="H64" s="81" t="s">
        <v>293</v>
      </c>
      <c r="I64" s="201" t="s">
        <v>144</v>
      </c>
      <c r="J64" s="74">
        <v>2644</v>
      </c>
      <c r="K64" s="72">
        <v>15</v>
      </c>
      <c r="L64" s="75">
        <f t="shared" si="1"/>
        <v>176.26666666666668</v>
      </c>
      <c r="M64" s="201" t="s">
        <v>356</v>
      </c>
    </row>
    <row r="65" spans="1:13" x14ac:dyDescent="0.25">
      <c r="A65" s="72">
        <v>20</v>
      </c>
      <c r="B65" s="72">
        <v>10</v>
      </c>
      <c r="C65" s="72">
        <v>2019</v>
      </c>
      <c r="D65" s="73" t="s">
        <v>354</v>
      </c>
      <c r="E65" s="73"/>
      <c r="F65" s="201" t="s">
        <v>355</v>
      </c>
      <c r="G65" s="73" t="s">
        <v>142</v>
      </c>
      <c r="H65" s="81" t="s">
        <v>150</v>
      </c>
      <c r="I65" s="201" t="s">
        <v>148</v>
      </c>
      <c r="J65" s="74">
        <v>2783</v>
      </c>
      <c r="K65" s="72">
        <v>15</v>
      </c>
      <c r="L65" s="75">
        <f t="shared" si="1"/>
        <v>185.53333333333333</v>
      </c>
      <c r="M65" s="201" t="s">
        <v>357</v>
      </c>
    </row>
    <row r="66" spans="1:13" x14ac:dyDescent="0.25">
      <c r="A66" s="72">
        <v>20</v>
      </c>
      <c r="B66" s="72">
        <v>10</v>
      </c>
      <c r="C66" s="72">
        <v>2019</v>
      </c>
      <c r="D66" s="73" t="s">
        <v>354</v>
      </c>
      <c r="E66" s="73"/>
      <c r="F66" s="201" t="s">
        <v>355</v>
      </c>
      <c r="G66" s="73" t="s">
        <v>142</v>
      </c>
      <c r="H66" s="81" t="s">
        <v>259</v>
      </c>
      <c r="I66" s="201" t="s">
        <v>148</v>
      </c>
      <c r="J66" s="74">
        <v>2612</v>
      </c>
      <c r="K66" s="72">
        <v>15</v>
      </c>
      <c r="L66" s="75">
        <f t="shared" si="1"/>
        <v>174.13333333333333</v>
      </c>
      <c r="M66" s="201" t="s">
        <v>357</v>
      </c>
    </row>
    <row r="67" spans="1:13" x14ac:dyDescent="0.25">
      <c r="A67" s="72">
        <v>20</v>
      </c>
      <c r="B67" s="72">
        <v>10</v>
      </c>
      <c r="C67" s="72">
        <v>2019</v>
      </c>
      <c r="D67" s="73" t="s">
        <v>354</v>
      </c>
      <c r="E67" s="73"/>
      <c r="F67" s="201" t="s">
        <v>355</v>
      </c>
      <c r="G67" s="73" t="s">
        <v>142</v>
      </c>
      <c r="H67" s="81" t="s">
        <v>152</v>
      </c>
      <c r="I67" s="197"/>
      <c r="J67" s="74">
        <v>2304</v>
      </c>
      <c r="K67" s="72">
        <v>15</v>
      </c>
      <c r="L67" s="75">
        <f t="shared" si="1"/>
        <v>153.6</v>
      </c>
      <c r="M67" s="201" t="s">
        <v>358</v>
      </c>
    </row>
    <row r="68" spans="1:13" x14ac:dyDescent="0.25">
      <c r="A68" s="72">
        <v>3</v>
      </c>
      <c r="B68" s="72">
        <v>11</v>
      </c>
      <c r="C68" s="72">
        <v>2019</v>
      </c>
      <c r="D68" s="73" t="s">
        <v>364</v>
      </c>
      <c r="E68" s="73"/>
      <c r="F68" s="205" t="s">
        <v>266</v>
      </c>
      <c r="G68" s="73" t="s">
        <v>161</v>
      </c>
      <c r="H68" s="81" t="s">
        <v>162</v>
      </c>
      <c r="I68" s="205"/>
      <c r="J68" s="74">
        <v>1897</v>
      </c>
      <c r="K68" s="72">
        <v>11</v>
      </c>
      <c r="L68" s="75">
        <f t="shared" si="1"/>
        <v>172.45454545454547</v>
      </c>
      <c r="M68" s="231" t="s">
        <v>365</v>
      </c>
    </row>
    <row r="69" spans="1:13" x14ac:dyDescent="0.25">
      <c r="A69" s="72">
        <v>10</v>
      </c>
      <c r="B69" s="72">
        <v>11</v>
      </c>
      <c r="C69" s="72">
        <v>2019</v>
      </c>
      <c r="D69" s="73" t="s">
        <v>375</v>
      </c>
      <c r="E69" s="73"/>
      <c r="F69" s="207" t="s">
        <v>376</v>
      </c>
      <c r="G69" s="73" t="s">
        <v>142</v>
      </c>
      <c r="H69" s="81" t="s">
        <v>143</v>
      </c>
      <c r="I69" s="207"/>
      <c r="J69" s="74">
        <v>1899</v>
      </c>
      <c r="K69" s="72">
        <v>11</v>
      </c>
      <c r="L69" s="75">
        <f t="shared" si="1"/>
        <v>172.63636363636363</v>
      </c>
      <c r="M69" s="193" t="s">
        <v>317</v>
      </c>
    </row>
    <row r="70" spans="1:13" x14ac:dyDescent="0.25">
      <c r="A70" s="72">
        <v>10</v>
      </c>
      <c r="B70" s="72">
        <v>11</v>
      </c>
      <c r="C70" s="72">
        <v>2019</v>
      </c>
      <c r="D70" s="73" t="s">
        <v>375</v>
      </c>
      <c r="E70" s="73"/>
      <c r="F70" s="207" t="s">
        <v>376</v>
      </c>
      <c r="G70" s="73" t="s">
        <v>142</v>
      </c>
      <c r="H70" s="81" t="s">
        <v>155</v>
      </c>
      <c r="I70" s="207"/>
      <c r="J70" s="74">
        <v>924</v>
      </c>
      <c r="K70" s="72">
        <v>6</v>
      </c>
      <c r="L70" s="75">
        <f t="shared" si="1"/>
        <v>154</v>
      </c>
      <c r="M70" s="193" t="s">
        <v>317</v>
      </c>
    </row>
    <row r="71" spans="1:13" x14ac:dyDescent="0.25">
      <c r="A71" s="72">
        <v>10</v>
      </c>
      <c r="B71" s="72">
        <v>11</v>
      </c>
      <c r="C71" s="72">
        <v>2019</v>
      </c>
      <c r="D71" s="73" t="s">
        <v>375</v>
      </c>
      <c r="E71" s="73"/>
      <c r="F71" s="207" t="s">
        <v>376</v>
      </c>
      <c r="G71" s="73" t="s">
        <v>142</v>
      </c>
      <c r="H71" s="81" t="s">
        <v>259</v>
      </c>
      <c r="I71" s="207"/>
      <c r="J71" s="74">
        <v>1313</v>
      </c>
      <c r="K71" s="72">
        <v>8</v>
      </c>
      <c r="L71" s="75">
        <f t="shared" si="1"/>
        <v>164.125</v>
      </c>
      <c r="M71" s="193" t="s">
        <v>317</v>
      </c>
    </row>
    <row r="72" spans="1:13" x14ac:dyDescent="0.25">
      <c r="A72" s="72">
        <v>10</v>
      </c>
      <c r="B72" s="72">
        <v>11</v>
      </c>
      <c r="C72" s="72">
        <v>2019</v>
      </c>
      <c r="D72" s="73" t="s">
        <v>375</v>
      </c>
      <c r="E72" s="73"/>
      <c r="F72" s="207" t="s">
        <v>376</v>
      </c>
      <c r="G72" s="73" t="s">
        <v>142</v>
      </c>
      <c r="H72" s="81" t="s">
        <v>428</v>
      </c>
      <c r="I72" s="207"/>
      <c r="J72" s="74">
        <v>1491</v>
      </c>
      <c r="K72" s="72">
        <v>9</v>
      </c>
      <c r="L72" s="75">
        <f t="shared" si="1"/>
        <v>165.66666666666666</v>
      </c>
      <c r="M72" s="193" t="s">
        <v>317</v>
      </c>
    </row>
    <row r="73" spans="1:13" x14ac:dyDescent="0.25">
      <c r="A73" s="72">
        <v>10</v>
      </c>
      <c r="B73" s="72">
        <v>11</v>
      </c>
      <c r="C73" s="72">
        <v>2019</v>
      </c>
      <c r="D73" s="73" t="s">
        <v>375</v>
      </c>
      <c r="E73" s="73"/>
      <c r="F73" s="207" t="s">
        <v>376</v>
      </c>
      <c r="G73" s="73" t="s">
        <v>142</v>
      </c>
      <c r="H73" s="81" t="s">
        <v>147</v>
      </c>
      <c r="I73" s="207"/>
      <c r="J73" s="74">
        <v>1655</v>
      </c>
      <c r="K73" s="72">
        <v>10</v>
      </c>
      <c r="L73" s="75">
        <f t="shared" si="1"/>
        <v>165.5</v>
      </c>
      <c r="M73" s="193" t="s">
        <v>317</v>
      </c>
    </row>
    <row r="74" spans="1:13" x14ac:dyDescent="0.25">
      <c r="A74" s="72">
        <v>10</v>
      </c>
      <c r="B74" s="72">
        <v>11</v>
      </c>
      <c r="C74" s="72">
        <v>2019</v>
      </c>
      <c r="D74" s="73" t="s">
        <v>377</v>
      </c>
      <c r="E74" s="73"/>
      <c r="F74" s="207" t="s">
        <v>376</v>
      </c>
      <c r="G74" s="73" t="s">
        <v>161</v>
      </c>
      <c r="H74" s="81" t="s">
        <v>167</v>
      </c>
      <c r="I74" s="207"/>
      <c r="J74" s="74">
        <v>1114</v>
      </c>
      <c r="K74" s="72">
        <v>7</v>
      </c>
      <c r="L74" s="75">
        <f t="shared" si="1"/>
        <v>159.14285714285714</v>
      </c>
      <c r="M74" s="207" t="s">
        <v>288</v>
      </c>
    </row>
    <row r="75" spans="1:13" x14ac:dyDescent="0.25">
      <c r="A75" s="72">
        <v>10</v>
      </c>
      <c r="B75" s="72">
        <v>11</v>
      </c>
      <c r="C75" s="72">
        <v>2019</v>
      </c>
      <c r="D75" s="73" t="s">
        <v>377</v>
      </c>
      <c r="E75" s="73"/>
      <c r="F75" s="207" t="s">
        <v>376</v>
      </c>
      <c r="G75" s="73" t="s">
        <v>161</v>
      </c>
      <c r="H75" s="81" t="s">
        <v>164</v>
      </c>
      <c r="I75" s="207"/>
      <c r="J75" s="74">
        <v>917</v>
      </c>
      <c r="K75" s="72">
        <v>6</v>
      </c>
      <c r="L75" s="75">
        <f t="shared" si="1"/>
        <v>152.83333333333334</v>
      </c>
      <c r="M75" s="210" t="s">
        <v>288</v>
      </c>
    </row>
    <row r="76" spans="1:13" x14ac:dyDescent="0.25">
      <c r="A76" s="72">
        <v>10</v>
      </c>
      <c r="B76" s="72">
        <v>11</v>
      </c>
      <c r="C76" s="72">
        <v>2019</v>
      </c>
      <c r="D76" s="73" t="s">
        <v>377</v>
      </c>
      <c r="E76" s="73"/>
      <c r="F76" s="207" t="s">
        <v>376</v>
      </c>
      <c r="G76" s="73" t="s">
        <v>161</v>
      </c>
      <c r="H76" s="81" t="s">
        <v>168</v>
      </c>
      <c r="I76" s="207"/>
      <c r="J76" s="74">
        <v>534</v>
      </c>
      <c r="K76" s="72">
        <v>4</v>
      </c>
      <c r="L76" s="75">
        <f t="shared" si="1"/>
        <v>133.5</v>
      </c>
      <c r="M76" s="210" t="s">
        <v>288</v>
      </c>
    </row>
    <row r="77" spans="1:13" x14ac:dyDescent="0.25">
      <c r="A77" s="72">
        <v>10</v>
      </c>
      <c r="B77" s="72">
        <v>11</v>
      </c>
      <c r="C77" s="72">
        <v>2019</v>
      </c>
      <c r="D77" s="73" t="s">
        <v>377</v>
      </c>
      <c r="E77" s="73"/>
      <c r="F77" s="207" t="s">
        <v>376</v>
      </c>
      <c r="G77" s="73" t="s">
        <v>161</v>
      </c>
      <c r="H77" s="81" t="s">
        <v>152</v>
      </c>
      <c r="I77" s="207"/>
      <c r="J77" s="74">
        <v>929</v>
      </c>
      <c r="K77" s="72">
        <v>6</v>
      </c>
      <c r="L77" s="75">
        <f t="shared" si="1"/>
        <v>154.83333333333334</v>
      </c>
      <c r="M77" s="210" t="s">
        <v>288</v>
      </c>
    </row>
    <row r="78" spans="1:13" x14ac:dyDescent="0.25">
      <c r="A78" s="72">
        <v>10</v>
      </c>
      <c r="B78" s="72">
        <v>11</v>
      </c>
      <c r="C78" s="72">
        <v>2019</v>
      </c>
      <c r="D78" s="73" t="s">
        <v>377</v>
      </c>
      <c r="E78" s="73"/>
      <c r="F78" s="207" t="s">
        <v>376</v>
      </c>
      <c r="G78" s="73" t="s">
        <v>161</v>
      </c>
      <c r="H78" s="81" t="s">
        <v>162</v>
      </c>
      <c r="I78" s="207"/>
      <c r="J78" s="74">
        <v>738</v>
      </c>
      <c r="K78" s="72">
        <v>5</v>
      </c>
      <c r="L78" s="75">
        <f t="shared" si="1"/>
        <v>147.6</v>
      </c>
      <c r="M78" s="210" t="s">
        <v>288</v>
      </c>
    </row>
    <row r="79" spans="1:13" x14ac:dyDescent="0.25">
      <c r="A79" s="72">
        <v>17</v>
      </c>
      <c r="B79" s="72">
        <v>11</v>
      </c>
      <c r="C79" s="72">
        <v>2019</v>
      </c>
      <c r="D79" s="73" t="s">
        <v>396</v>
      </c>
      <c r="E79" s="73"/>
      <c r="F79" s="209" t="s">
        <v>395</v>
      </c>
      <c r="G79" s="73" t="s">
        <v>258</v>
      </c>
      <c r="H79" s="81" t="s">
        <v>157</v>
      </c>
      <c r="I79" s="209" t="s">
        <v>144</v>
      </c>
      <c r="J79" s="74">
        <v>1273</v>
      </c>
      <c r="K79" s="72">
        <v>7</v>
      </c>
      <c r="L79" s="75">
        <f t="shared" si="1"/>
        <v>181.85714285714286</v>
      </c>
      <c r="M79" s="231" t="s">
        <v>296</v>
      </c>
    </row>
    <row r="80" spans="1:13" x14ac:dyDescent="0.25">
      <c r="A80" s="72">
        <v>17</v>
      </c>
      <c r="B80" s="72">
        <v>11</v>
      </c>
      <c r="C80" s="72">
        <v>2019</v>
      </c>
      <c r="D80" s="73" t="s">
        <v>396</v>
      </c>
      <c r="E80" s="73"/>
      <c r="F80" s="209" t="s">
        <v>395</v>
      </c>
      <c r="G80" s="73" t="s">
        <v>258</v>
      </c>
      <c r="H80" s="81" t="s">
        <v>169</v>
      </c>
      <c r="I80" s="209" t="s">
        <v>144</v>
      </c>
      <c r="J80" s="74">
        <v>1381</v>
      </c>
      <c r="K80" s="72">
        <v>7</v>
      </c>
      <c r="L80" s="75">
        <f t="shared" si="1"/>
        <v>197.28571428571428</v>
      </c>
      <c r="M80" s="231" t="s">
        <v>296</v>
      </c>
    </row>
    <row r="81" spans="1:13" x14ac:dyDescent="0.25">
      <c r="A81" s="72">
        <v>17</v>
      </c>
      <c r="B81" s="72">
        <v>11</v>
      </c>
      <c r="C81" s="72">
        <v>2019</v>
      </c>
      <c r="D81" s="73" t="s">
        <v>396</v>
      </c>
      <c r="E81" s="73"/>
      <c r="F81" s="209" t="s">
        <v>395</v>
      </c>
      <c r="G81" s="73" t="s">
        <v>258</v>
      </c>
      <c r="H81" s="81" t="s">
        <v>151</v>
      </c>
      <c r="I81" s="209" t="s">
        <v>144</v>
      </c>
      <c r="J81" s="74">
        <v>681</v>
      </c>
      <c r="K81" s="72">
        <v>4</v>
      </c>
      <c r="L81" s="75">
        <f t="shared" si="1"/>
        <v>170.25</v>
      </c>
      <c r="M81" s="231" t="s">
        <v>296</v>
      </c>
    </row>
    <row r="82" spans="1:13" x14ac:dyDescent="0.25">
      <c r="A82" s="72">
        <v>17</v>
      </c>
      <c r="B82" s="72">
        <v>11</v>
      </c>
      <c r="C82" s="72">
        <v>2019</v>
      </c>
      <c r="D82" s="73" t="s">
        <v>396</v>
      </c>
      <c r="E82" s="73"/>
      <c r="F82" s="209" t="s">
        <v>395</v>
      </c>
      <c r="G82" s="73" t="s">
        <v>258</v>
      </c>
      <c r="H82" s="81" t="s">
        <v>153</v>
      </c>
      <c r="I82" s="209" t="s">
        <v>144</v>
      </c>
      <c r="J82" s="74">
        <v>1272</v>
      </c>
      <c r="K82" s="72">
        <v>7</v>
      </c>
      <c r="L82" s="75">
        <f t="shared" si="1"/>
        <v>181.71428571428572</v>
      </c>
      <c r="M82" s="231" t="s">
        <v>296</v>
      </c>
    </row>
    <row r="83" spans="1:13" x14ac:dyDescent="0.25">
      <c r="A83" s="72">
        <v>17</v>
      </c>
      <c r="B83" s="72">
        <v>11</v>
      </c>
      <c r="C83" s="72">
        <v>2019</v>
      </c>
      <c r="D83" s="73" t="s">
        <v>396</v>
      </c>
      <c r="E83" s="73"/>
      <c r="F83" s="209" t="s">
        <v>395</v>
      </c>
      <c r="G83" s="73" t="s">
        <v>258</v>
      </c>
      <c r="H83" s="81" t="s">
        <v>150</v>
      </c>
      <c r="I83" s="209" t="s">
        <v>144</v>
      </c>
      <c r="J83" s="74">
        <v>553</v>
      </c>
      <c r="K83" s="72">
        <v>3</v>
      </c>
      <c r="L83" s="75">
        <f t="shared" si="1"/>
        <v>184.33333333333334</v>
      </c>
      <c r="M83" s="231" t="s">
        <v>296</v>
      </c>
    </row>
    <row r="84" spans="1:13" x14ac:dyDescent="0.25">
      <c r="A84" s="72">
        <v>17</v>
      </c>
      <c r="B84" s="72">
        <v>11</v>
      </c>
      <c r="C84" s="72">
        <v>2019</v>
      </c>
      <c r="D84" s="73" t="s">
        <v>396</v>
      </c>
      <c r="E84" s="73"/>
      <c r="F84" s="209" t="s">
        <v>395</v>
      </c>
      <c r="G84" s="73" t="s">
        <v>258</v>
      </c>
      <c r="H84" s="81" t="s">
        <v>149</v>
      </c>
      <c r="I84" s="209" t="s">
        <v>144</v>
      </c>
      <c r="J84" s="74">
        <v>1393</v>
      </c>
      <c r="K84" s="72">
        <v>7</v>
      </c>
      <c r="L84" s="75">
        <f t="shared" si="1"/>
        <v>199</v>
      </c>
      <c r="M84" s="231" t="s">
        <v>296</v>
      </c>
    </row>
    <row r="85" spans="1:13" x14ac:dyDescent="0.25">
      <c r="A85" s="72">
        <v>17</v>
      </c>
      <c r="B85" s="72">
        <v>11</v>
      </c>
      <c r="C85" s="72">
        <v>2019</v>
      </c>
      <c r="D85" s="73" t="s">
        <v>396</v>
      </c>
      <c r="E85" s="73"/>
      <c r="F85" s="209" t="s">
        <v>395</v>
      </c>
      <c r="G85" s="73" t="s">
        <v>258</v>
      </c>
      <c r="H85" s="81" t="s">
        <v>170</v>
      </c>
      <c r="I85" s="209" t="s">
        <v>148</v>
      </c>
      <c r="J85" s="74">
        <v>1165</v>
      </c>
      <c r="K85" s="72">
        <v>7</v>
      </c>
      <c r="L85" s="75">
        <f t="shared" si="1"/>
        <v>166.42857142857142</v>
      </c>
      <c r="M85" s="211" t="s">
        <v>291</v>
      </c>
    </row>
    <row r="86" spans="1:13" x14ac:dyDescent="0.25">
      <c r="A86" s="72">
        <v>17</v>
      </c>
      <c r="B86" s="72">
        <v>11</v>
      </c>
      <c r="C86" s="72">
        <v>2019</v>
      </c>
      <c r="D86" s="73" t="s">
        <v>396</v>
      </c>
      <c r="E86" s="73"/>
      <c r="F86" s="209" t="s">
        <v>395</v>
      </c>
      <c r="G86" s="73" t="s">
        <v>258</v>
      </c>
      <c r="H86" s="81" t="s">
        <v>146</v>
      </c>
      <c r="I86" s="209" t="s">
        <v>148</v>
      </c>
      <c r="J86" s="74">
        <v>1354</v>
      </c>
      <c r="K86" s="72">
        <v>7</v>
      </c>
      <c r="L86" s="75">
        <f t="shared" si="1"/>
        <v>193.42857142857142</v>
      </c>
      <c r="M86" s="211" t="s">
        <v>291</v>
      </c>
    </row>
    <row r="87" spans="1:13" x14ac:dyDescent="0.25">
      <c r="A87" s="72">
        <v>17</v>
      </c>
      <c r="B87" s="72">
        <v>11</v>
      </c>
      <c r="C87" s="72">
        <v>2019</v>
      </c>
      <c r="D87" s="73" t="s">
        <v>396</v>
      </c>
      <c r="E87" s="73"/>
      <c r="F87" s="209" t="s">
        <v>395</v>
      </c>
      <c r="G87" s="73" t="s">
        <v>258</v>
      </c>
      <c r="H87" s="81" t="s">
        <v>156</v>
      </c>
      <c r="I87" s="209" t="s">
        <v>148</v>
      </c>
      <c r="J87" s="74">
        <v>792</v>
      </c>
      <c r="K87" s="72">
        <v>5</v>
      </c>
      <c r="L87" s="75">
        <f t="shared" si="1"/>
        <v>158.4</v>
      </c>
      <c r="M87" s="211" t="s">
        <v>291</v>
      </c>
    </row>
    <row r="88" spans="1:13" x14ac:dyDescent="0.25">
      <c r="A88" s="72">
        <v>17</v>
      </c>
      <c r="B88" s="72">
        <v>11</v>
      </c>
      <c r="C88" s="72">
        <v>2019</v>
      </c>
      <c r="D88" s="73" t="s">
        <v>396</v>
      </c>
      <c r="E88" s="73"/>
      <c r="F88" s="209" t="s">
        <v>395</v>
      </c>
      <c r="G88" s="73" t="s">
        <v>258</v>
      </c>
      <c r="H88" s="81" t="s">
        <v>145</v>
      </c>
      <c r="I88" s="209" t="s">
        <v>148</v>
      </c>
      <c r="J88" s="74">
        <v>825</v>
      </c>
      <c r="K88" s="72">
        <v>5</v>
      </c>
      <c r="L88" s="75">
        <f t="shared" si="1"/>
        <v>165</v>
      </c>
      <c r="M88" s="211" t="s">
        <v>291</v>
      </c>
    </row>
    <row r="89" spans="1:13" x14ac:dyDescent="0.25">
      <c r="A89" s="72">
        <v>17</v>
      </c>
      <c r="B89" s="72">
        <v>11</v>
      </c>
      <c r="C89" s="72">
        <v>2019</v>
      </c>
      <c r="D89" s="73" t="s">
        <v>396</v>
      </c>
      <c r="E89" s="73"/>
      <c r="F89" s="209" t="s">
        <v>395</v>
      </c>
      <c r="G89" s="73" t="s">
        <v>258</v>
      </c>
      <c r="H89" s="81" t="s">
        <v>171</v>
      </c>
      <c r="I89" s="209" t="s">
        <v>148</v>
      </c>
      <c r="J89" s="74">
        <v>641</v>
      </c>
      <c r="K89" s="72">
        <v>4</v>
      </c>
      <c r="L89" s="75">
        <f t="shared" si="1"/>
        <v>160.25</v>
      </c>
      <c r="M89" s="211" t="s">
        <v>291</v>
      </c>
    </row>
    <row r="90" spans="1:13" x14ac:dyDescent="0.25">
      <c r="A90" s="72">
        <v>17</v>
      </c>
      <c r="B90" s="72">
        <v>11</v>
      </c>
      <c r="C90" s="72">
        <v>2019</v>
      </c>
      <c r="D90" s="73" t="s">
        <v>396</v>
      </c>
      <c r="E90" s="73"/>
      <c r="F90" s="209" t="s">
        <v>395</v>
      </c>
      <c r="G90" s="73" t="s">
        <v>258</v>
      </c>
      <c r="H90" s="81" t="s">
        <v>173</v>
      </c>
      <c r="I90" s="209" t="s">
        <v>148</v>
      </c>
      <c r="J90" s="74">
        <v>1288</v>
      </c>
      <c r="K90" s="72">
        <v>7</v>
      </c>
      <c r="L90" s="75">
        <f t="shared" si="1"/>
        <v>184</v>
      </c>
      <c r="M90" s="211" t="s">
        <v>291</v>
      </c>
    </row>
    <row r="91" spans="1:13" x14ac:dyDescent="0.25">
      <c r="A91" s="72">
        <v>17</v>
      </c>
      <c r="B91" s="72">
        <v>11</v>
      </c>
      <c r="C91" s="72">
        <v>2019</v>
      </c>
      <c r="D91" s="73" t="s">
        <v>397</v>
      </c>
      <c r="E91" s="73"/>
      <c r="F91" s="209" t="s">
        <v>395</v>
      </c>
      <c r="G91" s="73" t="s">
        <v>309</v>
      </c>
      <c r="H91" s="81" t="s">
        <v>398</v>
      </c>
      <c r="I91" s="209"/>
      <c r="J91" s="74">
        <v>753</v>
      </c>
      <c r="K91" s="72">
        <v>5</v>
      </c>
      <c r="L91" s="75">
        <f t="shared" si="1"/>
        <v>150.6</v>
      </c>
      <c r="M91" s="231" t="s">
        <v>296</v>
      </c>
    </row>
    <row r="92" spans="1:13" x14ac:dyDescent="0.25">
      <c r="A92" s="72">
        <v>17</v>
      </c>
      <c r="B92" s="72">
        <v>11</v>
      </c>
      <c r="C92" s="72">
        <v>2019</v>
      </c>
      <c r="D92" s="73" t="s">
        <v>397</v>
      </c>
      <c r="E92" s="73"/>
      <c r="F92" s="210" t="s">
        <v>395</v>
      </c>
      <c r="G92" s="73" t="s">
        <v>309</v>
      </c>
      <c r="H92" s="81" t="s">
        <v>407</v>
      </c>
      <c r="I92" s="210"/>
      <c r="J92" s="74">
        <v>614</v>
      </c>
      <c r="K92" s="72">
        <v>5</v>
      </c>
      <c r="L92" s="75">
        <f t="shared" si="1"/>
        <v>122.8</v>
      </c>
      <c r="M92" s="231" t="s">
        <v>296</v>
      </c>
    </row>
    <row r="93" spans="1:13" x14ac:dyDescent="0.25">
      <c r="A93" s="72">
        <v>17</v>
      </c>
      <c r="B93" s="72">
        <v>11</v>
      </c>
      <c r="C93" s="72">
        <v>2019</v>
      </c>
      <c r="D93" s="73" t="s">
        <v>397</v>
      </c>
      <c r="E93" s="73"/>
      <c r="F93" s="209" t="s">
        <v>395</v>
      </c>
      <c r="G93" s="73" t="s">
        <v>309</v>
      </c>
      <c r="H93" s="81" t="s">
        <v>287</v>
      </c>
      <c r="I93" s="209"/>
      <c r="J93" s="74">
        <v>796</v>
      </c>
      <c r="K93" s="72">
        <v>5</v>
      </c>
      <c r="L93" s="75">
        <f t="shared" si="1"/>
        <v>159.19999999999999</v>
      </c>
      <c r="M93" s="231" t="s">
        <v>296</v>
      </c>
    </row>
    <row r="94" spans="1:13" x14ac:dyDescent="0.25">
      <c r="A94" s="72">
        <v>17</v>
      </c>
      <c r="B94" s="72">
        <v>11</v>
      </c>
      <c r="C94" s="72">
        <v>2019</v>
      </c>
      <c r="D94" s="73" t="s">
        <v>397</v>
      </c>
      <c r="E94" s="73"/>
      <c r="F94" s="209" t="s">
        <v>395</v>
      </c>
      <c r="G94" s="73" t="s">
        <v>309</v>
      </c>
      <c r="H94" s="81" t="s">
        <v>172</v>
      </c>
      <c r="I94" s="209"/>
      <c r="J94" s="74">
        <v>732</v>
      </c>
      <c r="K94" s="72">
        <v>5</v>
      </c>
      <c r="L94" s="75">
        <f t="shared" si="1"/>
        <v>146.4</v>
      </c>
      <c r="M94" s="231" t="s">
        <v>296</v>
      </c>
    </row>
    <row r="95" spans="1:13" x14ac:dyDescent="0.25">
      <c r="A95" s="72">
        <v>17</v>
      </c>
      <c r="B95" s="72">
        <v>11</v>
      </c>
      <c r="C95" s="72">
        <v>2019</v>
      </c>
      <c r="D95" s="73" t="s">
        <v>397</v>
      </c>
      <c r="E95" s="73"/>
      <c r="F95" s="209" t="s">
        <v>395</v>
      </c>
      <c r="G95" s="73" t="s">
        <v>309</v>
      </c>
      <c r="H95" s="81" t="s">
        <v>399</v>
      </c>
      <c r="I95" s="209"/>
      <c r="J95" s="74">
        <v>732</v>
      </c>
      <c r="K95" s="72">
        <v>5</v>
      </c>
      <c r="L95" s="75">
        <f t="shared" si="1"/>
        <v>146.4</v>
      </c>
      <c r="M95" s="231" t="s">
        <v>296</v>
      </c>
    </row>
    <row r="96" spans="1:13" x14ac:dyDescent="0.25">
      <c r="A96" s="72">
        <v>17</v>
      </c>
      <c r="B96" s="72">
        <v>11</v>
      </c>
      <c r="C96" s="72">
        <v>2019</v>
      </c>
      <c r="D96" s="73" t="s">
        <v>400</v>
      </c>
      <c r="E96" s="73"/>
      <c r="F96" s="209" t="s">
        <v>276</v>
      </c>
      <c r="G96" s="73" t="s">
        <v>142</v>
      </c>
      <c r="H96" s="81" t="s">
        <v>286</v>
      </c>
      <c r="I96" s="209"/>
      <c r="J96" s="74">
        <v>869</v>
      </c>
      <c r="K96" s="72">
        <v>7</v>
      </c>
      <c r="L96" s="75">
        <f t="shared" si="1"/>
        <v>124.14285714285714</v>
      </c>
      <c r="M96" s="193" t="s">
        <v>317</v>
      </c>
    </row>
    <row r="97" spans="1:13" x14ac:dyDescent="0.25">
      <c r="A97" s="72">
        <v>17</v>
      </c>
      <c r="B97" s="72">
        <v>11</v>
      </c>
      <c r="C97" s="72">
        <v>2019</v>
      </c>
      <c r="D97" s="73" t="s">
        <v>400</v>
      </c>
      <c r="E97" s="73"/>
      <c r="F97" s="209" t="s">
        <v>276</v>
      </c>
      <c r="G97" s="73" t="s">
        <v>142</v>
      </c>
      <c r="H97" s="81" t="s">
        <v>159</v>
      </c>
      <c r="I97" s="209"/>
      <c r="J97" s="74">
        <v>497</v>
      </c>
      <c r="K97" s="72">
        <v>4</v>
      </c>
      <c r="L97" s="75">
        <f t="shared" si="1"/>
        <v>124.25</v>
      </c>
      <c r="M97" s="193" t="s">
        <v>317</v>
      </c>
    </row>
    <row r="98" spans="1:13" x14ac:dyDescent="0.25">
      <c r="A98" s="72">
        <v>17</v>
      </c>
      <c r="B98" s="72">
        <v>11</v>
      </c>
      <c r="C98" s="72">
        <v>2019</v>
      </c>
      <c r="D98" s="73" t="s">
        <v>400</v>
      </c>
      <c r="E98" s="73"/>
      <c r="F98" s="209" t="s">
        <v>276</v>
      </c>
      <c r="G98" s="73" t="s">
        <v>142</v>
      </c>
      <c r="H98" s="81" t="s">
        <v>160</v>
      </c>
      <c r="I98" s="209"/>
      <c r="J98" s="74">
        <v>835</v>
      </c>
      <c r="K98" s="72">
        <v>7</v>
      </c>
      <c r="L98" s="75">
        <f t="shared" si="1"/>
        <v>119.28571428571429</v>
      </c>
      <c r="M98" s="193" t="s">
        <v>317</v>
      </c>
    </row>
    <row r="99" spans="1:13" x14ac:dyDescent="0.25">
      <c r="A99" s="72">
        <v>17</v>
      </c>
      <c r="B99" s="72">
        <v>11</v>
      </c>
      <c r="C99" s="72">
        <v>2019</v>
      </c>
      <c r="D99" s="73" t="s">
        <v>400</v>
      </c>
      <c r="E99" s="73"/>
      <c r="F99" s="210" t="s">
        <v>276</v>
      </c>
      <c r="G99" s="73" t="s">
        <v>142</v>
      </c>
      <c r="H99" s="81" t="s">
        <v>154</v>
      </c>
      <c r="I99" s="209"/>
      <c r="J99" s="74">
        <v>1604</v>
      </c>
      <c r="K99" s="72">
        <v>9</v>
      </c>
      <c r="L99" s="75">
        <f t="shared" si="1"/>
        <v>178.22222222222223</v>
      </c>
      <c r="M99" s="193" t="s">
        <v>317</v>
      </c>
    </row>
    <row r="100" spans="1:13" x14ac:dyDescent="0.25">
      <c r="A100" s="72">
        <v>24</v>
      </c>
      <c r="B100" s="72">
        <v>11</v>
      </c>
      <c r="C100" s="72">
        <v>2019</v>
      </c>
      <c r="D100" s="73" t="s">
        <v>431</v>
      </c>
      <c r="E100" s="73"/>
      <c r="F100" s="215" t="s">
        <v>27</v>
      </c>
      <c r="G100" s="73" t="s">
        <v>432</v>
      </c>
      <c r="H100" s="81" t="s">
        <v>143</v>
      </c>
      <c r="I100" s="215"/>
      <c r="J100" s="74">
        <v>1431</v>
      </c>
      <c r="K100" s="72">
        <v>8</v>
      </c>
      <c r="L100" s="75">
        <f t="shared" si="1"/>
        <v>178.875</v>
      </c>
      <c r="M100" s="215" t="s">
        <v>356</v>
      </c>
    </row>
    <row r="101" spans="1:13" x14ac:dyDescent="0.25">
      <c r="A101" s="72">
        <v>24</v>
      </c>
      <c r="B101" s="72">
        <v>11</v>
      </c>
      <c r="C101" s="72">
        <v>2019</v>
      </c>
      <c r="D101" s="73" t="s">
        <v>431</v>
      </c>
      <c r="E101" s="73"/>
      <c r="F101" s="215" t="s">
        <v>27</v>
      </c>
      <c r="G101" s="73" t="s">
        <v>432</v>
      </c>
      <c r="H101" s="81" t="s">
        <v>155</v>
      </c>
      <c r="I101" s="215"/>
      <c r="J101" s="74">
        <v>1251</v>
      </c>
      <c r="K101" s="72">
        <v>8</v>
      </c>
      <c r="L101" s="75">
        <f t="shared" si="1"/>
        <v>156.375</v>
      </c>
      <c r="M101" s="215" t="s">
        <v>356</v>
      </c>
    </row>
    <row r="102" spans="1:13" x14ac:dyDescent="0.25">
      <c r="A102" s="72">
        <v>24</v>
      </c>
      <c r="B102" s="72">
        <v>11</v>
      </c>
      <c r="C102" s="72">
        <v>2019</v>
      </c>
      <c r="D102" s="73" t="s">
        <v>426</v>
      </c>
      <c r="E102" s="73"/>
      <c r="F102" s="214" t="s">
        <v>27</v>
      </c>
      <c r="G102" s="73" t="s">
        <v>142</v>
      </c>
      <c r="H102" s="81" t="s">
        <v>160</v>
      </c>
      <c r="I102" s="216" t="s">
        <v>144</v>
      </c>
      <c r="J102" s="74">
        <v>1939</v>
      </c>
      <c r="K102" s="72">
        <v>14</v>
      </c>
      <c r="L102" s="75">
        <f t="shared" si="1"/>
        <v>138.5</v>
      </c>
      <c r="M102" s="193" t="s">
        <v>317</v>
      </c>
    </row>
    <row r="103" spans="1:13" x14ac:dyDescent="0.25">
      <c r="A103" s="72">
        <v>24</v>
      </c>
      <c r="B103" s="72">
        <v>11</v>
      </c>
      <c r="C103" s="72">
        <v>2019</v>
      </c>
      <c r="D103" s="73" t="s">
        <v>426</v>
      </c>
      <c r="E103" s="73"/>
      <c r="F103" s="214" t="s">
        <v>27</v>
      </c>
      <c r="G103" s="73" t="s">
        <v>142</v>
      </c>
      <c r="H103" s="81" t="s">
        <v>154</v>
      </c>
      <c r="I103" s="216" t="s">
        <v>144</v>
      </c>
      <c r="J103" s="74">
        <v>2304</v>
      </c>
      <c r="K103" s="72">
        <v>14</v>
      </c>
      <c r="L103" s="75">
        <f t="shared" si="1"/>
        <v>164.57142857142858</v>
      </c>
      <c r="M103" s="193" t="s">
        <v>317</v>
      </c>
    </row>
    <row r="104" spans="1:13" x14ac:dyDescent="0.25">
      <c r="A104" s="72">
        <v>24</v>
      </c>
      <c r="B104" s="72">
        <v>11</v>
      </c>
      <c r="C104" s="72">
        <v>2019</v>
      </c>
      <c r="D104" s="73" t="s">
        <v>426</v>
      </c>
      <c r="E104" s="73"/>
      <c r="F104" s="216" t="s">
        <v>27</v>
      </c>
      <c r="G104" s="73" t="s">
        <v>142</v>
      </c>
      <c r="H104" s="81" t="s">
        <v>159</v>
      </c>
      <c r="I104" s="216" t="s">
        <v>148</v>
      </c>
      <c r="J104" s="74">
        <v>1799</v>
      </c>
      <c r="K104" s="72">
        <v>14</v>
      </c>
      <c r="L104" s="75">
        <f t="shared" si="1"/>
        <v>128.5</v>
      </c>
      <c r="M104" s="216" t="s">
        <v>288</v>
      </c>
    </row>
    <row r="105" spans="1:13" x14ac:dyDescent="0.25">
      <c r="A105" s="72">
        <v>24</v>
      </c>
      <c r="B105" s="72">
        <v>11</v>
      </c>
      <c r="C105" s="72">
        <v>2019</v>
      </c>
      <c r="D105" s="73" t="s">
        <v>426</v>
      </c>
      <c r="E105" s="73"/>
      <c r="F105" s="216" t="s">
        <v>27</v>
      </c>
      <c r="G105" s="73" t="s">
        <v>142</v>
      </c>
      <c r="H105" s="81" t="s">
        <v>286</v>
      </c>
      <c r="I105" s="216" t="s">
        <v>148</v>
      </c>
      <c r="J105" s="74">
        <v>2035</v>
      </c>
      <c r="K105" s="72">
        <v>14</v>
      </c>
      <c r="L105" s="75">
        <f t="shared" si="1"/>
        <v>145.35714285714286</v>
      </c>
      <c r="M105" s="216" t="s">
        <v>288</v>
      </c>
    </row>
    <row r="106" spans="1:13" x14ac:dyDescent="0.25">
      <c r="A106" s="72">
        <v>24</v>
      </c>
      <c r="B106" s="72">
        <v>11</v>
      </c>
      <c r="C106" s="72">
        <v>2019</v>
      </c>
      <c r="D106" s="73" t="s">
        <v>427</v>
      </c>
      <c r="E106" s="73"/>
      <c r="F106" s="214" t="s">
        <v>27</v>
      </c>
      <c r="G106" s="73" t="s">
        <v>309</v>
      </c>
      <c r="H106" s="81" t="s">
        <v>164</v>
      </c>
      <c r="I106" s="214" t="s">
        <v>144</v>
      </c>
      <c r="J106" s="74">
        <v>2315</v>
      </c>
      <c r="K106" s="72">
        <v>14</v>
      </c>
      <c r="L106" s="75">
        <f t="shared" si="1"/>
        <v>165.35714285714286</v>
      </c>
      <c r="M106" s="177" t="s">
        <v>310</v>
      </c>
    </row>
    <row r="107" spans="1:13" x14ac:dyDescent="0.25">
      <c r="A107" s="72">
        <v>24</v>
      </c>
      <c r="B107" s="72">
        <v>11</v>
      </c>
      <c r="C107" s="72">
        <v>2019</v>
      </c>
      <c r="D107" s="73" t="s">
        <v>427</v>
      </c>
      <c r="E107" s="73"/>
      <c r="F107" s="214" t="s">
        <v>27</v>
      </c>
      <c r="G107" s="73" t="s">
        <v>309</v>
      </c>
      <c r="H107" s="81" t="s">
        <v>428</v>
      </c>
      <c r="I107" s="214" t="s">
        <v>144</v>
      </c>
      <c r="J107" s="74">
        <v>2523</v>
      </c>
      <c r="K107" s="72">
        <v>14</v>
      </c>
      <c r="L107" s="75">
        <f t="shared" si="1"/>
        <v>180.21428571428572</v>
      </c>
      <c r="M107" s="177" t="s">
        <v>310</v>
      </c>
    </row>
    <row r="108" spans="1:13" x14ac:dyDescent="0.25">
      <c r="A108" s="72">
        <v>24</v>
      </c>
      <c r="B108" s="72">
        <v>11</v>
      </c>
      <c r="C108" s="72">
        <v>2019</v>
      </c>
      <c r="D108" s="73" t="s">
        <v>427</v>
      </c>
      <c r="E108" s="73"/>
      <c r="F108" s="214" t="s">
        <v>27</v>
      </c>
      <c r="G108" s="73" t="s">
        <v>258</v>
      </c>
      <c r="H108" s="81" t="s">
        <v>157</v>
      </c>
      <c r="I108" s="214" t="s">
        <v>144</v>
      </c>
      <c r="J108" s="74">
        <v>1389</v>
      </c>
      <c r="K108" s="72">
        <v>8</v>
      </c>
      <c r="L108" s="75">
        <f t="shared" si="1"/>
        <v>173.625</v>
      </c>
      <c r="M108" s="220" t="s">
        <v>439</v>
      </c>
    </row>
    <row r="109" spans="1:13" x14ac:dyDescent="0.25">
      <c r="A109" s="72">
        <v>24</v>
      </c>
      <c r="B109" s="72">
        <v>11</v>
      </c>
      <c r="C109" s="72">
        <v>2019</v>
      </c>
      <c r="D109" s="73" t="s">
        <v>427</v>
      </c>
      <c r="E109" s="73"/>
      <c r="F109" s="214" t="s">
        <v>27</v>
      </c>
      <c r="G109" s="73" t="s">
        <v>258</v>
      </c>
      <c r="H109" s="81" t="s">
        <v>153</v>
      </c>
      <c r="I109" s="214" t="s">
        <v>144</v>
      </c>
      <c r="J109" s="74">
        <v>1450</v>
      </c>
      <c r="K109" s="72">
        <v>8</v>
      </c>
      <c r="L109" s="75">
        <f t="shared" si="1"/>
        <v>181.25</v>
      </c>
      <c r="M109" s="220" t="s">
        <v>439</v>
      </c>
    </row>
    <row r="110" spans="1:13" x14ac:dyDescent="0.25">
      <c r="A110" s="72">
        <v>24</v>
      </c>
      <c r="B110" s="72">
        <v>11</v>
      </c>
      <c r="C110" s="72">
        <v>2019</v>
      </c>
      <c r="D110" s="73" t="s">
        <v>427</v>
      </c>
      <c r="E110" s="73"/>
      <c r="F110" s="214" t="s">
        <v>27</v>
      </c>
      <c r="G110" s="73" t="s">
        <v>258</v>
      </c>
      <c r="H110" s="81" t="s">
        <v>150</v>
      </c>
      <c r="I110" s="214" t="s">
        <v>148</v>
      </c>
      <c r="J110" s="74">
        <v>1381</v>
      </c>
      <c r="K110" s="72">
        <v>8</v>
      </c>
      <c r="L110" s="75">
        <f t="shared" si="1"/>
        <v>172.625</v>
      </c>
      <c r="M110" s="218" t="s">
        <v>256</v>
      </c>
    </row>
    <row r="111" spans="1:13" x14ac:dyDescent="0.25">
      <c r="A111" s="72">
        <v>24</v>
      </c>
      <c r="B111" s="72">
        <v>11</v>
      </c>
      <c r="C111" s="72">
        <v>2019</v>
      </c>
      <c r="D111" s="73" t="s">
        <v>427</v>
      </c>
      <c r="E111" s="73"/>
      <c r="F111" s="214" t="s">
        <v>27</v>
      </c>
      <c r="G111" s="73" t="s">
        <v>258</v>
      </c>
      <c r="H111" s="81" t="s">
        <v>293</v>
      </c>
      <c r="I111" s="214" t="s">
        <v>148</v>
      </c>
      <c r="J111" s="74">
        <v>1369</v>
      </c>
      <c r="K111" s="72">
        <v>8</v>
      </c>
      <c r="L111" s="75">
        <f t="shared" si="1"/>
        <v>171.125</v>
      </c>
      <c r="M111" s="218" t="s">
        <v>256</v>
      </c>
    </row>
    <row r="112" spans="1:13" x14ac:dyDescent="0.25">
      <c r="A112" s="72">
        <v>30</v>
      </c>
      <c r="B112" s="72">
        <v>11</v>
      </c>
      <c r="C112" s="72">
        <v>2019</v>
      </c>
      <c r="D112" s="73" t="s">
        <v>453</v>
      </c>
      <c r="E112" s="73"/>
      <c r="F112" s="221" t="s">
        <v>27</v>
      </c>
      <c r="G112" s="73" t="s">
        <v>142</v>
      </c>
      <c r="H112" s="81" t="s">
        <v>440</v>
      </c>
      <c r="I112" s="221" t="s">
        <v>144</v>
      </c>
      <c r="J112" s="74">
        <v>1084</v>
      </c>
      <c r="K112" s="72">
        <v>6</v>
      </c>
      <c r="L112" s="75">
        <f t="shared" si="1"/>
        <v>180.66666666666666</v>
      </c>
      <c r="M112" s="177" t="s">
        <v>441</v>
      </c>
    </row>
    <row r="113" spans="1:13" x14ac:dyDescent="0.25">
      <c r="A113" s="72">
        <v>30</v>
      </c>
      <c r="B113" s="72">
        <v>11</v>
      </c>
      <c r="C113" s="72">
        <v>2019</v>
      </c>
      <c r="D113" s="73" t="s">
        <v>453</v>
      </c>
      <c r="E113" s="73"/>
      <c r="F113" s="221" t="s">
        <v>27</v>
      </c>
      <c r="G113" s="73" t="s">
        <v>142</v>
      </c>
      <c r="H113" s="81" t="s">
        <v>143</v>
      </c>
      <c r="I113" s="221" t="s">
        <v>144</v>
      </c>
      <c r="J113" s="74">
        <v>1080</v>
      </c>
      <c r="K113" s="72">
        <v>6</v>
      </c>
      <c r="L113" s="75">
        <f t="shared" si="1"/>
        <v>180</v>
      </c>
      <c r="M113" s="177" t="s">
        <v>441</v>
      </c>
    </row>
    <row r="114" spans="1:13" x14ac:dyDescent="0.25">
      <c r="A114" s="72">
        <v>30</v>
      </c>
      <c r="B114" s="72">
        <v>11</v>
      </c>
      <c r="C114" s="72">
        <v>2019</v>
      </c>
      <c r="D114" s="73" t="s">
        <v>453</v>
      </c>
      <c r="E114" s="73"/>
      <c r="F114" s="221" t="s">
        <v>27</v>
      </c>
      <c r="G114" s="73" t="s">
        <v>142</v>
      </c>
      <c r="H114" s="81" t="s">
        <v>157</v>
      </c>
      <c r="I114" s="221"/>
      <c r="J114" s="74">
        <v>975</v>
      </c>
      <c r="K114" s="72">
        <v>6</v>
      </c>
      <c r="L114" s="75">
        <f t="shared" si="1"/>
        <v>162.5</v>
      </c>
      <c r="M114" s="221" t="s">
        <v>292</v>
      </c>
    </row>
    <row r="115" spans="1:13" x14ac:dyDescent="0.25">
      <c r="A115" s="72">
        <v>30</v>
      </c>
      <c r="B115" s="72">
        <v>11</v>
      </c>
      <c r="C115" s="72">
        <v>2019</v>
      </c>
      <c r="D115" s="73" t="s">
        <v>453</v>
      </c>
      <c r="E115" s="73"/>
      <c r="F115" s="221" t="s">
        <v>27</v>
      </c>
      <c r="G115" s="73" t="s">
        <v>142</v>
      </c>
      <c r="H115" s="81" t="s">
        <v>150</v>
      </c>
      <c r="I115" s="221" t="s">
        <v>148</v>
      </c>
      <c r="J115" s="74">
        <v>1081</v>
      </c>
      <c r="K115" s="72">
        <v>6</v>
      </c>
      <c r="L115" s="75">
        <f t="shared" si="1"/>
        <v>180.16666666666666</v>
      </c>
      <c r="M115" s="231" t="s">
        <v>296</v>
      </c>
    </row>
    <row r="116" spans="1:13" x14ac:dyDescent="0.25">
      <c r="A116" s="72">
        <v>30</v>
      </c>
      <c r="B116" s="72">
        <v>11</v>
      </c>
      <c r="C116" s="72">
        <v>2019</v>
      </c>
      <c r="D116" s="73" t="s">
        <v>453</v>
      </c>
      <c r="E116" s="73"/>
      <c r="F116" s="221" t="s">
        <v>27</v>
      </c>
      <c r="G116" s="73" t="s">
        <v>142</v>
      </c>
      <c r="H116" s="81" t="s">
        <v>259</v>
      </c>
      <c r="I116" s="221" t="s">
        <v>148</v>
      </c>
      <c r="J116" s="74">
        <v>1020</v>
      </c>
      <c r="K116" s="72">
        <v>6</v>
      </c>
      <c r="L116" s="75">
        <f t="shared" si="1"/>
        <v>170</v>
      </c>
      <c r="M116" s="231" t="s">
        <v>296</v>
      </c>
    </row>
    <row r="117" spans="1:13" x14ac:dyDescent="0.25">
      <c r="A117" s="72">
        <v>30</v>
      </c>
      <c r="B117" s="72">
        <v>11</v>
      </c>
      <c r="C117" s="72">
        <v>2019</v>
      </c>
      <c r="D117" s="73" t="s">
        <v>453</v>
      </c>
      <c r="E117" s="73"/>
      <c r="F117" s="221" t="s">
        <v>27</v>
      </c>
      <c r="G117" s="73" t="s">
        <v>142</v>
      </c>
      <c r="H117" s="81" t="s">
        <v>147</v>
      </c>
      <c r="I117" s="221" t="s">
        <v>260</v>
      </c>
      <c r="J117" s="74">
        <v>950</v>
      </c>
      <c r="K117" s="72">
        <v>6</v>
      </c>
      <c r="L117" s="75">
        <f t="shared" si="1"/>
        <v>158.33333333333334</v>
      </c>
      <c r="M117" s="221" t="s">
        <v>288</v>
      </c>
    </row>
    <row r="118" spans="1:13" x14ac:dyDescent="0.25">
      <c r="A118" s="72">
        <v>30</v>
      </c>
      <c r="B118" s="72">
        <v>11</v>
      </c>
      <c r="C118" s="72">
        <v>2019</v>
      </c>
      <c r="D118" s="73" t="s">
        <v>453</v>
      </c>
      <c r="E118" s="73"/>
      <c r="F118" s="221" t="s">
        <v>27</v>
      </c>
      <c r="G118" s="73" t="s">
        <v>142</v>
      </c>
      <c r="H118" s="81" t="s">
        <v>149</v>
      </c>
      <c r="I118" s="221" t="s">
        <v>260</v>
      </c>
      <c r="J118" s="74">
        <v>1131</v>
      </c>
      <c r="K118" s="72">
        <v>6</v>
      </c>
      <c r="L118" s="75">
        <f t="shared" si="1"/>
        <v>188.5</v>
      </c>
      <c r="M118" s="221" t="s">
        <v>288</v>
      </c>
    </row>
    <row r="119" spans="1:13" x14ac:dyDescent="0.25">
      <c r="A119" s="72">
        <v>1</v>
      </c>
      <c r="B119" s="72">
        <v>12</v>
      </c>
      <c r="C119" s="72">
        <v>2019</v>
      </c>
      <c r="D119" s="73" t="s">
        <v>454</v>
      </c>
      <c r="E119" s="73"/>
      <c r="F119" s="222" t="s">
        <v>376</v>
      </c>
      <c r="G119" s="73" t="s">
        <v>309</v>
      </c>
      <c r="H119" s="81" t="s">
        <v>157</v>
      </c>
      <c r="I119" s="222"/>
      <c r="J119" s="74">
        <v>993</v>
      </c>
      <c r="K119" s="72">
        <v>6</v>
      </c>
      <c r="L119" s="75">
        <f t="shared" si="1"/>
        <v>165.5</v>
      </c>
      <c r="M119" s="232" t="s">
        <v>444</v>
      </c>
    </row>
    <row r="120" spans="1:13" x14ac:dyDescent="0.25">
      <c r="A120" s="72">
        <v>1</v>
      </c>
      <c r="B120" s="72">
        <v>12</v>
      </c>
      <c r="C120" s="72">
        <v>2019</v>
      </c>
      <c r="D120" s="73" t="s">
        <v>454</v>
      </c>
      <c r="E120" s="73"/>
      <c r="F120" s="222" t="s">
        <v>376</v>
      </c>
      <c r="G120" s="73" t="s">
        <v>309</v>
      </c>
      <c r="H120" s="81" t="s">
        <v>293</v>
      </c>
      <c r="I120" s="222"/>
      <c r="J120" s="74">
        <v>1040</v>
      </c>
      <c r="K120" s="72">
        <v>6</v>
      </c>
      <c r="L120" s="75">
        <f t="shared" si="1"/>
        <v>173.33333333333334</v>
      </c>
      <c r="M120" s="232" t="s">
        <v>444</v>
      </c>
    </row>
    <row r="121" spans="1:13" x14ac:dyDescent="0.25">
      <c r="A121" s="72">
        <v>1</v>
      </c>
      <c r="B121" s="72">
        <v>12</v>
      </c>
      <c r="C121" s="72">
        <v>2019</v>
      </c>
      <c r="D121" s="73" t="s">
        <v>454</v>
      </c>
      <c r="E121" s="73"/>
      <c r="F121" s="222" t="s">
        <v>376</v>
      </c>
      <c r="G121" s="73" t="s">
        <v>309</v>
      </c>
      <c r="H121" s="81" t="s">
        <v>443</v>
      </c>
      <c r="I121" s="222"/>
      <c r="J121" s="74">
        <v>995</v>
      </c>
      <c r="K121" s="72">
        <v>6</v>
      </c>
      <c r="L121" s="75">
        <f t="shared" si="1"/>
        <v>165.83333333333334</v>
      </c>
      <c r="M121" s="232" t="s">
        <v>444</v>
      </c>
    </row>
    <row r="122" spans="1:13" x14ac:dyDescent="0.25">
      <c r="A122" s="72">
        <v>8</v>
      </c>
      <c r="B122" s="72">
        <v>12</v>
      </c>
      <c r="C122" s="72">
        <v>2019</v>
      </c>
      <c r="D122" s="73" t="s">
        <v>461</v>
      </c>
      <c r="E122" s="73"/>
      <c r="F122" s="224" t="s">
        <v>460</v>
      </c>
      <c r="G122" s="73" t="s">
        <v>142</v>
      </c>
      <c r="H122" s="81" t="s">
        <v>149</v>
      </c>
      <c r="I122" s="224"/>
      <c r="J122" s="74">
        <v>1547</v>
      </c>
      <c r="K122" s="72">
        <v>8</v>
      </c>
      <c r="L122" s="75">
        <f t="shared" si="1"/>
        <v>193.375</v>
      </c>
      <c r="M122" s="76" t="s">
        <v>467</v>
      </c>
    </row>
    <row r="123" spans="1:13" x14ac:dyDescent="0.25">
      <c r="A123" s="72">
        <v>8</v>
      </c>
      <c r="B123" s="72">
        <v>12</v>
      </c>
      <c r="C123" s="72">
        <v>2019</v>
      </c>
      <c r="D123" s="73" t="s">
        <v>461</v>
      </c>
      <c r="E123" s="73"/>
      <c r="F123" s="224" t="s">
        <v>460</v>
      </c>
      <c r="G123" s="73" t="s">
        <v>142</v>
      </c>
      <c r="H123" s="81" t="s">
        <v>157</v>
      </c>
      <c r="I123" s="224"/>
      <c r="J123" s="74">
        <v>1455</v>
      </c>
      <c r="K123" s="72">
        <v>8</v>
      </c>
      <c r="L123" s="75">
        <f t="shared" ref="L123:L185" si="2">J123/K123</f>
        <v>181.875</v>
      </c>
      <c r="M123" s="76" t="s">
        <v>468</v>
      </c>
    </row>
    <row r="124" spans="1:13" x14ac:dyDescent="0.25">
      <c r="A124" s="72">
        <v>8</v>
      </c>
      <c r="B124" s="72">
        <v>12</v>
      </c>
      <c r="C124" s="72">
        <v>2019</v>
      </c>
      <c r="D124" s="73" t="s">
        <v>461</v>
      </c>
      <c r="E124" s="73"/>
      <c r="F124" s="224" t="s">
        <v>460</v>
      </c>
      <c r="G124" s="73" t="s">
        <v>142</v>
      </c>
      <c r="H124" s="81" t="s">
        <v>440</v>
      </c>
      <c r="I124" s="224"/>
      <c r="J124" s="74">
        <v>3604</v>
      </c>
      <c r="K124" s="72">
        <v>19</v>
      </c>
      <c r="L124" s="75">
        <f t="shared" si="2"/>
        <v>189.68421052631578</v>
      </c>
      <c r="M124" s="76" t="s">
        <v>464</v>
      </c>
    </row>
    <row r="125" spans="1:13" x14ac:dyDescent="0.25">
      <c r="A125" s="72">
        <v>8</v>
      </c>
      <c r="B125" s="72">
        <v>12</v>
      </c>
      <c r="C125" s="72">
        <v>2019</v>
      </c>
      <c r="D125" s="73" t="s">
        <v>461</v>
      </c>
      <c r="E125" s="73"/>
      <c r="F125" s="224" t="s">
        <v>460</v>
      </c>
      <c r="G125" s="73" t="s">
        <v>142</v>
      </c>
      <c r="H125" s="81" t="s">
        <v>143</v>
      </c>
      <c r="I125" s="224"/>
      <c r="J125" s="74">
        <v>1485</v>
      </c>
      <c r="K125" s="72">
        <v>8</v>
      </c>
      <c r="L125" s="75">
        <f t="shared" si="2"/>
        <v>185.625</v>
      </c>
      <c r="M125" s="76" t="s">
        <v>466</v>
      </c>
    </row>
    <row r="126" spans="1:13" x14ac:dyDescent="0.25">
      <c r="A126" s="72">
        <v>8</v>
      </c>
      <c r="B126" s="72">
        <v>12</v>
      </c>
      <c r="C126" s="72">
        <v>2019</v>
      </c>
      <c r="D126" s="73" t="s">
        <v>461</v>
      </c>
      <c r="E126" s="73"/>
      <c r="F126" s="224" t="s">
        <v>460</v>
      </c>
      <c r="G126" s="73" t="s">
        <v>142</v>
      </c>
      <c r="H126" s="81" t="s">
        <v>170</v>
      </c>
      <c r="I126" s="224"/>
      <c r="J126" s="74">
        <v>3492</v>
      </c>
      <c r="K126" s="72">
        <v>19</v>
      </c>
      <c r="L126" s="75">
        <f t="shared" si="2"/>
        <v>183.78947368421052</v>
      </c>
      <c r="M126" s="76" t="s">
        <v>465</v>
      </c>
    </row>
    <row r="127" spans="1:13" x14ac:dyDescent="0.25">
      <c r="A127" s="72">
        <v>8</v>
      </c>
      <c r="B127" s="72">
        <v>12</v>
      </c>
      <c r="C127" s="72">
        <v>2019</v>
      </c>
      <c r="D127" s="73" t="s">
        <v>461</v>
      </c>
      <c r="E127" s="73"/>
      <c r="F127" s="224" t="s">
        <v>460</v>
      </c>
      <c r="G127" s="73" t="s">
        <v>142</v>
      </c>
      <c r="H127" s="81" t="s">
        <v>146</v>
      </c>
      <c r="I127" s="224"/>
      <c r="J127" s="74">
        <v>1439</v>
      </c>
      <c r="K127" s="72">
        <v>8</v>
      </c>
      <c r="L127" s="75">
        <f t="shared" si="2"/>
        <v>179.875</v>
      </c>
      <c r="M127" s="76" t="s">
        <v>469</v>
      </c>
    </row>
    <row r="128" spans="1:13" x14ac:dyDescent="0.25">
      <c r="A128" s="72">
        <v>15</v>
      </c>
      <c r="B128" s="72">
        <v>12</v>
      </c>
      <c r="C128" s="72">
        <v>2019</v>
      </c>
      <c r="D128" s="73" t="s">
        <v>470</v>
      </c>
      <c r="E128" s="73"/>
      <c r="F128" s="225" t="s">
        <v>460</v>
      </c>
      <c r="G128" s="73" t="s">
        <v>161</v>
      </c>
      <c r="H128" s="81" t="s">
        <v>154</v>
      </c>
      <c r="I128" s="225"/>
      <c r="J128" s="74">
        <v>974</v>
      </c>
      <c r="K128" s="72">
        <v>6</v>
      </c>
      <c r="L128" s="75">
        <f t="shared" si="2"/>
        <v>162.33333333333334</v>
      </c>
      <c r="M128" s="225" t="s">
        <v>471</v>
      </c>
    </row>
    <row r="129" spans="1:13" x14ac:dyDescent="0.25">
      <c r="A129" s="72">
        <v>15</v>
      </c>
      <c r="B129" s="72">
        <v>12</v>
      </c>
      <c r="C129" s="72">
        <v>2019</v>
      </c>
      <c r="D129" s="73" t="s">
        <v>470</v>
      </c>
      <c r="E129" s="73"/>
      <c r="F129" s="225" t="s">
        <v>460</v>
      </c>
      <c r="G129" s="73" t="s">
        <v>161</v>
      </c>
      <c r="H129" s="81" t="s">
        <v>164</v>
      </c>
      <c r="I129" s="225"/>
      <c r="J129" s="74">
        <v>964</v>
      </c>
      <c r="K129" s="72">
        <v>6</v>
      </c>
      <c r="L129" s="75">
        <f t="shared" si="2"/>
        <v>160.66666666666666</v>
      </c>
      <c r="M129" s="225" t="s">
        <v>472</v>
      </c>
    </row>
    <row r="130" spans="1:13" x14ac:dyDescent="0.25">
      <c r="A130" s="72">
        <v>22</v>
      </c>
      <c r="B130" s="72">
        <v>12</v>
      </c>
      <c r="C130" s="72">
        <v>2019</v>
      </c>
      <c r="D130" s="73" t="s">
        <v>475</v>
      </c>
      <c r="E130" s="73"/>
      <c r="F130" s="228" t="s">
        <v>460</v>
      </c>
      <c r="G130" s="73" t="s">
        <v>309</v>
      </c>
      <c r="H130" s="81" t="s">
        <v>147</v>
      </c>
      <c r="I130" s="228"/>
      <c r="J130" s="74">
        <v>1454</v>
      </c>
      <c r="K130" s="72">
        <v>8</v>
      </c>
      <c r="L130" s="75">
        <f t="shared" si="2"/>
        <v>181.75</v>
      </c>
      <c r="M130" s="177" t="s">
        <v>474</v>
      </c>
    </row>
    <row r="131" spans="1:13" x14ac:dyDescent="0.25">
      <c r="A131" s="72">
        <v>22</v>
      </c>
      <c r="B131" s="72">
        <v>12</v>
      </c>
      <c r="C131" s="72">
        <v>2019</v>
      </c>
      <c r="D131" s="73" t="s">
        <v>476</v>
      </c>
      <c r="E131" s="73"/>
      <c r="F131" s="228" t="s">
        <v>460</v>
      </c>
      <c r="G131" s="73" t="s">
        <v>309</v>
      </c>
      <c r="H131" s="81" t="s">
        <v>143</v>
      </c>
      <c r="I131" s="228"/>
      <c r="J131" s="74">
        <v>1408</v>
      </c>
      <c r="K131" s="72">
        <v>8</v>
      </c>
      <c r="L131" s="75">
        <f t="shared" si="2"/>
        <v>176</v>
      </c>
      <c r="M131" s="193" t="s">
        <v>165</v>
      </c>
    </row>
    <row r="132" spans="1:13" x14ac:dyDescent="0.25">
      <c r="A132" s="72">
        <v>22</v>
      </c>
      <c r="B132" s="72">
        <v>12</v>
      </c>
      <c r="C132" s="72">
        <v>2019</v>
      </c>
      <c r="D132" s="73" t="s">
        <v>476</v>
      </c>
      <c r="E132" s="73"/>
      <c r="F132" s="228" t="s">
        <v>460</v>
      </c>
      <c r="G132" s="73" t="s">
        <v>309</v>
      </c>
      <c r="H132" s="81" t="s">
        <v>440</v>
      </c>
      <c r="I132" s="228"/>
      <c r="J132" s="74">
        <v>1382</v>
      </c>
      <c r="K132" s="72">
        <v>8</v>
      </c>
      <c r="L132" s="75">
        <f t="shared" si="2"/>
        <v>172.75</v>
      </c>
      <c r="M132" s="228" t="s">
        <v>471</v>
      </c>
    </row>
    <row r="133" spans="1:13" x14ac:dyDescent="0.25">
      <c r="A133" s="72">
        <v>22</v>
      </c>
      <c r="B133" s="72">
        <v>12</v>
      </c>
      <c r="C133" s="72">
        <v>2019</v>
      </c>
      <c r="D133" s="73" t="s">
        <v>479</v>
      </c>
      <c r="E133" s="73"/>
      <c r="F133" s="230" t="s">
        <v>460</v>
      </c>
      <c r="G133" s="73" t="s">
        <v>309</v>
      </c>
      <c r="H133" s="81" t="s">
        <v>167</v>
      </c>
      <c r="I133" s="230"/>
      <c r="J133" s="74">
        <v>1250</v>
      </c>
      <c r="K133" s="72">
        <v>8</v>
      </c>
      <c r="L133" s="75">
        <f t="shared" si="2"/>
        <v>156.25</v>
      </c>
      <c r="M133" s="177" t="s">
        <v>474</v>
      </c>
    </row>
    <row r="134" spans="1:13" x14ac:dyDescent="0.25">
      <c r="A134" s="72">
        <v>22</v>
      </c>
      <c r="B134" s="72">
        <v>12</v>
      </c>
      <c r="C134" s="72">
        <v>2019</v>
      </c>
      <c r="D134" s="73" t="s">
        <v>479</v>
      </c>
      <c r="E134" s="73"/>
      <c r="F134" s="228" t="s">
        <v>460</v>
      </c>
      <c r="G134" s="73" t="s">
        <v>309</v>
      </c>
      <c r="H134" s="81" t="s">
        <v>155</v>
      </c>
      <c r="I134" s="228"/>
      <c r="J134" s="74">
        <v>1156</v>
      </c>
      <c r="K134" s="72">
        <v>8</v>
      </c>
      <c r="L134" s="75">
        <f t="shared" si="2"/>
        <v>144.5</v>
      </c>
      <c r="M134" s="193" t="s">
        <v>165</v>
      </c>
    </row>
    <row r="135" spans="1:13" x14ac:dyDescent="0.25">
      <c r="A135" s="72">
        <v>22</v>
      </c>
      <c r="B135" s="72">
        <v>12</v>
      </c>
      <c r="C135" s="72">
        <v>2019</v>
      </c>
      <c r="D135" s="73" t="s">
        <v>482</v>
      </c>
      <c r="E135" s="73"/>
      <c r="F135" s="228" t="s">
        <v>460</v>
      </c>
      <c r="G135" s="73" t="s">
        <v>309</v>
      </c>
      <c r="H135" s="81" t="s">
        <v>146</v>
      </c>
      <c r="I135" s="228"/>
      <c r="J135" s="74">
        <v>1510</v>
      </c>
      <c r="K135" s="72">
        <v>8</v>
      </c>
      <c r="L135" s="75">
        <f t="shared" si="2"/>
        <v>188.75</v>
      </c>
      <c r="M135" s="177" t="s">
        <v>483</v>
      </c>
    </row>
    <row r="136" spans="1:13" x14ac:dyDescent="0.25">
      <c r="A136" s="72">
        <v>22</v>
      </c>
      <c r="B136" s="72">
        <v>12</v>
      </c>
      <c r="C136" s="72">
        <v>2019</v>
      </c>
      <c r="D136" s="73" t="s">
        <v>482</v>
      </c>
      <c r="E136" s="73"/>
      <c r="F136" s="228" t="s">
        <v>460</v>
      </c>
      <c r="G136" s="73" t="s">
        <v>309</v>
      </c>
      <c r="H136" s="81" t="s">
        <v>157</v>
      </c>
      <c r="I136" s="228"/>
      <c r="J136" s="74">
        <v>1498</v>
      </c>
      <c r="K136" s="72">
        <v>8</v>
      </c>
      <c r="L136" s="75">
        <f t="shared" si="2"/>
        <v>187.25</v>
      </c>
      <c r="M136" s="193" t="s">
        <v>165</v>
      </c>
    </row>
    <row r="137" spans="1:13" x14ac:dyDescent="0.25">
      <c r="A137" s="72">
        <v>22</v>
      </c>
      <c r="B137" s="72">
        <v>12</v>
      </c>
      <c r="C137" s="72">
        <v>2019</v>
      </c>
      <c r="D137" s="73" t="s">
        <v>482</v>
      </c>
      <c r="E137" s="73"/>
      <c r="F137" s="228" t="s">
        <v>460</v>
      </c>
      <c r="G137" s="73" t="s">
        <v>309</v>
      </c>
      <c r="H137" s="81" t="s">
        <v>293</v>
      </c>
      <c r="I137" s="228"/>
      <c r="J137" s="74">
        <v>1483</v>
      </c>
      <c r="K137" s="72">
        <v>8</v>
      </c>
      <c r="L137" s="75">
        <f t="shared" si="2"/>
        <v>185.375</v>
      </c>
      <c r="M137" s="231" t="s">
        <v>166</v>
      </c>
    </row>
    <row r="138" spans="1:13" x14ac:dyDescent="0.25">
      <c r="A138" s="72">
        <v>22</v>
      </c>
      <c r="B138" s="72">
        <v>12</v>
      </c>
      <c r="C138" s="72">
        <v>2019</v>
      </c>
      <c r="D138" s="73" t="s">
        <v>481</v>
      </c>
      <c r="E138" s="73"/>
      <c r="F138" s="228" t="s">
        <v>460</v>
      </c>
      <c r="G138" s="73" t="s">
        <v>309</v>
      </c>
      <c r="H138" s="81" t="s">
        <v>480</v>
      </c>
      <c r="I138" s="228"/>
      <c r="J138" s="74">
        <v>1167</v>
      </c>
      <c r="K138" s="72">
        <v>8</v>
      </c>
      <c r="L138" s="75">
        <f t="shared" si="2"/>
        <v>145.875</v>
      </c>
      <c r="M138" s="193" t="s">
        <v>165</v>
      </c>
    </row>
    <row r="139" spans="1:13" x14ac:dyDescent="0.25">
      <c r="A139" s="72">
        <v>22</v>
      </c>
      <c r="B139" s="72">
        <v>12</v>
      </c>
      <c r="C139" s="72">
        <v>2019</v>
      </c>
      <c r="D139" s="73" t="s">
        <v>481</v>
      </c>
      <c r="E139" s="73"/>
      <c r="F139" s="228" t="s">
        <v>460</v>
      </c>
      <c r="G139" s="73" t="s">
        <v>309</v>
      </c>
      <c r="H139" s="81" t="s">
        <v>286</v>
      </c>
      <c r="I139" s="228"/>
      <c r="J139" s="74">
        <v>1193</v>
      </c>
      <c r="K139" s="72">
        <v>8</v>
      </c>
      <c r="L139" s="75">
        <f t="shared" si="2"/>
        <v>149.125</v>
      </c>
      <c r="M139" s="231" t="s">
        <v>166</v>
      </c>
    </row>
    <row r="140" spans="1:13" x14ac:dyDescent="0.25">
      <c r="A140" s="72">
        <v>22</v>
      </c>
      <c r="B140" s="72">
        <v>12</v>
      </c>
      <c r="C140" s="72">
        <v>2019</v>
      </c>
      <c r="D140" s="73" t="s">
        <v>481</v>
      </c>
      <c r="E140" s="73"/>
      <c r="F140" s="230" t="s">
        <v>460</v>
      </c>
      <c r="G140" s="73" t="s">
        <v>309</v>
      </c>
      <c r="H140" s="81" t="s">
        <v>501</v>
      </c>
      <c r="I140" s="230"/>
      <c r="J140" s="74">
        <v>981</v>
      </c>
      <c r="K140" s="72">
        <v>8</v>
      </c>
      <c r="L140" s="75">
        <f t="shared" si="2"/>
        <v>122.625</v>
      </c>
      <c r="M140" s="230" t="s">
        <v>472</v>
      </c>
    </row>
    <row r="141" spans="1:13" x14ac:dyDescent="0.25">
      <c r="A141" s="72">
        <v>22</v>
      </c>
      <c r="B141" s="72">
        <v>12</v>
      </c>
      <c r="C141" s="72">
        <v>2019</v>
      </c>
      <c r="D141" s="73" t="s">
        <v>488</v>
      </c>
      <c r="E141" s="73"/>
      <c r="F141" s="228" t="s">
        <v>460</v>
      </c>
      <c r="G141" s="73" t="s">
        <v>309</v>
      </c>
      <c r="H141" s="81" t="s">
        <v>173</v>
      </c>
      <c r="I141" s="228"/>
      <c r="J141" s="74">
        <v>1534</v>
      </c>
      <c r="K141" s="72">
        <v>8</v>
      </c>
      <c r="L141" s="75">
        <f t="shared" si="2"/>
        <v>191.75</v>
      </c>
      <c r="M141" s="177" t="s">
        <v>483</v>
      </c>
    </row>
    <row r="142" spans="1:13" x14ac:dyDescent="0.25">
      <c r="A142" s="72">
        <v>22</v>
      </c>
      <c r="B142" s="72">
        <v>12</v>
      </c>
      <c r="C142" s="72">
        <v>2019</v>
      </c>
      <c r="D142" s="73" t="s">
        <v>488</v>
      </c>
      <c r="E142" s="73"/>
      <c r="F142" s="228" t="s">
        <v>460</v>
      </c>
      <c r="G142" s="73" t="s">
        <v>309</v>
      </c>
      <c r="H142" s="81" t="s">
        <v>150</v>
      </c>
      <c r="I142" s="228"/>
      <c r="J142" s="74">
        <v>1392</v>
      </c>
      <c r="K142" s="72">
        <v>8</v>
      </c>
      <c r="L142" s="75">
        <f t="shared" si="2"/>
        <v>174</v>
      </c>
      <c r="M142" s="231" t="s">
        <v>166</v>
      </c>
    </row>
    <row r="143" spans="1:13" x14ac:dyDescent="0.25">
      <c r="A143" s="72">
        <v>22</v>
      </c>
      <c r="B143" s="72">
        <v>12</v>
      </c>
      <c r="C143" s="72">
        <v>2019</v>
      </c>
      <c r="D143" s="73" t="s">
        <v>488</v>
      </c>
      <c r="E143" s="73"/>
      <c r="F143" s="228" t="s">
        <v>460</v>
      </c>
      <c r="G143" s="73" t="s">
        <v>309</v>
      </c>
      <c r="H143" s="81" t="s">
        <v>484</v>
      </c>
      <c r="I143" s="228"/>
      <c r="J143" s="74">
        <v>1330</v>
      </c>
      <c r="K143" s="72">
        <v>8</v>
      </c>
      <c r="L143" s="75">
        <f t="shared" si="2"/>
        <v>166.25</v>
      </c>
      <c r="M143" s="228" t="s">
        <v>471</v>
      </c>
    </row>
    <row r="144" spans="1:13" x14ac:dyDescent="0.25">
      <c r="A144" s="72">
        <v>22</v>
      </c>
      <c r="B144" s="72">
        <v>12</v>
      </c>
      <c r="C144" s="72">
        <v>2019</v>
      </c>
      <c r="D144" s="73" t="s">
        <v>488</v>
      </c>
      <c r="E144" s="73"/>
      <c r="F144" s="228" t="s">
        <v>460</v>
      </c>
      <c r="G144" s="73" t="s">
        <v>309</v>
      </c>
      <c r="H144" s="81" t="s">
        <v>170</v>
      </c>
      <c r="I144" s="228"/>
      <c r="J144" s="74">
        <v>1349</v>
      </c>
      <c r="K144" s="72">
        <v>8</v>
      </c>
      <c r="L144" s="75">
        <f t="shared" si="2"/>
        <v>168.625</v>
      </c>
      <c r="M144" s="228" t="s">
        <v>472</v>
      </c>
    </row>
    <row r="145" spans="1:13" x14ac:dyDescent="0.25">
      <c r="A145" s="72">
        <v>22</v>
      </c>
      <c r="B145" s="72">
        <v>12</v>
      </c>
      <c r="C145" s="72">
        <v>2019</v>
      </c>
      <c r="D145" s="73" t="s">
        <v>488</v>
      </c>
      <c r="E145" s="73"/>
      <c r="F145" s="228" t="s">
        <v>460</v>
      </c>
      <c r="G145" s="73" t="s">
        <v>309</v>
      </c>
      <c r="H145" s="81" t="s">
        <v>399</v>
      </c>
      <c r="I145" s="228"/>
      <c r="J145" s="74">
        <v>1298</v>
      </c>
      <c r="K145" s="72">
        <v>8</v>
      </c>
      <c r="L145" s="75">
        <f t="shared" si="2"/>
        <v>162.25</v>
      </c>
      <c r="M145" s="228" t="s">
        <v>487</v>
      </c>
    </row>
    <row r="146" spans="1:13" x14ac:dyDescent="0.25">
      <c r="A146" s="72">
        <v>22</v>
      </c>
      <c r="B146" s="72">
        <v>12</v>
      </c>
      <c r="C146" s="72">
        <v>2019</v>
      </c>
      <c r="D146" s="73" t="s">
        <v>488</v>
      </c>
      <c r="E146" s="73"/>
      <c r="F146" s="228" t="s">
        <v>460</v>
      </c>
      <c r="G146" s="73" t="s">
        <v>309</v>
      </c>
      <c r="H146" s="81" t="s">
        <v>285</v>
      </c>
      <c r="I146" s="228"/>
      <c r="J146" s="74">
        <v>1214</v>
      </c>
      <c r="K146" s="72">
        <v>8</v>
      </c>
      <c r="L146" s="75">
        <f t="shared" si="2"/>
        <v>151.75</v>
      </c>
      <c r="M146" s="228" t="s">
        <v>485</v>
      </c>
    </row>
    <row r="147" spans="1:13" x14ac:dyDescent="0.25">
      <c r="A147" s="72">
        <v>22</v>
      </c>
      <c r="B147" s="72">
        <v>12</v>
      </c>
      <c r="C147" s="72">
        <v>2019</v>
      </c>
      <c r="D147" s="73" t="s">
        <v>488</v>
      </c>
      <c r="E147" s="73"/>
      <c r="F147" s="228" t="s">
        <v>460</v>
      </c>
      <c r="G147" s="73" t="s">
        <v>309</v>
      </c>
      <c r="H147" s="81" t="s">
        <v>156</v>
      </c>
      <c r="I147" s="228"/>
      <c r="J147" s="74">
        <v>604</v>
      </c>
      <c r="K147" s="72">
        <v>4</v>
      </c>
      <c r="L147" s="75">
        <f t="shared" si="2"/>
        <v>151</v>
      </c>
      <c r="M147" s="228" t="s">
        <v>486</v>
      </c>
    </row>
    <row r="148" spans="1:13" x14ac:dyDescent="0.25">
      <c r="A148" s="72">
        <v>12</v>
      </c>
      <c r="B148" s="72">
        <v>1</v>
      </c>
      <c r="C148" s="72">
        <v>2020</v>
      </c>
      <c r="D148" s="73" t="s">
        <v>505</v>
      </c>
      <c r="E148" s="73"/>
      <c r="F148" s="233" t="s">
        <v>460</v>
      </c>
      <c r="G148" s="73" t="s">
        <v>309</v>
      </c>
      <c r="H148" s="81" t="s">
        <v>154</v>
      </c>
      <c r="I148" s="233"/>
      <c r="J148" s="74">
        <v>936</v>
      </c>
      <c r="K148" s="72">
        <v>6</v>
      </c>
      <c r="L148" s="75">
        <f t="shared" si="2"/>
        <v>156</v>
      </c>
      <c r="M148" s="234" t="s">
        <v>471</v>
      </c>
    </row>
    <row r="149" spans="1:13" x14ac:dyDescent="0.25">
      <c r="A149" s="72">
        <v>12</v>
      </c>
      <c r="B149" s="72">
        <v>1</v>
      </c>
      <c r="C149" s="72">
        <v>2020</v>
      </c>
      <c r="D149" s="73" t="s">
        <v>505</v>
      </c>
      <c r="E149" s="73"/>
      <c r="F149" s="233" t="s">
        <v>460</v>
      </c>
      <c r="G149" s="73" t="s">
        <v>309</v>
      </c>
      <c r="H149" s="81" t="s">
        <v>164</v>
      </c>
      <c r="I149" s="233"/>
      <c r="J149" s="74">
        <v>931</v>
      </c>
      <c r="K149" s="72">
        <v>6</v>
      </c>
      <c r="L149" s="75">
        <f t="shared" si="2"/>
        <v>155.16666666666666</v>
      </c>
      <c r="M149" s="234" t="s">
        <v>472</v>
      </c>
    </row>
    <row r="150" spans="1:13" x14ac:dyDescent="0.25">
      <c r="A150" s="72">
        <v>19</v>
      </c>
      <c r="B150" s="72">
        <v>1</v>
      </c>
      <c r="C150" s="72">
        <v>2020</v>
      </c>
      <c r="D150" s="73" t="s">
        <v>508</v>
      </c>
      <c r="E150" s="73"/>
      <c r="F150" s="236" t="s">
        <v>460</v>
      </c>
      <c r="G150" s="73" t="s">
        <v>142</v>
      </c>
      <c r="H150" s="81" t="s">
        <v>143</v>
      </c>
      <c r="I150" s="236"/>
      <c r="J150" s="74">
        <v>1438</v>
      </c>
      <c r="K150" s="72">
        <v>8</v>
      </c>
      <c r="L150" s="75">
        <f t="shared" si="2"/>
        <v>179.75</v>
      </c>
      <c r="M150" s="177" t="s">
        <v>474</v>
      </c>
    </row>
    <row r="151" spans="1:13" x14ac:dyDescent="0.25">
      <c r="A151" s="72">
        <v>19</v>
      </c>
      <c r="B151" s="72">
        <v>1</v>
      </c>
      <c r="C151" s="72">
        <v>2020</v>
      </c>
      <c r="D151" s="73" t="s">
        <v>508</v>
      </c>
      <c r="E151" s="73"/>
      <c r="F151" s="236" t="s">
        <v>460</v>
      </c>
      <c r="G151" s="73" t="s">
        <v>142</v>
      </c>
      <c r="H151" s="81" t="s">
        <v>147</v>
      </c>
      <c r="I151" s="236"/>
      <c r="J151" s="74">
        <v>1331</v>
      </c>
      <c r="K151" s="72">
        <v>8</v>
      </c>
      <c r="L151" s="75">
        <f t="shared" si="2"/>
        <v>166.375</v>
      </c>
      <c r="M151" s="193" t="s">
        <v>165</v>
      </c>
    </row>
    <row r="152" spans="1:13" x14ac:dyDescent="0.25">
      <c r="A152" s="72">
        <v>19</v>
      </c>
      <c r="B152" s="72">
        <v>1</v>
      </c>
      <c r="C152" s="72">
        <v>2020</v>
      </c>
      <c r="D152" s="73" t="s">
        <v>509</v>
      </c>
      <c r="E152" s="73"/>
      <c r="F152" s="236" t="s">
        <v>460</v>
      </c>
      <c r="G152" s="73" t="s">
        <v>142</v>
      </c>
      <c r="H152" s="81" t="s">
        <v>440</v>
      </c>
      <c r="I152" s="236"/>
      <c r="J152" s="74">
        <v>1427</v>
      </c>
      <c r="K152" s="72">
        <v>8</v>
      </c>
      <c r="L152" s="75">
        <f t="shared" si="2"/>
        <v>178.375</v>
      </c>
      <c r="M152" s="231" t="s">
        <v>166</v>
      </c>
    </row>
    <row r="153" spans="1:13" x14ac:dyDescent="0.25">
      <c r="A153" s="72">
        <v>19</v>
      </c>
      <c r="B153" s="72">
        <v>1</v>
      </c>
      <c r="C153" s="72">
        <v>2020</v>
      </c>
      <c r="D153" s="73" t="s">
        <v>510</v>
      </c>
      <c r="E153" s="73"/>
      <c r="F153" s="236" t="s">
        <v>460</v>
      </c>
      <c r="G153" s="73" t="s">
        <v>161</v>
      </c>
      <c r="H153" s="81" t="s">
        <v>167</v>
      </c>
      <c r="I153" s="236"/>
      <c r="J153" s="74">
        <v>1362</v>
      </c>
      <c r="K153" s="72">
        <v>8</v>
      </c>
      <c r="L153" s="75">
        <f t="shared" si="2"/>
        <v>170.25</v>
      </c>
      <c r="M153" s="177" t="s">
        <v>474</v>
      </c>
    </row>
    <row r="154" spans="1:13" x14ac:dyDescent="0.25">
      <c r="A154" s="72">
        <v>19</v>
      </c>
      <c r="B154" s="72">
        <v>1</v>
      </c>
      <c r="C154" s="72">
        <v>2020</v>
      </c>
      <c r="D154" s="73" t="s">
        <v>510</v>
      </c>
      <c r="E154" s="73"/>
      <c r="F154" s="236" t="s">
        <v>460</v>
      </c>
      <c r="G154" s="73" t="s">
        <v>161</v>
      </c>
      <c r="H154" s="81" t="s">
        <v>155</v>
      </c>
      <c r="I154" s="236"/>
      <c r="J154" s="74">
        <v>1355</v>
      </c>
      <c r="K154" s="72">
        <v>8</v>
      </c>
      <c r="L154" s="75">
        <f t="shared" si="2"/>
        <v>169.375</v>
      </c>
      <c r="M154" s="193" t="s">
        <v>165</v>
      </c>
    </row>
    <row r="155" spans="1:13" x14ac:dyDescent="0.25">
      <c r="A155" s="72">
        <v>19</v>
      </c>
      <c r="B155" s="72">
        <v>1</v>
      </c>
      <c r="C155" s="72">
        <v>2020</v>
      </c>
      <c r="D155" s="73" t="s">
        <v>511</v>
      </c>
      <c r="E155" s="73"/>
      <c r="F155" s="236" t="s">
        <v>460</v>
      </c>
      <c r="G155" s="73" t="s">
        <v>161</v>
      </c>
      <c r="H155" s="81" t="s">
        <v>293</v>
      </c>
      <c r="I155" s="236"/>
      <c r="J155" s="74">
        <v>1421</v>
      </c>
      <c r="K155" s="72">
        <v>8</v>
      </c>
      <c r="L155" s="75">
        <f t="shared" si="2"/>
        <v>177.625</v>
      </c>
      <c r="M155" s="236" t="s">
        <v>532</v>
      </c>
    </row>
    <row r="156" spans="1:13" x14ac:dyDescent="0.25">
      <c r="A156" s="72">
        <v>19</v>
      </c>
      <c r="B156" s="72">
        <v>1</v>
      </c>
      <c r="C156" s="72">
        <v>2020</v>
      </c>
      <c r="D156" s="73" t="s">
        <v>511</v>
      </c>
      <c r="E156" s="73"/>
      <c r="F156" s="236" t="s">
        <v>460</v>
      </c>
      <c r="G156" s="73" t="s">
        <v>161</v>
      </c>
      <c r="H156" s="81" t="s">
        <v>157</v>
      </c>
      <c r="I156" s="236"/>
      <c r="J156" s="74">
        <v>1376</v>
      </c>
      <c r="K156" s="72">
        <v>8</v>
      </c>
      <c r="L156" s="75">
        <f t="shared" si="2"/>
        <v>172</v>
      </c>
      <c r="M156" s="236" t="s">
        <v>533</v>
      </c>
    </row>
    <row r="157" spans="1:13" x14ac:dyDescent="0.25">
      <c r="A157" s="72">
        <v>19</v>
      </c>
      <c r="B157" s="72">
        <v>1</v>
      </c>
      <c r="C157" s="72">
        <v>2020</v>
      </c>
      <c r="D157" s="73" t="s">
        <v>511</v>
      </c>
      <c r="E157" s="73"/>
      <c r="F157" s="236" t="s">
        <v>460</v>
      </c>
      <c r="G157" s="73" t="s">
        <v>161</v>
      </c>
      <c r="H157" s="81" t="s">
        <v>146</v>
      </c>
      <c r="I157" s="236"/>
      <c r="J157" s="74">
        <v>1348</v>
      </c>
      <c r="K157" s="72">
        <v>8</v>
      </c>
      <c r="L157" s="75">
        <f t="shared" si="2"/>
        <v>168.5</v>
      </c>
      <c r="M157" s="236" t="s">
        <v>485</v>
      </c>
    </row>
    <row r="158" spans="1:13" x14ac:dyDescent="0.25">
      <c r="A158" s="72">
        <v>19</v>
      </c>
      <c r="B158" s="72">
        <v>1</v>
      </c>
      <c r="C158" s="72">
        <v>2020</v>
      </c>
      <c r="D158" s="73" t="s">
        <v>513</v>
      </c>
      <c r="E158" s="73"/>
      <c r="F158" s="236" t="s">
        <v>460</v>
      </c>
      <c r="G158" s="73" t="s">
        <v>142</v>
      </c>
      <c r="H158" s="81" t="s">
        <v>480</v>
      </c>
      <c r="I158" s="236"/>
      <c r="J158" s="74">
        <v>1189</v>
      </c>
      <c r="K158" s="72">
        <v>8</v>
      </c>
      <c r="L158" s="75">
        <f t="shared" si="2"/>
        <v>148.625</v>
      </c>
      <c r="M158" s="236" t="s">
        <v>471</v>
      </c>
    </row>
    <row r="159" spans="1:13" x14ac:dyDescent="0.25">
      <c r="A159" s="72">
        <v>19</v>
      </c>
      <c r="B159" s="72">
        <v>1</v>
      </c>
      <c r="C159" s="72">
        <v>2020</v>
      </c>
      <c r="D159" s="73" t="s">
        <v>513</v>
      </c>
      <c r="E159" s="73"/>
      <c r="F159" s="236" t="s">
        <v>460</v>
      </c>
      <c r="G159" s="73" t="s">
        <v>142</v>
      </c>
      <c r="H159" s="81" t="s">
        <v>286</v>
      </c>
      <c r="I159" s="236"/>
      <c r="J159" s="74">
        <v>1050</v>
      </c>
      <c r="K159" s="72">
        <v>8</v>
      </c>
      <c r="L159" s="75">
        <f t="shared" si="2"/>
        <v>131.25</v>
      </c>
      <c r="M159" s="236" t="s">
        <v>514</v>
      </c>
    </row>
    <row r="160" spans="1:13" x14ac:dyDescent="0.25">
      <c r="A160" s="72">
        <v>19</v>
      </c>
      <c r="B160" s="72">
        <v>1</v>
      </c>
      <c r="C160" s="72">
        <v>2020</v>
      </c>
      <c r="D160" s="73" t="s">
        <v>516</v>
      </c>
      <c r="E160" s="73"/>
      <c r="F160" s="236" t="s">
        <v>460</v>
      </c>
      <c r="G160" s="73" t="s">
        <v>142</v>
      </c>
      <c r="H160" s="81" t="s">
        <v>170</v>
      </c>
      <c r="I160" s="236"/>
      <c r="J160" s="74">
        <v>1520</v>
      </c>
      <c r="K160" s="72">
        <v>8</v>
      </c>
      <c r="L160" s="75">
        <f t="shared" si="2"/>
        <v>190</v>
      </c>
      <c r="M160" s="193" t="s">
        <v>165</v>
      </c>
    </row>
    <row r="161" spans="1:13" x14ac:dyDescent="0.25">
      <c r="A161" s="72">
        <v>19</v>
      </c>
      <c r="B161" s="72">
        <v>1</v>
      </c>
      <c r="C161" s="72">
        <v>2020</v>
      </c>
      <c r="D161" s="73" t="s">
        <v>516</v>
      </c>
      <c r="E161" s="73"/>
      <c r="F161" s="236" t="s">
        <v>460</v>
      </c>
      <c r="G161" s="73" t="s">
        <v>142</v>
      </c>
      <c r="H161" s="81" t="s">
        <v>173</v>
      </c>
      <c r="I161" s="236"/>
      <c r="J161" s="74">
        <v>1417</v>
      </c>
      <c r="K161" s="72">
        <v>8</v>
      </c>
      <c r="L161" s="75">
        <f t="shared" si="2"/>
        <v>177.125</v>
      </c>
      <c r="M161" s="236" t="s">
        <v>515</v>
      </c>
    </row>
    <row r="162" spans="1:13" x14ac:dyDescent="0.25">
      <c r="A162" s="72">
        <v>19</v>
      </c>
      <c r="B162" s="72">
        <v>1</v>
      </c>
      <c r="C162" s="72">
        <v>2020</v>
      </c>
      <c r="D162" s="73" t="s">
        <v>516</v>
      </c>
      <c r="E162" s="73"/>
      <c r="F162" s="236" t="s">
        <v>460</v>
      </c>
      <c r="G162" s="73" t="s">
        <v>142</v>
      </c>
      <c r="H162" s="81" t="s">
        <v>150</v>
      </c>
      <c r="I162" s="236"/>
      <c r="J162" s="74">
        <v>1371</v>
      </c>
      <c r="K162" s="72">
        <v>8</v>
      </c>
      <c r="L162" s="75">
        <f t="shared" si="2"/>
        <v>171.375</v>
      </c>
      <c r="M162" s="236" t="s">
        <v>514</v>
      </c>
    </row>
    <row r="163" spans="1:13" x14ac:dyDescent="0.25">
      <c r="A163" s="72">
        <v>19</v>
      </c>
      <c r="B163" s="72">
        <v>1</v>
      </c>
      <c r="C163" s="72">
        <v>2020</v>
      </c>
      <c r="D163" s="73" t="s">
        <v>516</v>
      </c>
      <c r="E163" s="73"/>
      <c r="F163" s="236" t="s">
        <v>460</v>
      </c>
      <c r="G163" s="73" t="s">
        <v>142</v>
      </c>
      <c r="H163" s="81" t="s">
        <v>399</v>
      </c>
      <c r="I163" s="236"/>
      <c r="J163" s="74">
        <v>1270</v>
      </c>
      <c r="K163" s="72">
        <v>8</v>
      </c>
      <c r="L163" s="75">
        <f t="shared" si="2"/>
        <v>158.75</v>
      </c>
      <c r="M163" s="236" t="s">
        <v>485</v>
      </c>
    </row>
    <row r="164" spans="1:13" x14ac:dyDescent="0.25">
      <c r="A164" s="72">
        <v>19</v>
      </c>
      <c r="B164" s="72">
        <v>1</v>
      </c>
      <c r="C164" s="72">
        <v>2020</v>
      </c>
      <c r="D164" s="73" t="s">
        <v>516</v>
      </c>
      <c r="E164" s="73"/>
      <c r="F164" s="236" t="s">
        <v>460</v>
      </c>
      <c r="G164" s="73" t="s">
        <v>142</v>
      </c>
      <c r="H164" s="81" t="s">
        <v>484</v>
      </c>
      <c r="I164" s="236"/>
      <c r="J164" s="74">
        <v>1284</v>
      </c>
      <c r="K164" s="72">
        <v>8</v>
      </c>
      <c r="L164" s="75">
        <f t="shared" si="2"/>
        <v>160.5</v>
      </c>
      <c r="M164" s="236" t="s">
        <v>512</v>
      </c>
    </row>
    <row r="165" spans="1:13" x14ac:dyDescent="0.25">
      <c r="A165" s="72">
        <v>26</v>
      </c>
      <c r="B165" s="72">
        <v>1</v>
      </c>
      <c r="C165" s="72">
        <v>2020</v>
      </c>
      <c r="D165" s="73" t="s">
        <v>538</v>
      </c>
      <c r="E165" s="73"/>
      <c r="F165" s="240" t="s">
        <v>537</v>
      </c>
      <c r="G165" s="73" t="s">
        <v>258</v>
      </c>
      <c r="H165" s="81" t="s">
        <v>143</v>
      </c>
      <c r="I165" s="240" t="s">
        <v>144</v>
      </c>
      <c r="J165" s="74">
        <v>2477</v>
      </c>
      <c r="K165" s="72">
        <v>14</v>
      </c>
      <c r="L165" s="75">
        <f t="shared" si="2"/>
        <v>176.92857142857142</v>
      </c>
      <c r="M165" s="241" t="s">
        <v>539</v>
      </c>
    </row>
    <row r="166" spans="1:13" x14ac:dyDescent="0.25">
      <c r="A166" s="72">
        <v>26</v>
      </c>
      <c r="B166" s="72">
        <v>1</v>
      </c>
      <c r="C166" s="72">
        <v>2020</v>
      </c>
      <c r="D166" s="73" t="s">
        <v>538</v>
      </c>
      <c r="E166" s="73"/>
      <c r="F166" s="240" t="s">
        <v>537</v>
      </c>
      <c r="G166" s="73" t="s">
        <v>258</v>
      </c>
      <c r="H166" s="81" t="s">
        <v>157</v>
      </c>
      <c r="I166" s="240" t="s">
        <v>144</v>
      </c>
      <c r="J166" s="74">
        <v>2678</v>
      </c>
      <c r="K166" s="72">
        <v>14</v>
      </c>
      <c r="L166" s="75">
        <f t="shared" si="2"/>
        <v>191.28571428571428</v>
      </c>
      <c r="M166" s="241" t="s">
        <v>539</v>
      </c>
    </row>
    <row r="167" spans="1:13" x14ac:dyDescent="0.25">
      <c r="A167" s="72">
        <v>26</v>
      </c>
      <c r="B167" s="72">
        <v>1</v>
      </c>
      <c r="C167" s="72">
        <v>2020</v>
      </c>
      <c r="D167" s="73" t="s">
        <v>538</v>
      </c>
      <c r="E167" s="73"/>
      <c r="F167" s="240" t="s">
        <v>537</v>
      </c>
      <c r="G167" s="73" t="s">
        <v>258</v>
      </c>
      <c r="H167" s="81" t="s">
        <v>149</v>
      </c>
      <c r="I167" s="240" t="s">
        <v>148</v>
      </c>
      <c r="J167" s="74">
        <v>2694</v>
      </c>
      <c r="K167" s="72">
        <v>14</v>
      </c>
      <c r="L167" s="75">
        <f t="shared" si="2"/>
        <v>192.42857142857142</v>
      </c>
      <c r="M167" s="240" t="s">
        <v>540</v>
      </c>
    </row>
    <row r="168" spans="1:13" x14ac:dyDescent="0.25">
      <c r="A168" s="72">
        <v>26</v>
      </c>
      <c r="B168" s="72">
        <v>1</v>
      </c>
      <c r="C168" s="72">
        <v>2020</v>
      </c>
      <c r="D168" s="73" t="s">
        <v>538</v>
      </c>
      <c r="E168" s="73"/>
      <c r="F168" s="240" t="s">
        <v>537</v>
      </c>
      <c r="G168" s="73" t="s">
        <v>258</v>
      </c>
      <c r="H168" s="81" t="s">
        <v>147</v>
      </c>
      <c r="I168" s="240" t="s">
        <v>148</v>
      </c>
      <c r="J168" s="74">
        <v>2607</v>
      </c>
      <c r="K168" s="72">
        <v>14</v>
      </c>
      <c r="L168" s="75">
        <f t="shared" si="2"/>
        <v>186.21428571428572</v>
      </c>
      <c r="M168" s="241" t="s">
        <v>540</v>
      </c>
    </row>
    <row r="169" spans="1:13" x14ac:dyDescent="0.25">
      <c r="A169" s="72">
        <v>26</v>
      </c>
      <c r="B169" s="72">
        <v>1</v>
      </c>
      <c r="C169" s="72">
        <v>2020</v>
      </c>
      <c r="D169" s="73" t="s">
        <v>538</v>
      </c>
      <c r="E169" s="73"/>
      <c r="F169" s="240" t="s">
        <v>537</v>
      </c>
      <c r="G169" s="73" t="s">
        <v>258</v>
      </c>
      <c r="H169" s="81" t="s">
        <v>162</v>
      </c>
      <c r="I169" s="240"/>
      <c r="J169" s="74">
        <v>2099</v>
      </c>
      <c r="K169" s="72">
        <v>14</v>
      </c>
      <c r="L169" s="75">
        <f t="shared" si="2"/>
        <v>149.92857142857142</v>
      </c>
      <c r="M169" s="240" t="s">
        <v>542</v>
      </c>
    </row>
    <row r="170" spans="1:13" x14ac:dyDescent="0.25">
      <c r="A170" s="72">
        <v>26</v>
      </c>
      <c r="B170" s="72">
        <v>1</v>
      </c>
      <c r="C170" s="72">
        <v>2020</v>
      </c>
      <c r="D170" s="73" t="s">
        <v>538</v>
      </c>
      <c r="E170" s="73"/>
      <c r="F170" s="240" t="s">
        <v>537</v>
      </c>
      <c r="G170" s="73" t="s">
        <v>258</v>
      </c>
      <c r="H170" s="81" t="s">
        <v>440</v>
      </c>
      <c r="I170" s="240"/>
      <c r="J170" s="74">
        <v>2468</v>
      </c>
      <c r="K170" s="72">
        <v>14</v>
      </c>
      <c r="L170" s="75">
        <f t="shared" si="2"/>
        <v>176.28571428571428</v>
      </c>
      <c r="M170" s="240" t="s">
        <v>541</v>
      </c>
    </row>
    <row r="171" spans="1:13" x14ac:dyDescent="0.25">
      <c r="A171" s="72">
        <v>2</v>
      </c>
      <c r="B171" s="72">
        <v>2</v>
      </c>
      <c r="C171" s="72">
        <v>2020</v>
      </c>
      <c r="D171" s="73" t="s">
        <v>543</v>
      </c>
      <c r="E171" s="73"/>
      <c r="F171" s="243" t="s">
        <v>460</v>
      </c>
      <c r="G171" s="73" t="s">
        <v>258</v>
      </c>
      <c r="H171" s="81" t="s">
        <v>146</v>
      </c>
      <c r="I171" s="243"/>
      <c r="J171" s="74">
        <v>1828</v>
      </c>
      <c r="K171" s="72">
        <v>9</v>
      </c>
      <c r="L171" s="70">
        <f t="shared" si="2"/>
        <v>203.11111111111111</v>
      </c>
      <c r="M171" s="177" t="s">
        <v>555</v>
      </c>
    </row>
    <row r="172" spans="1:13" x14ac:dyDescent="0.25">
      <c r="A172" s="72">
        <v>2</v>
      </c>
      <c r="B172" s="72">
        <v>2</v>
      </c>
      <c r="C172" s="72">
        <v>2020</v>
      </c>
      <c r="D172" s="73" t="s">
        <v>543</v>
      </c>
      <c r="E172" s="73"/>
      <c r="F172" s="243" t="s">
        <v>460</v>
      </c>
      <c r="G172" s="73" t="s">
        <v>258</v>
      </c>
      <c r="H172" s="81" t="s">
        <v>157</v>
      </c>
      <c r="I172" s="243"/>
      <c r="J172" s="74">
        <v>1667</v>
      </c>
      <c r="K172" s="72">
        <v>9</v>
      </c>
      <c r="L172" s="75">
        <f t="shared" si="2"/>
        <v>185.22222222222223</v>
      </c>
      <c r="M172" s="245" t="s">
        <v>532</v>
      </c>
    </row>
    <row r="173" spans="1:13" x14ac:dyDescent="0.25">
      <c r="A173" s="72">
        <v>2</v>
      </c>
      <c r="B173" s="72">
        <v>2</v>
      </c>
      <c r="C173" s="72">
        <v>2020</v>
      </c>
      <c r="D173" s="73" t="s">
        <v>543</v>
      </c>
      <c r="E173" s="73"/>
      <c r="F173" s="243" t="s">
        <v>460</v>
      </c>
      <c r="G173" s="73" t="s">
        <v>258</v>
      </c>
      <c r="H173" s="81" t="s">
        <v>150</v>
      </c>
      <c r="I173" s="243"/>
      <c r="J173" s="74">
        <v>1617</v>
      </c>
      <c r="K173" s="72">
        <v>9</v>
      </c>
      <c r="L173" s="75">
        <f t="shared" si="2"/>
        <v>179.66666666666666</v>
      </c>
      <c r="M173" s="245" t="s">
        <v>556</v>
      </c>
    </row>
    <row r="174" spans="1:13" x14ac:dyDescent="0.25">
      <c r="A174" s="72">
        <v>2</v>
      </c>
      <c r="B174" s="72">
        <v>2</v>
      </c>
      <c r="C174" s="72">
        <v>2020</v>
      </c>
      <c r="D174" s="73" t="s">
        <v>543</v>
      </c>
      <c r="E174" s="73"/>
      <c r="F174" s="243" t="s">
        <v>460</v>
      </c>
      <c r="G174" s="73" t="s">
        <v>258</v>
      </c>
      <c r="H174" s="81" t="s">
        <v>151</v>
      </c>
      <c r="I174" s="243"/>
      <c r="J174" s="74">
        <v>1645</v>
      </c>
      <c r="K174" s="72">
        <v>9</v>
      </c>
      <c r="L174" s="75">
        <f t="shared" si="2"/>
        <v>182.77777777777777</v>
      </c>
      <c r="M174" s="245" t="s">
        <v>515</v>
      </c>
    </row>
    <row r="175" spans="1:13" x14ac:dyDescent="0.25">
      <c r="A175" s="72">
        <v>2</v>
      </c>
      <c r="B175" s="72">
        <v>2</v>
      </c>
      <c r="C175" s="72">
        <v>2020</v>
      </c>
      <c r="D175" s="73" t="s">
        <v>543</v>
      </c>
      <c r="E175" s="73"/>
      <c r="F175" s="243" t="s">
        <v>460</v>
      </c>
      <c r="G175" s="73" t="s">
        <v>258</v>
      </c>
      <c r="H175" s="81" t="s">
        <v>154</v>
      </c>
      <c r="I175" s="243"/>
      <c r="J175" s="74">
        <v>1481</v>
      </c>
      <c r="K175" s="72">
        <v>9</v>
      </c>
      <c r="L175" s="75">
        <f t="shared" si="2"/>
        <v>164.55555555555554</v>
      </c>
      <c r="M175" s="245" t="s">
        <v>472</v>
      </c>
    </row>
    <row r="176" spans="1:13" x14ac:dyDescent="0.25">
      <c r="A176" s="72">
        <v>2</v>
      </c>
      <c r="B176" s="72">
        <v>2</v>
      </c>
      <c r="C176" s="72">
        <v>2020</v>
      </c>
      <c r="D176" s="73" t="s">
        <v>543</v>
      </c>
      <c r="E176" s="73"/>
      <c r="F176" s="243" t="s">
        <v>460</v>
      </c>
      <c r="G176" s="73" t="s">
        <v>258</v>
      </c>
      <c r="H176" s="81" t="s">
        <v>164</v>
      </c>
      <c r="I176" s="243"/>
      <c r="J176" s="74">
        <v>1543</v>
      </c>
      <c r="K176" s="72">
        <v>9</v>
      </c>
      <c r="L176" s="75">
        <f t="shared" si="2"/>
        <v>171.44444444444446</v>
      </c>
      <c r="M176" s="231" t="s">
        <v>166</v>
      </c>
    </row>
    <row r="177" spans="1:13" x14ac:dyDescent="0.25">
      <c r="A177" s="72">
        <v>2</v>
      </c>
      <c r="B177" s="72">
        <v>2</v>
      </c>
      <c r="C177" s="72">
        <v>2020</v>
      </c>
      <c r="D177" s="73" t="s">
        <v>543</v>
      </c>
      <c r="E177" s="73"/>
      <c r="F177" s="243" t="s">
        <v>460</v>
      </c>
      <c r="G177" s="73" t="s">
        <v>258</v>
      </c>
      <c r="H177" s="81" t="s">
        <v>428</v>
      </c>
      <c r="I177" s="243"/>
      <c r="J177" s="74">
        <v>1499</v>
      </c>
      <c r="K177" s="72">
        <v>9</v>
      </c>
      <c r="L177" s="75">
        <f t="shared" si="2"/>
        <v>166.55555555555554</v>
      </c>
      <c r="M177" s="245" t="s">
        <v>471</v>
      </c>
    </row>
    <row r="178" spans="1:13" x14ac:dyDescent="0.25">
      <c r="A178" s="72">
        <v>2</v>
      </c>
      <c r="B178" s="72">
        <v>2</v>
      </c>
      <c r="C178" s="72">
        <v>2020</v>
      </c>
      <c r="D178" s="73" t="s">
        <v>543</v>
      </c>
      <c r="E178" s="73"/>
      <c r="F178" s="243" t="s">
        <v>460</v>
      </c>
      <c r="G178" s="73" t="s">
        <v>258</v>
      </c>
      <c r="H178" s="81" t="s">
        <v>162</v>
      </c>
      <c r="I178" s="243"/>
      <c r="J178" s="74">
        <v>1428</v>
      </c>
      <c r="K178" s="72">
        <v>9</v>
      </c>
      <c r="L178" s="75">
        <f t="shared" si="2"/>
        <v>158.66666666666666</v>
      </c>
      <c r="M178" s="245" t="s">
        <v>532</v>
      </c>
    </row>
    <row r="179" spans="1:13" x14ac:dyDescent="0.25">
      <c r="A179" s="72">
        <v>2</v>
      </c>
      <c r="B179" s="72">
        <v>2</v>
      </c>
      <c r="C179" s="72">
        <v>2020</v>
      </c>
      <c r="D179" s="73" t="s">
        <v>544</v>
      </c>
      <c r="E179" s="73"/>
      <c r="F179" s="243" t="s">
        <v>460</v>
      </c>
      <c r="G179" s="73" t="s">
        <v>258</v>
      </c>
      <c r="H179" s="81" t="s">
        <v>440</v>
      </c>
      <c r="I179" s="243"/>
      <c r="J179" s="74">
        <v>1652</v>
      </c>
      <c r="K179" s="72">
        <v>9</v>
      </c>
      <c r="L179" s="75">
        <f t="shared" si="2"/>
        <v>183.55555555555554</v>
      </c>
      <c r="M179" s="177" t="s">
        <v>555</v>
      </c>
    </row>
    <row r="180" spans="1:13" x14ac:dyDescent="0.25">
      <c r="A180" s="72">
        <v>2</v>
      </c>
      <c r="B180" s="72">
        <v>2</v>
      </c>
      <c r="C180" s="72">
        <v>2020</v>
      </c>
      <c r="D180" s="73" t="s">
        <v>544</v>
      </c>
      <c r="E180" s="73"/>
      <c r="F180" s="243" t="s">
        <v>460</v>
      </c>
      <c r="G180" s="73" t="s">
        <v>258</v>
      </c>
      <c r="H180" s="81" t="s">
        <v>399</v>
      </c>
      <c r="I180" s="243"/>
      <c r="J180" s="74">
        <v>1314</v>
      </c>
      <c r="K180" s="72">
        <v>9</v>
      </c>
      <c r="L180" s="75">
        <f t="shared" si="2"/>
        <v>146</v>
      </c>
      <c r="M180" s="245" t="s">
        <v>514</v>
      </c>
    </row>
    <row r="181" spans="1:13" x14ac:dyDescent="0.25">
      <c r="A181" s="72">
        <v>2</v>
      </c>
      <c r="B181" s="72">
        <v>2</v>
      </c>
      <c r="C181" s="72">
        <v>2020</v>
      </c>
      <c r="D181" s="73" t="s">
        <v>545</v>
      </c>
      <c r="E181" s="73"/>
      <c r="F181" s="243" t="s">
        <v>460</v>
      </c>
      <c r="G181" s="73" t="s">
        <v>161</v>
      </c>
      <c r="H181" s="81" t="s">
        <v>143</v>
      </c>
      <c r="I181" s="243"/>
      <c r="J181" s="74">
        <v>2403</v>
      </c>
      <c r="K181" s="72">
        <v>14</v>
      </c>
      <c r="L181" s="75">
        <f t="shared" si="2"/>
        <v>171.64285714285714</v>
      </c>
      <c r="M181" s="243" t="s">
        <v>471</v>
      </c>
    </row>
    <row r="182" spans="1:13" x14ac:dyDescent="0.25">
      <c r="A182" s="72">
        <v>2</v>
      </c>
      <c r="B182" s="72">
        <v>2</v>
      </c>
      <c r="C182" s="72">
        <v>2020</v>
      </c>
      <c r="D182" s="73" t="s">
        <v>545</v>
      </c>
      <c r="E182" s="73"/>
      <c r="F182" s="243" t="s">
        <v>460</v>
      </c>
      <c r="G182" s="73" t="s">
        <v>161</v>
      </c>
      <c r="H182" s="81" t="s">
        <v>147</v>
      </c>
      <c r="I182" s="243"/>
      <c r="J182" s="74">
        <v>2503</v>
      </c>
      <c r="K182" s="72">
        <v>14</v>
      </c>
      <c r="L182" s="75">
        <f t="shared" si="2"/>
        <v>178.78571428571428</v>
      </c>
      <c r="M182" s="231" t="s">
        <v>166</v>
      </c>
    </row>
    <row r="183" spans="1:13" x14ac:dyDescent="0.25">
      <c r="A183" s="72">
        <v>2</v>
      </c>
      <c r="B183" s="72">
        <v>2</v>
      </c>
      <c r="C183" s="72">
        <v>2020</v>
      </c>
      <c r="D183" s="73" t="s">
        <v>545</v>
      </c>
      <c r="E183" s="73"/>
      <c r="F183" s="243" t="s">
        <v>460</v>
      </c>
      <c r="G183" s="73" t="s">
        <v>161</v>
      </c>
      <c r="H183" s="81" t="s">
        <v>149</v>
      </c>
      <c r="I183" s="243"/>
      <c r="J183" s="74">
        <v>2544</v>
      </c>
      <c r="K183" s="72">
        <v>14</v>
      </c>
      <c r="L183" s="75">
        <f t="shared" si="2"/>
        <v>181.71428571428572</v>
      </c>
      <c r="M183" s="243" t="s">
        <v>487</v>
      </c>
    </row>
    <row r="184" spans="1:13" x14ac:dyDescent="0.25">
      <c r="A184" s="72">
        <v>2</v>
      </c>
      <c r="B184" s="72">
        <v>2</v>
      </c>
      <c r="C184" s="72">
        <v>2020</v>
      </c>
      <c r="D184" s="73" t="s">
        <v>554</v>
      </c>
      <c r="E184" s="73"/>
      <c r="F184" s="244" t="s">
        <v>460</v>
      </c>
      <c r="G184" s="73" t="s">
        <v>258</v>
      </c>
      <c r="H184" s="81" t="s">
        <v>286</v>
      </c>
      <c r="I184" s="243"/>
      <c r="J184" s="74">
        <v>1238</v>
      </c>
      <c r="K184" s="72">
        <v>9</v>
      </c>
      <c r="L184" s="75">
        <f t="shared" si="2"/>
        <v>137.55555555555554</v>
      </c>
      <c r="M184" s="231" t="s">
        <v>166</v>
      </c>
    </row>
    <row r="185" spans="1:13" x14ac:dyDescent="0.25">
      <c r="A185" s="72">
        <v>2</v>
      </c>
      <c r="B185" s="72">
        <v>2</v>
      </c>
      <c r="C185" s="72">
        <v>2020</v>
      </c>
      <c r="D185" s="73" t="s">
        <v>554</v>
      </c>
      <c r="E185" s="73"/>
      <c r="F185" s="244" t="s">
        <v>460</v>
      </c>
      <c r="G185" s="73" t="s">
        <v>258</v>
      </c>
      <c r="H185" s="81" t="s">
        <v>159</v>
      </c>
      <c r="I185" s="244"/>
      <c r="J185" s="74">
        <v>1052</v>
      </c>
      <c r="K185" s="72">
        <v>9</v>
      </c>
      <c r="L185" s="75">
        <f t="shared" si="2"/>
        <v>116.88888888888889</v>
      </c>
      <c r="M185" s="245" t="s">
        <v>472</v>
      </c>
    </row>
    <row r="186" spans="1:13" x14ac:dyDescent="0.25">
      <c r="A186" s="72">
        <v>2</v>
      </c>
      <c r="B186" s="72">
        <v>2</v>
      </c>
      <c r="C186" s="72">
        <v>2020</v>
      </c>
      <c r="D186" s="73" t="s">
        <v>554</v>
      </c>
      <c r="E186" s="73"/>
      <c r="F186" s="244" t="s">
        <v>460</v>
      </c>
      <c r="G186" s="73" t="s">
        <v>258</v>
      </c>
      <c r="H186" s="81" t="s">
        <v>160</v>
      </c>
      <c r="I186" s="243"/>
      <c r="J186" s="74">
        <v>1332</v>
      </c>
      <c r="K186" s="72">
        <v>9</v>
      </c>
      <c r="L186" s="75">
        <f t="shared" ref="L186:L188" si="3">J186/K186</f>
        <v>148</v>
      </c>
      <c r="M186" s="177" t="s">
        <v>474</v>
      </c>
    </row>
    <row r="187" spans="1:13" x14ac:dyDescent="0.25">
      <c r="A187" s="72">
        <v>2</v>
      </c>
      <c r="B187" s="72">
        <v>2</v>
      </c>
      <c r="C187" s="72">
        <v>2020</v>
      </c>
      <c r="D187" s="73" t="s">
        <v>554</v>
      </c>
      <c r="E187" s="73"/>
      <c r="F187" s="247" t="s">
        <v>460</v>
      </c>
      <c r="G187" s="73" t="s">
        <v>258</v>
      </c>
      <c r="H187" s="81" t="s">
        <v>501</v>
      </c>
      <c r="I187" s="247"/>
      <c r="J187" s="74">
        <v>1042</v>
      </c>
      <c r="K187" s="72">
        <v>9</v>
      </c>
      <c r="L187" s="75">
        <f t="shared" si="3"/>
        <v>115.77777777777777</v>
      </c>
      <c r="M187" s="247" t="s">
        <v>472</v>
      </c>
    </row>
    <row r="188" spans="1:13" x14ac:dyDescent="0.25">
      <c r="A188" s="72">
        <v>2</v>
      </c>
      <c r="B188" s="72">
        <v>2</v>
      </c>
      <c r="C188" s="72">
        <v>2020</v>
      </c>
      <c r="D188" s="73" t="s">
        <v>554</v>
      </c>
      <c r="E188" s="73"/>
      <c r="F188" s="244" t="s">
        <v>460</v>
      </c>
      <c r="G188" s="73" t="s">
        <v>258</v>
      </c>
      <c r="H188" s="81" t="s">
        <v>285</v>
      </c>
      <c r="I188" s="243"/>
      <c r="J188" s="74">
        <v>1316</v>
      </c>
      <c r="K188" s="72">
        <v>9</v>
      </c>
      <c r="L188" s="75">
        <f t="shared" si="3"/>
        <v>146.22222222222223</v>
      </c>
      <c r="M188" s="231" t="s">
        <v>166</v>
      </c>
    </row>
    <row r="189" spans="1:13" x14ac:dyDescent="0.25">
      <c r="A189" s="60"/>
      <c r="B189" s="60"/>
      <c r="C189" s="60"/>
      <c r="D189" s="38"/>
      <c r="E189" s="38"/>
      <c r="F189" s="63"/>
      <c r="G189" s="68"/>
      <c r="H189" s="80">
        <f>COUNTA(H7:H188)</f>
        <v>182</v>
      </c>
      <c r="I189" s="80"/>
      <c r="J189" s="173">
        <f>SUBTOTAL(9,J7:J188)</f>
        <v>291266</v>
      </c>
      <c r="K189" s="90">
        <f>SUBTOTAL(9,K7:K188)</f>
        <v>1714</v>
      </c>
      <c r="L189" s="174">
        <f t="shared" ref="L189" si="4">J189/K189</f>
        <v>169.93348891481912</v>
      </c>
    </row>
  </sheetData>
  <autoFilter ref="A6:M6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26"/>
  <sheetViews>
    <sheetView topLeftCell="A36" workbookViewId="0">
      <selection activeCell="A41" sqref="A41"/>
    </sheetView>
  </sheetViews>
  <sheetFormatPr baseColWidth="10" defaultRowHeight="15" x14ac:dyDescent="0.25"/>
  <cols>
    <col min="1" max="2" width="19.140625" customWidth="1"/>
    <col min="3" max="3" width="17.85546875" customWidth="1"/>
    <col min="4" max="4" width="18.5703125" customWidth="1"/>
  </cols>
  <sheetData>
    <row r="2" spans="1:10" ht="20.25" x14ac:dyDescent="0.25">
      <c r="A2" s="257" t="s">
        <v>251</v>
      </c>
      <c r="B2" s="258"/>
      <c r="C2" s="258"/>
      <c r="D2" s="258"/>
      <c r="E2" s="258"/>
      <c r="F2" s="258"/>
      <c r="G2" s="258"/>
      <c r="H2" s="258"/>
      <c r="I2" s="259"/>
    </row>
    <row r="4" spans="1:10" x14ac:dyDescent="0.25">
      <c r="J4" s="72" t="s">
        <v>174</v>
      </c>
    </row>
    <row r="5" spans="1:10" ht="15.75" x14ac:dyDescent="0.25">
      <c r="A5" s="82" t="s">
        <v>557</v>
      </c>
    </row>
    <row r="7" spans="1:10" x14ac:dyDescent="0.25">
      <c r="A7" s="81" t="s">
        <v>311</v>
      </c>
      <c r="B7" s="88"/>
      <c r="C7" s="72" t="s">
        <v>312</v>
      </c>
      <c r="D7" s="76" t="s">
        <v>313</v>
      </c>
      <c r="E7" s="81"/>
      <c r="F7" s="88"/>
      <c r="G7" s="88"/>
      <c r="H7" s="88"/>
      <c r="I7" s="88"/>
      <c r="J7" s="72">
        <v>2</v>
      </c>
    </row>
    <row r="8" spans="1:10" x14ac:dyDescent="0.25">
      <c r="A8" s="81" t="s">
        <v>325</v>
      </c>
      <c r="B8" s="88"/>
      <c r="C8" s="72" t="s">
        <v>142</v>
      </c>
      <c r="D8" s="204" t="s">
        <v>327</v>
      </c>
      <c r="E8" s="81"/>
      <c r="F8" s="88"/>
      <c r="G8" s="88"/>
      <c r="H8" s="88"/>
      <c r="I8" s="88"/>
      <c r="J8" s="72">
        <v>2</v>
      </c>
    </row>
    <row r="9" spans="1:10" x14ac:dyDescent="0.25">
      <c r="A9" s="81" t="s">
        <v>326</v>
      </c>
      <c r="B9" s="88"/>
      <c r="C9" s="72" t="s">
        <v>142</v>
      </c>
      <c r="D9" s="204" t="s">
        <v>328</v>
      </c>
      <c r="E9" s="81"/>
      <c r="F9" s="88"/>
      <c r="G9" s="88"/>
      <c r="H9" s="88"/>
      <c r="I9" s="88"/>
      <c r="J9" s="72">
        <v>2</v>
      </c>
    </row>
    <row r="10" spans="1:10" x14ac:dyDescent="0.25">
      <c r="A10" s="81" t="s">
        <v>435</v>
      </c>
      <c r="B10" s="88"/>
      <c r="C10" s="72" t="s">
        <v>312</v>
      </c>
      <c r="D10" s="76" t="s">
        <v>330</v>
      </c>
      <c r="E10" s="81"/>
      <c r="F10" s="88"/>
      <c r="G10" s="88"/>
      <c r="H10" s="88"/>
      <c r="I10" s="88"/>
      <c r="J10" s="72">
        <v>2</v>
      </c>
    </row>
    <row r="11" spans="1:10" x14ac:dyDescent="0.25">
      <c r="A11" s="92" t="s">
        <v>455</v>
      </c>
      <c r="B11" s="92"/>
      <c r="C11" s="72" t="s">
        <v>142</v>
      </c>
      <c r="D11" s="76" t="s">
        <v>448</v>
      </c>
      <c r="E11" s="81"/>
      <c r="F11" s="88"/>
      <c r="G11" s="88"/>
      <c r="H11" s="88"/>
      <c r="I11" s="88"/>
      <c r="J11" s="72">
        <v>2</v>
      </c>
    </row>
    <row r="12" spans="1:10" x14ac:dyDescent="0.25">
      <c r="A12" s="81" t="s">
        <v>489</v>
      </c>
      <c r="B12" s="88"/>
      <c r="C12" s="72" t="s">
        <v>312</v>
      </c>
      <c r="D12" s="204" t="s">
        <v>184</v>
      </c>
      <c r="E12" s="81"/>
      <c r="F12" s="88"/>
      <c r="G12" s="88"/>
      <c r="H12" s="88"/>
      <c r="I12" s="88"/>
      <c r="J12" s="72">
        <v>1</v>
      </c>
    </row>
    <row r="13" spans="1:10" x14ac:dyDescent="0.25">
      <c r="A13" s="81" t="s">
        <v>502</v>
      </c>
      <c r="B13" s="88"/>
      <c r="C13" s="72" t="s">
        <v>312</v>
      </c>
      <c r="D13" s="204" t="s">
        <v>179</v>
      </c>
      <c r="E13" s="81"/>
      <c r="F13" s="88"/>
      <c r="G13" s="88"/>
      <c r="H13" s="88"/>
      <c r="I13" s="88"/>
      <c r="J13" s="72">
        <v>1</v>
      </c>
    </row>
    <row r="14" spans="1:10" x14ac:dyDescent="0.25">
      <c r="A14" s="81" t="s">
        <v>490</v>
      </c>
      <c r="B14" s="88"/>
      <c r="C14" s="72" t="s">
        <v>312</v>
      </c>
      <c r="D14" s="76" t="s">
        <v>492</v>
      </c>
      <c r="E14" s="81"/>
      <c r="F14" s="88"/>
      <c r="G14" s="88"/>
      <c r="H14" s="88"/>
      <c r="I14" s="88"/>
      <c r="J14" s="72">
        <v>1</v>
      </c>
    </row>
    <row r="15" spans="1:10" x14ac:dyDescent="0.25">
      <c r="A15" s="81" t="s">
        <v>491</v>
      </c>
      <c r="B15" s="88"/>
      <c r="C15" s="72" t="s">
        <v>312</v>
      </c>
      <c r="D15" s="76" t="s">
        <v>493</v>
      </c>
      <c r="E15" s="81"/>
      <c r="F15" s="88"/>
      <c r="G15" s="88"/>
      <c r="H15" s="88"/>
      <c r="I15" s="88"/>
      <c r="J15" s="72">
        <v>1</v>
      </c>
    </row>
    <row r="16" spans="1:10" x14ac:dyDescent="0.25">
      <c r="A16" s="81" t="s">
        <v>525</v>
      </c>
      <c r="B16" s="88"/>
      <c r="C16" s="72" t="s">
        <v>142</v>
      </c>
      <c r="D16" s="76" t="s">
        <v>526</v>
      </c>
      <c r="E16" s="81"/>
      <c r="F16" s="88"/>
      <c r="G16" s="88"/>
      <c r="H16" s="88"/>
      <c r="I16" s="88"/>
      <c r="J16" s="72">
        <v>1</v>
      </c>
    </row>
    <row r="17" spans="1:10" x14ac:dyDescent="0.25">
      <c r="A17" s="81" t="s">
        <v>527</v>
      </c>
      <c r="B17" s="88"/>
      <c r="C17" s="72" t="s">
        <v>161</v>
      </c>
      <c r="D17" s="204" t="s">
        <v>179</v>
      </c>
      <c r="E17" s="81"/>
      <c r="F17" s="88"/>
      <c r="G17" s="88"/>
      <c r="H17" s="88"/>
      <c r="I17" s="88"/>
      <c r="J17" s="72">
        <v>1</v>
      </c>
    </row>
    <row r="18" spans="1:10" x14ac:dyDescent="0.25">
      <c r="A18" s="81" t="s">
        <v>558</v>
      </c>
      <c r="B18" s="88"/>
      <c r="C18" s="72" t="s">
        <v>268</v>
      </c>
      <c r="D18" s="76" t="s">
        <v>492</v>
      </c>
      <c r="E18" s="81"/>
      <c r="F18" s="88"/>
      <c r="G18" s="88"/>
      <c r="H18" s="88"/>
      <c r="I18" s="88"/>
      <c r="J18" s="72">
        <v>1</v>
      </c>
    </row>
    <row r="19" spans="1:10" x14ac:dyDescent="0.25">
      <c r="A19" s="81" t="s">
        <v>561</v>
      </c>
      <c r="B19" s="88"/>
      <c r="C19" s="72" t="s">
        <v>268</v>
      </c>
      <c r="D19" s="204" t="s">
        <v>449</v>
      </c>
      <c r="E19" s="81"/>
      <c r="F19" s="88"/>
      <c r="G19" s="88"/>
      <c r="H19" s="88"/>
      <c r="I19" s="88"/>
      <c r="J19" s="72">
        <v>1</v>
      </c>
    </row>
    <row r="20" spans="1:10" x14ac:dyDescent="0.25">
      <c r="A20" s="81" t="s">
        <v>559</v>
      </c>
      <c r="B20" s="88"/>
      <c r="C20" s="72" t="s">
        <v>268</v>
      </c>
      <c r="D20" s="76" t="s">
        <v>560</v>
      </c>
      <c r="E20" s="81"/>
      <c r="F20" s="88"/>
      <c r="G20" s="88"/>
      <c r="H20" s="88"/>
      <c r="I20" s="88"/>
      <c r="J20" s="72">
        <v>1</v>
      </c>
    </row>
    <row r="21" spans="1:10" x14ac:dyDescent="0.25">
      <c r="A21" s="81"/>
      <c r="B21" s="88"/>
      <c r="C21" s="88"/>
      <c r="D21" s="89"/>
      <c r="E21" s="81"/>
      <c r="F21" s="88"/>
      <c r="G21" s="88"/>
      <c r="H21" s="88"/>
      <c r="I21" s="88"/>
      <c r="J21" s="90">
        <f>SUM(J7:J20)</f>
        <v>19</v>
      </c>
    </row>
    <row r="22" spans="1:10" ht="15.75" x14ac:dyDescent="0.25">
      <c r="A22" s="82" t="s">
        <v>371</v>
      </c>
      <c r="D22" s="88"/>
      <c r="J22" s="72"/>
    </row>
    <row r="23" spans="1:10" x14ac:dyDescent="0.25">
      <c r="D23" s="88"/>
      <c r="J23" s="72"/>
    </row>
    <row r="24" spans="1:10" x14ac:dyDescent="0.25">
      <c r="A24" s="214" t="s">
        <v>267</v>
      </c>
      <c r="B24" s="73"/>
      <c r="C24" s="72" t="s">
        <v>268</v>
      </c>
      <c r="D24" s="76" t="s">
        <v>459</v>
      </c>
      <c r="E24" s="38"/>
      <c r="J24" s="72">
        <v>1</v>
      </c>
    </row>
    <row r="25" spans="1:10" x14ac:dyDescent="0.25">
      <c r="A25" s="63"/>
      <c r="B25" s="73"/>
      <c r="C25" s="72"/>
      <c r="D25" s="68"/>
      <c r="E25" s="38"/>
      <c r="J25" s="72"/>
    </row>
    <row r="26" spans="1:10" x14ac:dyDescent="0.25">
      <c r="A26" s="38"/>
      <c r="D26" s="63"/>
      <c r="E26" s="38"/>
      <c r="J26" s="72"/>
    </row>
    <row r="27" spans="1:10" ht="15.75" x14ac:dyDescent="0.25">
      <c r="A27" s="82" t="s">
        <v>253</v>
      </c>
      <c r="D27" s="63"/>
      <c r="E27" s="38"/>
      <c r="J27" s="72"/>
    </row>
    <row r="28" spans="1:10" ht="15.75" x14ac:dyDescent="0.25">
      <c r="A28" s="82"/>
      <c r="D28" s="63"/>
      <c r="E28" s="38"/>
      <c r="J28" s="72"/>
    </row>
    <row r="29" spans="1:10" x14ac:dyDescent="0.25">
      <c r="A29" s="81"/>
      <c r="B29" s="88"/>
      <c r="C29" s="88"/>
      <c r="D29" s="80"/>
      <c r="E29" s="81"/>
      <c r="F29" s="88"/>
      <c r="G29" s="88"/>
      <c r="H29" s="88"/>
      <c r="I29" s="88"/>
      <c r="J29" s="72"/>
    </row>
    <row r="30" spans="1:10" x14ac:dyDescent="0.25">
      <c r="B30" s="38"/>
      <c r="D30" s="38"/>
      <c r="F30" s="38"/>
      <c r="J30" s="72"/>
    </row>
    <row r="31" spans="1:10" ht="15.75" x14ac:dyDescent="0.25">
      <c r="A31" s="82" t="s">
        <v>456</v>
      </c>
      <c r="B31" s="38"/>
      <c r="D31" s="38"/>
      <c r="F31" s="38"/>
      <c r="J31" s="72"/>
    </row>
    <row r="32" spans="1:10" x14ac:dyDescent="0.25">
      <c r="B32" s="38"/>
      <c r="D32" s="38"/>
      <c r="F32" s="38"/>
      <c r="J32" s="72"/>
    </row>
    <row r="33" spans="1:10" x14ac:dyDescent="0.25">
      <c r="A33" s="262"/>
      <c r="B33" s="262"/>
      <c r="C33" s="72"/>
      <c r="D33" s="76"/>
      <c r="E33" s="81"/>
      <c r="F33" s="81"/>
      <c r="G33" s="88"/>
      <c r="H33" s="88"/>
      <c r="I33" s="88"/>
      <c r="J33" s="72"/>
    </row>
    <row r="34" spans="1:10" x14ac:dyDescent="0.25">
      <c r="A34" s="262"/>
      <c r="B34" s="262"/>
      <c r="C34" s="81"/>
      <c r="D34" s="80"/>
      <c r="E34" s="81"/>
      <c r="F34" s="81"/>
      <c r="G34" s="88"/>
      <c r="H34" s="88"/>
      <c r="I34" s="88"/>
      <c r="J34" s="72"/>
    </row>
    <row r="35" spans="1:10" x14ac:dyDescent="0.25">
      <c r="A35" s="91"/>
      <c r="B35" s="81"/>
      <c r="C35" s="88"/>
      <c r="D35" s="80"/>
      <c r="E35" s="81"/>
      <c r="F35" s="81"/>
      <c r="G35" s="88"/>
      <c r="H35" s="88"/>
      <c r="I35" s="88"/>
      <c r="J35" s="90">
        <f>SUM(J33:J34)</f>
        <v>0</v>
      </c>
    </row>
    <row r="36" spans="1:10" x14ac:dyDescent="0.25">
      <c r="A36" s="84" t="s">
        <v>252</v>
      </c>
      <c r="B36" s="81"/>
      <c r="C36" s="88"/>
      <c r="D36" s="80"/>
      <c r="E36" s="81"/>
      <c r="F36" s="81"/>
      <c r="G36" s="88"/>
      <c r="H36" s="88"/>
      <c r="I36" s="88"/>
      <c r="J36" s="89"/>
    </row>
    <row r="37" spans="1:10" x14ac:dyDescent="0.25">
      <c r="A37" s="83"/>
      <c r="B37" s="38"/>
      <c r="D37" s="63"/>
      <c r="E37" s="38"/>
      <c r="F37" s="38"/>
      <c r="J37" s="60"/>
    </row>
    <row r="38" spans="1:10" x14ac:dyDescent="0.25">
      <c r="A38" s="91"/>
      <c r="B38" s="73"/>
      <c r="C38" s="73"/>
      <c r="D38" s="80"/>
      <c r="E38" s="73"/>
      <c r="F38" s="73"/>
      <c r="G38" s="73"/>
      <c r="H38" s="73"/>
      <c r="I38" s="73"/>
      <c r="J38" s="72"/>
    </row>
    <row r="39" spans="1:10" x14ac:dyDescent="0.25">
      <c r="J39" s="60"/>
    </row>
    <row r="40" spans="1:10" ht="15.75" x14ac:dyDescent="0.25">
      <c r="A40" s="82" t="s">
        <v>584</v>
      </c>
      <c r="J40" s="60"/>
    </row>
    <row r="41" spans="1:10" x14ac:dyDescent="0.25">
      <c r="J41" s="60"/>
    </row>
    <row r="42" spans="1:10" x14ac:dyDescent="0.25">
      <c r="A42" s="91" t="s">
        <v>317</v>
      </c>
      <c r="B42" s="92" t="s">
        <v>320</v>
      </c>
      <c r="C42" s="191" t="s">
        <v>319</v>
      </c>
      <c r="D42" s="76" t="s">
        <v>321</v>
      </c>
      <c r="E42" s="81"/>
      <c r="F42" s="73"/>
      <c r="G42" s="73"/>
      <c r="H42" s="73"/>
      <c r="I42" s="73"/>
      <c r="J42" s="72">
        <v>2</v>
      </c>
    </row>
    <row r="43" spans="1:10" x14ac:dyDescent="0.25">
      <c r="A43" s="192" t="s">
        <v>317</v>
      </c>
      <c r="B43" s="92" t="s">
        <v>329</v>
      </c>
      <c r="C43" s="191" t="s">
        <v>142</v>
      </c>
      <c r="D43" s="76" t="s">
        <v>330</v>
      </c>
      <c r="E43" s="81"/>
      <c r="F43" s="73"/>
      <c r="G43" s="73"/>
      <c r="H43" s="73"/>
      <c r="I43" s="73"/>
      <c r="J43" s="72">
        <v>2</v>
      </c>
    </row>
    <row r="44" spans="1:10" x14ac:dyDescent="0.25">
      <c r="A44" s="198" t="s">
        <v>317</v>
      </c>
      <c r="B44" s="92" t="s">
        <v>344</v>
      </c>
      <c r="C44" s="197" t="s">
        <v>163</v>
      </c>
      <c r="D44" s="76" t="s">
        <v>346</v>
      </c>
      <c r="E44" s="81"/>
      <c r="F44" s="73"/>
      <c r="G44" s="73"/>
      <c r="H44" s="73"/>
      <c r="I44" s="73"/>
      <c r="J44" s="72">
        <v>2</v>
      </c>
    </row>
    <row r="45" spans="1:10" x14ac:dyDescent="0.25">
      <c r="A45" s="198" t="s">
        <v>317</v>
      </c>
      <c r="B45" s="92" t="s">
        <v>345</v>
      </c>
      <c r="C45" s="197" t="s">
        <v>163</v>
      </c>
      <c r="D45" s="76" t="s">
        <v>347</v>
      </c>
      <c r="E45" s="81"/>
      <c r="F45" s="73"/>
      <c r="G45" s="73"/>
      <c r="H45" s="73"/>
      <c r="I45" s="73"/>
      <c r="J45" s="72">
        <v>2</v>
      </c>
    </row>
    <row r="46" spans="1:10" x14ac:dyDescent="0.25">
      <c r="A46" s="217" t="s">
        <v>317</v>
      </c>
      <c r="B46" s="92" t="s">
        <v>434</v>
      </c>
      <c r="C46" s="216" t="s">
        <v>142</v>
      </c>
      <c r="D46" s="76" t="s">
        <v>313</v>
      </c>
      <c r="E46" s="81"/>
      <c r="F46" s="73"/>
      <c r="G46" s="73"/>
      <c r="H46" s="73"/>
      <c r="I46" s="73"/>
      <c r="J46" s="72">
        <v>2</v>
      </c>
    </row>
    <row r="47" spans="1:10" x14ac:dyDescent="0.25">
      <c r="A47" s="223" t="s">
        <v>444</v>
      </c>
      <c r="B47" s="92" t="s">
        <v>457</v>
      </c>
      <c r="C47" s="222" t="s">
        <v>314</v>
      </c>
      <c r="D47" s="76" t="s">
        <v>450</v>
      </c>
      <c r="E47" s="81"/>
      <c r="F47" s="73"/>
      <c r="G47" s="73"/>
      <c r="H47" s="73"/>
      <c r="I47" s="73"/>
      <c r="J47" s="72">
        <v>3</v>
      </c>
    </row>
    <row r="48" spans="1:10" x14ac:dyDescent="0.25">
      <c r="A48" s="91"/>
      <c r="B48" s="92"/>
      <c r="C48" s="81"/>
      <c r="D48" s="76" t="s">
        <v>452</v>
      </c>
      <c r="E48" s="81"/>
      <c r="F48" s="73"/>
      <c r="G48" s="73"/>
      <c r="H48" s="73"/>
      <c r="I48" s="73"/>
      <c r="J48" s="72"/>
    </row>
    <row r="49" spans="1:10" x14ac:dyDescent="0.25">
      <c r="A49" s="229" t="s">
        <v>165</v>
      </c>
      <c r="B49" s="92" t="s">
        <v>494</v>
      </c>
      <c r="C49" s="228" t="s">
        <v>314</v>
      </c>
      <c r="D49" s="76" t="s">
        <v>175</v>
      </c>
      <c r="E49" s="81"/>
      <c r="F49" s="73"/>
      <c r="G49" s="73"/>
      <c r="H49" s="73"/>
      <c r="I49" s="73"/>
      <c r="J49" s="72">
        <v>1</v>
      </c>
    </row>
    <row r="50" spans="1:10" x14ac:dyDescent="0.25">
      <c r="A50" s="229" t="s">
        <v>165</v>
      </c>
      <c r="B50" s="92" t="s">
        <v>495</v>
      </c>
      <c r="C50" s="228" t="s">
        <v>314</v>
      </c>
      <c r="D50" s="76" t="s">
        <v>205</v>
      </c>
      <c r="E50" s="81"/>
      <c r="F50" s="73"/>
      <c r="G50" s="73"/>
      <c r="H50" s="73"/>
      <c r="I50" s="73"/>
      <c r="J50" s="72">
        <v>1</v>
      </c>
    </row>
    <row r="51" spans="1:10" x14ac:dyDescent="0.25">
      <c r="A51" s="229" t="s">
        <v>165</v>
      </c>
      <c r="B51" s="92" t="s">
        <v>495</v>
      </c>
      <c r="C51" s="228" t="s">
        <v>314</v>
      </c>
      <c r="D51" s="76" t="s">
        <v>186</v>
      </c>
      <c r="E51" s="81"/>
      <c r="F51" s="73"/>
      <c r="G51" s="73"/>
      <c r="H51" s="73"/>
      <c r="I51" s="73"/>
      <c r="J51" s="72">
        <v>1</v>
      </c>
    </row>
    <row r="52" spans="1:10" x14ac:dyDescent="0.25">
      <c r="A52" s="229" t="s">
        <v>165</v>
      </c>
      <c r="B52" s="92" t="s">
        <v>496</v>
      </c>
      <c r="C52" s="228" t="s">
        <v>314</v>
      </c>
      <c r="D52" s="76" t="s">
        <v>497</v>
      </c>
      <c r="E52" s="81"/>
      <c r="F52" s="73"/>
      <c r="G52" s="73"/>
      <c r="H52" s="73"/>
      <c r="I52" s="73"/>
      <c r="J52" s="72">
        <v>1</v>
      </c>
    </row>
    <row r="53" spans="1:10" x14ac:dyDescent="0.25">
      <c r="A53" s="237" t="s">
        <v>165</v>
      </c>
      <c r="B53" s="92" t="s">
        <v>528</v>
      </c>
      <c r="C53" s="236" t="s">
        <v>161</v>
      </c>
      <c r="D53" s="76" t="s">
        <v>205</v>
      </c>
      <c r="E53" s="81"/>
      <c r="F53" s="73"/>
      <c r="G53" s="73"/>
      <c r="H53" s="73"/>
      <c r="I53" s="73"/>
      <c r="J53" s="72">
        <v>1</v>
      </c>
    </row>
    <row r="54" spans="1:10" x14ac:dyDescent="0.25">
      <c r="A54" s="237" t="s">
        <v>165</v>
      </c>
      <c r="B54" s="92" t="s">
        <v>530</v>
      </c>
      <c r="C54" s="236" t="s">
        <v>142</v>
      </c>
      <c r="D54" s="76" t="s">
        <v>184</v>
      </c>
      <c r="E54" s="81"/>
      <c r="F54" s="73"/>
      <c r="G54" s="73"/>
      <c r="H54" s="73"/>
      <c r="I54" s="73"/>
      <c r="J54" s="112">
        <v>1</v>
      </c>
    </row>
    <row r="55" spans="1:10" x14ac:dyDescent="0.25">
      <c r="A55" s="237" t="s">
        <v>165</v>
      </c>
      <c r="B55" s="92" t="s">
        <v>529</v>
      </c>
      <c r="C55" s="236" t="s">
        <v>142</v>
      </c>
      <c r="D55" s="76" t="s">
        <v>225</v>
      </c>
      <c r="E55" s="81"/>
      <c r="F55" s="73"/>
      <c r="G55" s="73"/>
      <c r="H55" s="73"/>
      <c r="I55" s="73"/>
      <c r="J55" s="112">
        <v>1</v>
      </c>
    </row>
    <row r="56" spans="1:10" x14ac:dyDescent="0.25">
      <c r="A56" s="237"/>
      <c r="B56" s="92"/>
      <c r="C56" s="236"/>
      <c r="D56" s="76"/>
      <c r="E56" s="81"/>
      <c r="F56" s="73"/>
      <c r="G56" s="73"/>
      <c r="H56" s="73"/>
      <c r="I56" s="73"/>
      <c r="J56" s="90">
        <f>SUM(J42:J55)</f>
        <v>20</v>
      </c>
    </row>
    <row r="57" spans="1:10" x14ac:dyDescent="0.25">
      <c r="A57" s="198"/>
      <c r="B57" s="92"/>
      <c r="C57" s="81"/>
      <c r="D57" s="197"/>
      <c r="E57" s="81"/>
      <c r="F57" s="73"/>
      <c r="G57" s="73"/>
      <c r="H57" s="73"/>
      <c r="I57" s="73"/>
      <c r="J57" s="112"/>
    </row>
    <row r="58" spans="1:10" x14ac:dyDescent="0.25">
      <c r="A58" s="91" t="s">
        <v>296</v>
      </c>
      <c r="B58" s="92" t="s">
        <v>297</v>
      </c>
      <c r="C58" s="183" t="s">
        <v>158</v>
      </c>
      <c r="D58" s="76" t="s">
        <v>301</v>
      </c>
      <c r="E58" s="81"/>
      <c r="F58" s="73"/>
      <c r="G58" s="73"/>
      <c r="H58" s="73"/>
      <c r="I58" s="73"/>
      <c r="J58" s="72">
        <v>2</v>
      </c>
    </row>
    <row r="59" spans="1:10" x14ac:dyDescent="0.25">
      <c r="A59" s="189" t="s">
        <v>296</v>
      </c>
      <c r="B59" s="92" t="s">
        <v>316</v>
      </c>
      <c r="C59" s="188" t="s">
        <v>314</v>
      </c>
      <c r="D59" s="76" t="s">
        <v>315</v>
      </c>
      <c r="E59" s="81"/>
      <c r="F59" s="73"/>
      <c r="G59" s="73"/>
      <c r="H59" s="73"/>
      <c r="I59" s="73"/>
      <c r="J59" s="72">
        <v>2</v>
      </c>
    </row>
    <row r="60" spans="1:10" x14ac:dyDescent="0.25">
      <c r="A60" s="192" t="s">
        <v>296</v>
      </c>
      <c r="B60" s="92" t="s">
        <v>329</v>
      </c>
      <c r="C60" s="191" t="s">
        <v>142</v>
      </c>
      <c r="D60" s="76" t="s">
        <v>331</v>
      </c>
      <c r="E60" s="81"/>
      <c r="F60" s="73"/>
      <c r="G60" s="73"/>
      <c r="H60" s="73"/>
      <c r="I60" s="73"/>
      <c r="J60" s="72">
        <v>2</v>
      </c>
    </row>
    <row r="61" spans="1:10" x14ac:dyDescent="0.25">
      <c r="A61" s="198" t="s">
        <v>296</v>
      </c>
      <c r="B61" s="197" t="s">
        <v>348</v>
      </c>
      <c r="C61" s="197" t="s">
        <v>163</v>
      </c>
      <c r="D61" s="76" t="s">
        <v>350</v>
      </c>
      <c r="E61" s="81"/>
      <c r="F61" s="73"/>
      <c r="G61" s="73"/>
      <c r="H61" s="73"/>
      <c r="I61" s="73"/>
      <c r="J61" s="72">
        <v>1</v>
      </c>
    </row>
    <row r="62" spans="1:10" x14ac:dyDescent="0.25">
      <c r="A62" s="223" t="s">
        <v>296</v>
      </c>
      <c r="B62" s="222" t="s">
        <v>458</v>
      </c>
      <c r="C62" s="222" t="s">
        <v>142</v>
      </c>
      <c r="D62" s="76" t="s">
        <v>451</v>
      </c>
      <c r="E62" s="81"/>
      <c r="F62" s="73"/>
      <c r="G62" s="73"/>
      <c r="H62" s="73"/>
      <c r="I62" s="73"/>
      <c r="J62" s="72">
        <v>2</v>
      </c>
    </row>
    <row r="63" spans="1:10" x14ac:dyDescent="0.25">
      <c r="A63" s="198" t="s">
        <v>166</v>
      </c>
      <c r="B63" s="76" t="s">
        <v>351</v>
      </c>
      <c r="C63" s="191" t="s">
        <v>163</v>
      </c>
      <c r="D63" s="76" t="s">
        <v>183</v>
      </c>
      <c r="E63" s="81"/>
      <c r="F63" s="73"/>
      <c r="G63" s="73"/>
      <c r="H63" s="73"/>
      <c r="I63" s="73"/>
      <c r="J63" s="72">
        <v>1</v>
      </c>
    </row>
    <row r="64" spans="1:10" x14ac:dyDescent="0.25">
      <c r="A64" s="198" t="s">
        <v>166</v>
      </c>
      <c r="B64" s="76" t="s">
        <v>349</v>
      </c>
      <c r="C64" s="197" t="s">
        <v>163</v>
      </c>
      <c r="D64" s="76" t="s">
        <v>183</v>
      </c>
      <c r="E64" s="81"/>
      <c r="F64" s="73"/>
      <c r="G64" s="73"/>
      <c r="H64" s="73"/>
      <c r="I64" s="73"/>
      <c r="J64" s="72">
        <v>1</v>
      </c>
    </row>
    <row r="65" spans="1:10" x14ac:dyDescent="0.25">
      <c r="A65" s="206" t="s">
        <v>166</v>
      </c>
      <c r="B65" s="81" t="s">
        <v>367</v>
      </c>
      <c r="C65" s="205" t="s">
        <v>161</v>
      </c>
      <c r="D65" s="76" t="s">
        <v>500</v>
      </c>
      <c r="E65" s="76"/>
      <c r="F65" s="73"/>
      <c r="G65" s="73"/>
      <c r="H65" s="73"/>
      <c r="I65" s="73"/>
      <c r="J65" s="72">
        <v>1</v>
      </c>
    </row>
    <row r="66" spans="1:10" x14ac:dyDescent="0.25">
      <c r="A66" s="206" t="s">
        <v>166</v>
      </c>
      <c r="B66" s="81" t="s">
        <v>368</v>
      </c>
      <c r="C66" s="205" t="s">
        <v>161</v>
      </c>
      <c r="D66" s="76" t="s">
        <v>369</v>
      </c>
      <c r="E66" s="76"/>
      <c r="F66" s="73"/>
      <c r="G66" s="73"/>
      <c r="H66" s="73"/>
      <c r="I66" s="73"/>
      <c r="J66" s="72">
        <v>1</v>
      </c>
    </row>
    <row r="67" spans="1:10" x14ac:dyDescent="0.25">
      <c r="A67" s="229" t="s">
        <v>166</v>
      </c>
      <c r="B67" s="92" t="s">
        <v>495</v>
      </c>
      <c r="C67" s="228" t="s">
        <v>314</v>
      </c>
      <c r="D67" s="76" t="s">
        <v>498</v>
      </c>
      <c r="E67" s="76"/>
      <c r="F67" s="73"/>
      <c r="G67" s="73"/>
      <c r="H67" s="73"/>
      <c r="I67" s="73"/>
      <c r="J67" s="72">
        <v>1</v>
      </c>
    </row>
    <row r="68" spans="1:10" x14ac:dyDescent="0.25">
      <c r="A68" s="229" t="s">
        <v>166</v>
      </c>
      <c r="B68" s="92" t="s">
        <v>496</v>
      </c>
      <c r="C68" s="228" t="s">
        <v>314</v>
      </c>
      <c r="D68" s="76" t="s">
        <v>499</v>
      </c>
      <c r="E68" s="76"/>
      <c r="F68" s="73"/>
      <c r="G68" s="73"/>
      <c r="H68" s="73"/>
      <c r="I68" s="73"/>
      <c r="J68" s="72">
        <v>1</v>
      </c>
    </row>
    <row r="69" spans="1:10" x14ac:dyDescent="0.25">
      <c r="A69" s="229" t="s">
        <v>166</v>
      </c>
      <c r="B69" s="92" t="s">
        <v>496</v>
      </c>
      <c r="C69" s="228" t="s">
        <v>314</v>
      </c>
      <c r="D69" s="76" t="s">
        <v>185</v>
      </c>
      <c r="E69" s="76"/>
      <c r="F69" s="73"/>
      <c r="G69" s="73"/>
      <c r="H69" s="73"/>
      <c r="I69" s="73"/>
      <c r="J69" s="72">
        <v>1</v>
      </c>
    </row>
    <row r="70" spans="1:10" x14ac:dyDescent="0.25">
      <c r="A70" s="237" t="s">
        <v>166</v>
      </c>
      <c r="B70" s="92" t="s">
        <v>531</v>
      </c>
      <c r="C70" s="236" t="s">
        <v>142</v>
      </c>
      <c r="D70" s="76" t="s">
        <v>449</v>
      </c>
      <c r="E70" s="76"/>
      <c r="F70" s="73"/>
      <c r="G70" s="73"/>
      <c r="H70" s="73"/>
      <c r="I70" s="73"/>
      <c r="J70" s="72">
        <v>1</v>
      </c>
    </row>
    <row r="71" spans="1:10" x14ac:dyDescent="0.25">
      <c r="A71" s="246" t="s">
        <v>166</v>
      </c>
      <c r="B71" s="92" t="s">
        <v>562</v>
      </c>
      <c r="C71" s="245" t="s">
        <v>161</v>
      </c>
      <c r="D71" s="76" t="s">
        <v>184</v>
      </c>
      <c r="E71" s="76"/>
      <c r="F71" s="73"/>
      <c r="G71" s="73"/>
      <c r="H71" s="73"/>
      <c r="I71" s="73"/>
      <c r="J71" s="72">
        <v>1</v>
      </c>
    </row>
    <row r="72" spans="1:10" x14ac:dyDescent="0.25">
      <c r="A72" s="246" t="s">
        <v>166</v>
      </c>
      <c r="B72" s="92" t="s">
        <v>563</v>
      </c>
      <c r="C72" s="72" t="s">
        <v>268</v>
      </c>
      <c r="D72" s="76" t="s">
        <v>499</v>
      </c>
      <c r="E72" s="76"/>
      <c r="F72" s="73"/>
      <c r="G72" s="73"/>
      <c r="H72" s="73"/>
      <c r="I72" s="73"/>
      <c r="J72" s="72">
        <v>1</v>
      </c>
    </row>
    <row r="73" spans="1:10" x14ac:dyDescent="0.25">
      <c r="A73" s="246" t="s">
        <v>166</v>
      </c>
      <c r="B73" s="92" t="s">
        <v>563</v>
      </c>
      <c r="C73" s="72" t="s">
        <v>268</v>
      </c>
      <c r="D73" s="76" t="s">
        <v>564</v>
      </c>
      <c r="E73" s="76"/>
      <c r="F73" s="73"/>
      <c r="G73" s="73"/>
      <c r="H73" s="73"/>
      <c r="I73" s="73"/>
      <c r="J73" s="72">
        <v>1</v>
      </c>
    </row>
    <row r="74" spans="1:10" x14ac:dyDescent="0.25">
      <c r="A74" s="251" t="s">
        <v>166</v>
      </c>
      <c r="B74" s="92" t="s">
        <v>583</v>
      </c>
      <c r="C74" s="72" t="s">
        <v>268</v>
      </c>
      <c r="D74" s="76" t="s">
        <v>181</v>
      </c>
      <c r="E74" s="76"/>
      <c r="F74" s="73"/>
      <c r="G74" s="73"/>
      <c r="H74" s="73"/>
      <c r="I74" s="73"/>
      <c r="J74" s="72">
        <v>1</v>
      </c>
    </row>
    <row r="75" spans="1:10" x14ac:dyDescent="0.25">
      <c r="A75" s="72"/>
      <c r="B75" s="73"/>
      <c r="C75" s="73"/>
      <c r="D75" s="73"/>
      <c r="E75" s="73"/>
      <c r="F75" s="73"/>
      <c r="G75" s="73"/>
      <c r="H75" s="73"/>
      <c r="I75" s="73"/>
      <c r="J75" s="90">
        <f>SUM(J58:J74)</f>
        <v>21</v>
      </c>
    </row>
    <row r="76" spans="1:10" ht="15.75" x14ac:dyDescent="0.25">
      <c r="A76" s="82" t="s">
        <v>193</v>
      </c>
      <c r="J76" s="60"/>
    </row>
    <row r="77" spans="1:10" ht="15.75" x14ac:dyDescent="0.25">
      <c r="A77" s="82"/>
      <c r="J77" s="60"/>
    </row>
    <row r="78" spans="1:10" x14ac:dyDescent="0.25">
      <c r="A78" s="60"/>
      <c r="J78" s="60"/>
    </row>
    <row r="79" spans="1:10" ht="15.75" x14ac:dyDescent="0.25">
      <c r="A79" s="82" t="s">
        <v>194</v>
      </c>
      <c r="J79" s="60"/>
    </row>
    <row r="80" spans="1:10" ht="15.75" x14ac:dyDescent="0.25">
      <c r="A80" s="82"/>
      <c r="J80" s="60"/>
    </row>
    <row r="81" spans="1:10" x14ac:dyDescent="0.25">
      <c r="A81" s="80" t="s">
        <v>356</v>
      </c>
      <c r="B81" s="92" t="s">
        <v>433</v>
      </c>
      <c r="C81" s="89" t="s">
        <v>432</v>
      </c>
      <c r="D81" s="76" t="s">
        <v>321</v>
      </c>
      <c r="E81" s="81"/>
      <c r="F81" s="88"/>
      <c r="G81" s="88"/>
      <c r="H81" s="88"/>
      <c r="I81" s="88"/>
      <c r="J81" s="72">
        <v>2</v>
      </c>
    </row>
    <row r="82" spans="1:10" x14ac:dyDescent="0.25">
      <c r="A82" s="80"/>
      <c r="B82" s="81"/>
      <c r="C82" s="88"/>
      <c r="D82" s="80"/>
      <c r="E82" s="73"/>
      <c r="F82" s="88"/>
      <c r="G82" s="88"/>
      <c r="H82" s="88"/>
      <c r="I82" s="88"/>
      <c r="J82" s="72"/>
    </row>
    <row r="83" spans="1:10" x14ac:dyDescent="0.25">
      <c r="A83" s="80"/>
      <c r="B83" s="92"/>
      <c r="C83" s="88"/>
      <c r="D83" s="88"/>
      <c r="E83" s="88"/>
      <c r="F83" s="88"/>
      <c r="G83" s="88"/>
      <c r="H83" s="88"/>
      <c r="I83" s="88"/>
      <c r="J83" s="90">
        <f>SUM(J81:J82)</f>
        <v>2</v>
      </c>
    </row>
    <row r="84" spans="1:10" ht="15.75" x14ac:dyDescent="0.25">
      <c r="A84" s="82" t="s">
        <v>195</v>
      </c>
      <c r="J84" s="60"/>
    </row>
    <row r="85" spans="1:10" x14ac:dyDescent="0.25">
      <c r="J85" s="60"/>
    </row>
    <row r="86" spans="1:10" x14ac:dyDescent="0.25">
      <c r="A86" s="80" t="s">
        <v>386</v>
      </c>
      <c r="B86" s="208" t="s">
        <v>142</v>
      </c>
      <c r="C86" s="208" t="s">
        <v>413</v>
      </c>
      <c r="D86" s="92" t="s">
        <v>394</v>
      </c>
      <c r="E86" s="81"/>
      <c r="F86" s="88"/>
      <c r="G86" s="88"/>
      <c r="J86" s="60"/>
    </row>
    <row r="87" spans="1:10" x14ac:dyDescent="0.25">
      <c r="A87" s="207" t="s">
        <v>387</v>
      </c>
      <c r="B87" s="208" t="s">
        <v>161</v>
      </c>
      <c r="C87" s="210" t="s">
        <v>414</v>
      </c>
      <c r="D87" s="76" t="s">
        <v>393</v>
      </c>
      <c r="E87" s="81"/>
      <c r="F87" s="88"/>
      <c r="G87" s="88"/>
      <c r="J87" s="60"/>
    </row>
    <row r="88" spans="1:10" x14ac:dyDescent="0.25">
      <c r="A88" s="207" t="s">
        <v>388</v>
      </c>
      <c r="B88" s="210" t="s">
        <v>142</v>
      </c>
      <c r="C88" s="210" t="s">
        <v>413</v>
      </c>
      <c r="D88" s="76" t="s">
        <v>406</v>
      </c>
      <c r="E88" s="81"/>
      <c r="F88" s="88"/>
      <c r="G88" s="88"/>
      <c r="J88" s="60"/>
    </row>
    <row r="89" spans="1:10" x14ac:dyDescent="0.25">
      <c r="A89" s="207" t="s">
        <v>389</v>
      </c>
      <c r="B89" s="72" t="s">
        <v>340</v>
      </c>
      <c r="C89" s="211" t="s">
        <v>416</v>
      </c>
      <c r="D89" s="76" t="s">
        <v>421</v>
      </c>
      <c r="E89" s="81"/>
      <c r="F89" s="88"/>
      <c r="G89" s="88"/>
      <c r="J89" s="60"/>
    </row>
    <row r="90" spans="1:10" x14ac:dyDescent="0.25">
      <c r="A90" s="207" t="s">
        <v>389</v>
      </c>
      <c r="B90" s="72" t="s">
        <v>340</v>
      </c>
      <c r="C90" s="211" t="s">
        <v>417</v>
      </c>
      <c r="D90" s="76" t="s">
        <v>422</v>
      </c>
      <c r="E90" s="81"/>
      <c r="F90" s="88"/>
      <c r="G90" s="88"/>
      <c r="J90" s="60"/>
    </row>
    <row r="91" spans="1:10" x14ac:dyDescent="0.25">
      <c r="A91" s="207" t="s">
        <v>390</v>
      </c>
      <c r="B91" s="212" t="s">
        <v>314</v>
      </c>
      <c r="C91" s="210" t="s">
        <v>412</v>
      </c>
      <c r="D91" s="76" t="s">
        <v>415</v>
      </c>
      <c r="J91" s="60"/>
    </row>
    <row r="92" spans="1:10" x14ac:dyDescent="0.25">
      <c r="A92" s="207"/>
      <c r="J92" s="60"/>
    </row>
    <row r="93" spans="1:10" ht="15.75" x14ac:dyDescent="0.25">
      <c r="A93" s="82" t="s">
        <v>196</v>
      </c>
      <c r="J93" s="60"/>
    </row>
    <row r="94" spans="1:10" ht="15.75" x14ac:dyDescent="0.25">
      <c r="A94" s="82"/>
      <c r="J94" s="60"/>
    </row>
    <row r="95" spans="1:10" x14ac:dyDescent="0.25">
      <c r="A95" s="199" t="s">
        <v>338</v>
      </c>
      <c r="J95" s="60"/>
    </row>
    <row r="96" spans="1:10" x14ac:dyDescent="0.25">
      <c r="A96" s="81" t="s">
        <v>339</v>
      </c>
      <c r="B96" s="72" t="s">
        <v>340</v>
      </c>
      <c r="C96" s="72" t="s">
        <v>335</v>
      </c>
      <c r="D96" s="73" t="s">
        <v>334</v>
      </c>
      <c r="J96" s="72">
        <v>1</v>
      </c>
    </row>
    <row r="97" spans="1:10" x14ac:dyDescent="0.25">
      <c r="A97" s="81" t="s">
        <v>339</v>
      </c>
      <c r="B97" s="72" t="s">
        <v>340</v>
      </c>
      <c r="C97" s="72" t="s">
        <v>336</v>
      </c>
      <c r="D97" s="73" t="s">
        <v>334</v>
      </c>
      <c r="J97" s="72">
        <v>1</v>
      </c>
    </row>
    <row r="98" spans="1:10" x14ac:dyDescent="0.25">
      <c r="A98" s="81" t="s">
        <v>339</v>
      </c>
      <c r="B98" s="72" t="s">
        <v>340</v>
      </c>
      <c r="C98" s="72" t="s">
        <v>337</v>
      </c>
      <c r="D98" s="73" t="s">
        <v>334</v>
      </c>
      <c r="J98" s="72">
        <v>1</v>
      </c>
    </row>
    <row r="99" spans="1:10" ht="15.75" x14ac:dyDescent="0.25">
      <c r="A99" s="82"/>
      <c r="J99" s="90">
        <f>SUM(J96:J98)</f>
        <v>3</v>
      </c>
    </row>
    <row r="100" spans="1:10" x14ac:dyDescent="0.25">
      <c r="A100" s="84"/>
      <c r="J100" s="60"/>
    </row>
    <row r="101" spans="1:10" x14ac:dyDescent="0.25">
      <c r="A101" s="84" t="s">
        <v>197</v>
      </c>
      <c r="J101" s="60"/>
    </row>
    <row r="102" spans="1:10" x14ac:dyDescent="0.25">
      <c r="A102" s="84"/>
      <c r="J102" s="60"/>
    </row>
    <row r="103" spans="1:10" x14ac:dyDescent="0.25">
      <c r="A103" s="84" t="s">
        <v>198</v>
      </c>
      <c r="J103" s="60"/>
    </row>
    <row r="104" spans="1:10" x14ac:dyDescent="0.25">
      <c r="A104" s="84"/>
      <c r="B104" s="84" t="s">
        <v>199</v>
      </c>
      <c r="J104" s="60"/>
    </row>
    <row r="105" spans="1:10" x14ac:dyDescent="0.25">
      <c r="A105" s="63" t="s">
        <v>267</v>
      </c>
      <c r="B105" s="72" t="s">
        <v>269</v>
      </c>
      <c r="C105" s="72" t="s">
        <v>268</v>
      </c>
      <c r="D105" s="76" t="s">
        <v>270</v>
      </c>
      <c r="J105" s="72">
        <v>1</v>
      </c>
    </row>
    <row r="106" spans="1:10" x14ac:dyDescent="0.25">
      <c r="B106" s="76" t="s">
        <v>370</v>
      </c>
      <c r="C106" s="81"/>
      <c r="D106" s="80"/>
      <c r="E106" s="81"/>
      <c r="F106" s="81"/>
      <c r="G106" s="81"/>
      <c r="H106" s="88"/>
      <c r="I106" s="88"/>
      <c r="J106" s="80"/>
    </row>
    <row r="107" spans="1:10" x14ac:dyDescent="0.25">
      <c r="A107" s="38"/>
      <c r="B107" s="38"/>
      <c r="C107" s="68"/>
      <c r="E107" s="38"/>
      <c r="F107" s="38"/>
      <c r="G107" s="38"/>
      <c r="J107" s="63"/>
    </row>
    <row r="108" spans="1:10" x14ac:dyDescent="0.25">
      <c r="A108" s="38"/>
      <c r="B108" s="38"/>
      <c r="C108" s="38"/>
      <c r="E108" s="38"/>
      <c r="F108" s="38"/>
      <c r="G108" s="38"/>
      <c r="J108" s="60"/>
    </row>
    <row r="109" spans="1:10" x14ac:dyDescent="0.25">
      <c r="B109" s="85" t="s">
        <v>200</v>
      </c>
      <c r="C109" s="38"/>
      <c r="E109" s="38"/>
      <c r="F109" s="38"/>
      <c r="G109" s="38"/>
      <c r="J109" s="60"/>
    </row>
    <row r="110" spans="1:10" x14ac:dyDescent="0.25">
      <c r="A110" s="246" t="s">
        <v>565</v>
      </c>
      <c r="B110" s="245" t="s">
        <v>566</v>
      </c>
      <c r="C110" s="72" t="s">
        <v>268</v>
      </c>
      <c r="D110" s="76" t="s">
        <v>492</v>
      </c>
      <c r="E110" s="38"/>
      <c r="F110" s="38"/>
      <c r="G110" s="38"/>
      <c r="J110" s="60">
        <v>1</v>
      </c>
    </row>
    <row r="111" spans="1:10" x14ac:dyDescent="0.25">
      <c r="A111" s="91"/>
      <c r="B111" s="81"/>
      <c r="C111" s="80"/>
      <c r="D111" s="80"/>
      <c r="E111" s="81"/>
      <c r="F111" s="81"/>
      <c r="G111" s="81"/>
      <c r="H111" s="88"/>
      <c r="I111" s="88"/>
      <c r="J111" s="72"/>
    </row>
    <row r="112" spans="1:10" x14ac:dyDescent="0.25">
      <c r="A112" s="88"/>
      <c r="B112" s="88"/>
      <c r="C112" s="88"/>
      <c r="D112" s="88"/>
      <c r="E112" s="88"/>
      <c r="F112" s="88"/>
      <c r="G112" s="88"/>
      <c r="H112" s="88"/>
      <c r="I112" s="88"/>
      <c r="J112" s="90">
        <f>SUM(J105:J111)</f>
        <v>2</v>
      </c>
    </row>
    <row r="113" spans="1:10" x14ac:dyDescent="0.25">
      <c r="A113" s="84" t="s">
        <v>202</v>
      </c>
    </row>
    <row r="114" spans="1:10" x14ac:dyDescent="0.25">
      <c r="A114" s="84"/>
      <c r="I114" s="72" t="s">
        <v>207</v>
      </c>
      <c r="J114" s="72">
        <f>J21+J24+J29+J35+J38+J56+J75+J83+J99+J112</f>
        <v>68</v>
      </c>
    </row>
    <row r="115" spans="1:10" x14ac:dyDescent="0.25">
      <c r="B115" s="260" t="s">
        <v>203</v>
      </c>
      <c r="C115" s="260"/>
      <c r="E115" s="261" t="s">
        <v>204</v>
      </c>
      <c r="F115" s="261"/>
    </row>
    <row r="116" spans="1:10" x14ac:dyDescent="0.25">
      <c r="B116" s="60"/>
      <c r="C116" s="38"/>
      <c r="E116" s="60"/>
      <c r="F116" s="38"/>
    </row>
    <row r="117" spans="1:10" x14ac:dyDescent="0.25">
      <c r="A117" s="256"/>
      <c r="B117" s="256"/>
      <c r="C117" s="95"/>
      <c r="D117" s="256"/>
      <c r="E117" s="256"/>
      <c r="F117" s="95"/>
    </row>
    <row r="118" spans="1:10" x14ac:dyDescent="0.25">
      <c r="A118" s="63"/>
      <c r="B118" s="63"/>
      <c r="C118" s="86"/>
      <c r="D118" s="63"/>
      <c r="E118" s="63"/>
      <c r="F118" s="86"/>
    </row>
    <row r="119" spans="1:10" x14ac:dyDescent="0.25">
      <c r="B119" s="60"/>
      <c r="C119" s="38"/>
      <c r="E119" s="86"/>
      <c r="F119" s="38"/>
    </row>
    <row r="120" spans="1:10" x14ac:dyDescent="0.25">
      <c r="A120" s="84" t="s">
        <v>206</v>
      </c>
      <c r="B120" s="60"/>
      <c r="C120" s="38"/>
      <c r="E120" s="87"/>
    </row>
    <row r="122" spans="1:10" x14ac:dyDescent="0.25">
      <c r="B122" s="256"/>
      <c r="C122" s="256"/>
      <c r="D122" s="72"/>
      <c r="F122" s="60"/>
    </row>
    <row r="123" spans="1:10" x14ac:dyDescent="0.25">
      <c r="B123" s="256"/>
      <c r="C123" s="256"/>
      <c r="D123" s="72"/>
    </row>
    <row r="124" spans="1:10" x14ac:dyDescent="0.25">
      <c r="B124" s="256"/>
      <c r="C124" s="256"/>
      <c r="D124" s="72"/>
    </row>
    <row r="125" spans="1:10" x14ac:dyDescent="0.25">
      <c r="B125" s="256"/>
      <c r="C125" s="256"/>
      <c r="D125" s="72"/>
    </row>
    <row r="126" spans="1:10" x14ac:dyDescent="0.25">
      <c r="B126" s="256"/>
      <c r="C126" s="256"/>
      <c r="D126" s="72"/>
    </row>
  </sheetData>
  <mergeCells count="12">
    <mergeCell ref="A2:I2"/>
    <mergeCell ref="B115:C115"/>
    <mergeCell ref="E115:F115"/>
    <mergeCell ref="A117:B117"/>
    <mergeCell ref="D117:E117"/>
    <mergeCell ref="A34:B34"/>
    <mergeCell ref="A33:B33"/>
    <mergeCell ref="B122:C122"/>
    <mergeCell ref="B123:C123"/>
    <mergeCell ref="B124:C124"/>
    <mergeCell ref="B125:C125"/>
    <mergeCell ref="B126:C126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5"/>
  <sheetViews>
    <sheetView workbookViewId="0">
      <selection activeCell="F21" sqref="F21"/>
    </sheetView>
  </sheetViews>
  <sheetFormatPr baseColWidth="10" defaultRowHeight="15" x14ac:dyDescent="0.25"/>
  <cols>
    <col min="1" max="1" width="5.140625" customWidth="1"/>
    <col min="2" max="2" width="26.5703125" customWidth="1"/>
  </cols>
  <sheetData>
    <row r="2" spans="2:10" ht="20.25" x14ac:dyDescent="0.25">
      <c r="B2" s="257" t="s">
        <v>300</v>
      </c>
      <c r="C2" s="258"/>
      <c r="D2" s="258"/>
      <c r="E2" s="258"/>
      <c r="F2" s="258"/>
      <c r="G2" s="258"/>
      <c r="H2" s="258"/>
      <c r="I2" s="258"/>
      <c r="J2" s="258"/>
    </row>
    <row r="4" spans="2:10" x14ac:dyDescent="0.25">
      <c r="C4" s="96" t="s">
        <v>208</v>
      </c>
      <c r="D4" s="71" t="s">
        <v>165</v>
      </c>
      <c r="E4" s="71" t="s">
        <v>166</v>
      </c>
      <c r="F4" s="71" t="s">
        <v>209</v>
      </c>
      <c r="G4" s="71" t="s">
        <v>210</v>
      </c>
      <c r="H4" s="71" t="s">
        <v>299</v>
      </c>
      <c r="I4" s="71" t="s">
        <v>211</v>
      </c>
      <c r="J4" s="3" t="s">
        <v>14</v>
      </c>
    </row>
    <row r="5" spans="2:10" x14ac:dyDescent="0.25">
      <c r="C5" s="97" t="s">
        <v>212</v>
      </c>
      <c r="D5" s="98"/>
      <c r="E5" s="98"/>
      <c r="F5" s="98" t="s">
        <v>213</v>
      </c>
      <c r="G5" s="98" t="s">
        <v>214</v>
      </c>
      <c r="H5" s="98"/>
      <c r="I5" s="98" t="s">
        <v>215</v>
      </c>
      <c r="J5" s="11" t="s">
        <v>216</v>
      </c>
    </row>
    <row r="7" spans="2:10" x14ac:dyDescent="0.25">
      <c r="B7" s="81" t="s">
        <v>360</v>
      </c>
      <c r="C7" s="88"/>
      <c r="D7" s="88"/>
      <c r="E7" s="88"/>
      <c r="F7" s="88"/>
      <c r="G7" s="88"/>
      <c r="H7" s="88"/>
    </row>
    <row r="8" spans="2:10" x14ac:dyDescent="0.25">
      <c r="E8" s="100"/>
      <c r="G8" s="100"/>
      <c r="H8" s="100"/>
    </row>
    <row r="9" spans="2:10" x14ac:dyDescent="0.25">
      <c r="B9" s="76" t="s">
        <v>187</v>
      </c>
      <c r="C9" s="100">
        <v>1</v>
      </c>
      <c r="D9" s="100">
        <v>1</v>
      </c>
      <c r="E9" s="100"/>
      <c r="F9" s="195">
        <v>1</v>
      </c>
      <c r="G9" s="72"/>
      <c r="H9" s="200">
        <v>3</v>
      </c>
      <c r="I9" s="101">
        <v>1</v>
      </c>
      <c r="J9" s="99">
        <f>C9+D9+E9+F9+G9+H9+I9</f>
        <v>7</v>
      </c>
    </row>
    <row r="10" spans="2:10" x14ac:dyDescent="0.25">
      <c r="B10" s="81" t="s">
        <v>175</v>
      </c>
      <c r="C10" s="104">
        <v>2</v>
      </c>
      <c r="D10" s="194">
        <v>3</v>
      </c>
      <c r="E10" s="100"/>
      <c r="F10" s="100"/>
      <c r="G10" s="102">
        <v>1</v>
      </c>
      <c r="H10" s="72"/>
      <c r="I10" s="72"/>
      <c r="J10" s="238">
        <f t="shared" ref="J10:J29" si="0">C10+D10+E10+F10+G10+I10</f>
        <v>6</v>
      </c>
    </row>
    <row r="11" spans="2:10" x14ac:dyDescent="0.25">
      <c r="B11" s="81" t="s">
        <v>186</v>
      </c>
      <c r="C11" s="100">
        <v>1</v>
      </c>
      <c r="D11" s="194">
        <v>3</v>
      </c>
      <c r="E11" s="72">
        <v>1</v>
      </c>
      <c r="F11" s="100"/>
      <c r="G11" s="100"/>
      <c r="H11" s="72"/>
      <c r="I11" s="72"/>
      <c r="J11" s="72">
        <f t="shared" si="0"/>
        <v>5</v>
      </c>
    </row>
    <row r="12" spans="2:10" x14ac:dyDescent="0.25">
      <c r="B12" s="81" t="s">
        <v>184</v>
      </c>
      <c r="C12" s="104">
        <v>2</v>
      </c>
      <c r="D12" s="100">
        <v>2</v>
      </c>
      <c r="E12" s="100">
        <v>1</v>
      </c>
      <c r="F12" s="100"/>
      <c r="G12" s="72"/>
      <c r="H12" s="72"/>
      <c r="I12" s="100"/>
      <c r="J12" s="246">
        <f t="shared" si="0"/>
        <v>5</v>
      </c>
    </row>
    <row r="13" spans="2:10" x14ac:dyDescent="0.25">
      <c r="B13" s="81" t="s">
        <v>189</v>
      </c>
      <c r="C13" s="104">
        <v>2</v>
      </c>
      <c r="D13" s="100"/>
      <c r="E13" s="72">
        <v>1</v>
      </c>
      <c r="F13" s="72"/>
      <c r="G13" s="72"/>
      <c r="H13" s="72"/>
      <c r="I13" s="101">
        <v>1</v>
      </c>
      <c r="J13" s="72">
        <f t="shared" si="0"/>
        <v>4</v>
      </c>
    </row>
    <row r="14" spans="2:10" x14ac:dyDescent="0.25">
      <c r="B14" s="81" t="s">
        <v>205</v>
      </c>
      <c r="C14" s="72"/>
      <c r="D14" s="194">
        <v>3</v>
      </c>
      <c r="E14" s="100"/>
      <c r="F14" s="100"/>
      <c r="G14" s="102">
        <v>1</v>
      </c>
      <c r="H14" s="72"/>
      <c r="I14" s="72"/>
      <c r="J14" s="72">
        <f t="shared" si="0"/>
        <v>4</v>
      </c>
    </row>
    <row r="15" spans="2:10" x14ac:dyDescent="0.25">
      <c r="B15" s="81" t="s">
        <v>176</v>
      </c>
      <c r="C15" s="72"/>
      <c r="D15" s="72">
        <v>1</v>
      </c>
      <c r="E15" s="103">
        <v>3</v>
      </c>
      <c r="F15" s="72"/>
      <c r="G15" s="72"/>
      <c r="H15" s="72"/>
      <c r="I15" s="72"/>
      <c r="J15" s="72">
        <f t="shared" si="0"/>
        <v>4</v>
      </c>
    </row>
    <row r="16" spans="2:10" x14ac:dyDescent="0.25">
      <c r="B16" s="81" t="s">
        <v>449</v>
      </c>
      <c r="C16" s="104">
        <v>2</v>
      </c>
      <c r="D16" s="100"/>
      <c r="E16" s="100">
        <v>1</v>
      </c>
      <c r="F16" s="72"/>
      <c r="G16" s="72"/>
      <c r="H16" s="72"/>
      <c r="I16" s="72"/>
      <c r="J16" s="72">
        <f t="shared" si="0"/>
        <v>3</v>
      </c>
    </row>
    <row r="17" spans="2:10" x14ac:dyDescent="0.25">
      <c r="B17" s="81" t="s">
        <v>183</v>
      </c>
      <c r="C17" s="100"/>
      <c r="D17" s="100">
        <v>1</v>
      </c>
      <c r="E17" s="100">
        <v>2</v>
      </c>
      <c r="F17" s="72"/>
      <c r="G17" s="100"/>
      <c r="H17" s="72"/>
      <c r="I17" s="72"/>
      <c r="J17" s="72">
        <f t="shared" si="0"/>
        <v>3</v>
      </c>
    </row>
    <row r="18" spans="2:10" x14ac:dyDescent="0.25">
      <c r="B18" s="81" t="s">
        <v>220</v>
      </c>
      <c r="C18" s="100"/>
      <c r="D18" s="100">
        <v>1</v>
      </c>
      <c r="E18" s="100">
        <v>2</v>
      </c>
      <c r="F18" s="72"/>
      <c r="G18" s="72"/>
      <c r="H18" s="72"/>
      <c r="I18" s="72"/>
      <c r="J18" s="72">
        <f t="shared" si="0"/>
        <v>3</v>
      </c>
    </row>
    <row r="19" spans="2:10" x14ac:dyDescent="0.25">
      <c r="B19" s="81" t="s">
        <v>192</v>
      </c>
      <c r="C19" s="72"/>
      <c r="D19" s="100"/>
      <c r="E19" s="103">
        <v>3</v>
      </c>
      <c r="F19" s="72"/>
      <c r="G19" s="72"/>
      <c r="H19" s="72"/>
      <c r="I19" s="72"/>
      <c r="J19" s="72">
        <f t="shared" si="0"/>
        <v>3</v>
      </c>
    </row>
    <row r="20" spans="2:10" x14ac:dyDescent="0.25">
      <c r="B20" s="81" t="s">
        <v>181</v>
      </c>
      <c r="C20" s="100">
        <v>1</v>
      </c>
      <c r="D20" s="100">
        <v>1</v>
      </c>
      <c r="E20" s="100"/>
      <c r="F20" s="72"/>
      <c r="G20" s="72"/>
      <c r="H20" s="72"/>
      <c r="I20" s="72"/>
      <c r="J20" s="72">
        <f t="shared" si="0"/>
        <v>2</v>
      </c>
    </row>
    <row r="21" spans="2:10" x14ac:dyDescent="0.25">
      <c r="B21" s="73" t="s">
        <v>182</v>
      </c>
      <c r="C21" s="100">
        <v>1</v>
      </c>
      <c r="D21" s="100">
        <v>1</v>
      </c>
      <c r="E21" s="100"/>
      <c r="F21" s="72"/>
      <c r="G21" s="72"/>
      <c r="H21" s="72"/>
      <c r="I21" s="72"/>
      <c r="J21" s="72">
        <f t="shared" si="0"/>
        <v>2</v>
      </c>
    </row>
    <row r="22" spans="2:10" x14ac:dyDescent="0.25">
      <c r="B22" s="81" t="s">
        <v>222</v>
      </c>
      <c r="C22" s="100">
        <v>1</v>
      </c>
      <c r="D22" s="100"/>
      <c r="E22" s="100">
        <v>1</v>
      </c>
      <c r="F22" s="72"/>
      <c r="G22" s="72"/>
      <c r="H22" s="72"/>
      <c r="I22" s="72"/>
      <c r="J22" s="72">
        <f t="shared" si="0"/>
        <v>2</v>
      </c>
    </row>
    <row r="23" spans="2:10" x14ac:dyDescent="0.25">
      <c r="B23" s="81" t="s">
        <v>179</v>
      </c>
      <c r="C23" s="104">
        <v>2</v>
      </c>
      <c r="D23" s="100"/>
      <c r="E23" s="100"/>
      <c r="F23" s="72"/>
      <c r="G23" s="72"/>
      <c r="H23" s="72"/>
      <c r="I23" s="72"/>
      <c r="J23" s="72">
        <f t="shared" si="0"/>
        <v>2</v>
      </c>
    </row>
    <row r="24" spans="2:10" x14ac:dyDescent="0.25">
      <c r="B24" s="81" t="s">
        <v>178</v>
      </c>
      <c r="C24" s="104">
        <v>2</v>
      </c>
      <c r="D24" s="100"/>
      <c r="E24" s="100"/>
      <c r="F24" s="72"/>
      <c r="G24" s="72"/>
      <c r="H24" s="72"/>
      <c r="I24" s="72"/>
      <c r="J24" s="72">
        <f t="shared" si="0"/>
        <v>2</v>
      </c>
    </row>
    <row r="25" spans="2:10" x14ac:dyDescent="0.25">
      <c r="B25" s="81" t="s">
        <v>185</v>
      </c>
      <c r="C25" s="100"/>
      <c r="D25" s="100"/>
      <c r="E25" s="100">
        <v>2</v>
      </c>
      <c r="F25" s="100"/>
      <c r="G25" s="72"/>
      <c r="H25" s="72"/>
      <c r="I25" s="72"/>
      <c r="J25" s="72">
        <f t="shared" si="0"/>
        <v>2</v>
      </c>
    </row>
    <row r="26" spans="2:10" x14ac:dyDescent="0.25">
      <c r="B26" s="81" t="s">
        <v>177</v>
      </c>
      <c r="C26" s="100">
        <v>1</v>
      </c>
      <c r="D26" s="100"/>
      <c r="E26" s="100"/>
      <c r="F26" s="72"/>
      <c r="G26" s="72"/>
      <c r="H26" s="72"/>
      <c r="I26" s="72"/>
      <c r="J26" s="72">
        <f t="shared" si="0"/>
        <v>1</v>
      </c>
    </row>
    <row r="27" spans="2:10" x14ac:dyDescent="0.25">
      <c r="B27" s="81" t="s">
        <v>221</v>
      </c>
      <c r="C27" s="100">
        <v>1</v>
      </c>
      <c r="D27" s="100"/>
      <c r="E27" s="72"/>
      <c r="F27" s="72"/>
      <c r="G27" s="100"/>
      <c r="H27" s="100"/>
      <c r="I27" s="72"/>
      <c r="J27" s="238">
        <f t="shared" si="0"/>
        <v>1</v>
      </c>
    </row>
    <row r="28" spans="2:10" x14ac:dyDescent="0.25">
      <c r="B28" s="81" t="s">
        <v>219</v>
      </c>
      <c r="C28" s="72"/>
      <c r="D28" s="100">
        <v>1</v>
      </c>
      <c r="E28" s="100"/>
      <c r="F28" s="100"/>
      <c r="G28" s="72"/>
      <c r="H28" s="72"/>
      <c r="I28" s="72"/>
      <c r="J28" s="72">
        <f t="shared" si="0"/>
        <v>1</v>
      </c>
    </row>
    <row r="29" spans="2:10" x14ac:dyDescent="0.25">
      <c r="B29" s="73" t="s">
        <v>230</v>
      </c>
      <c r="C29" s="72"/>
      <c r="D29" s="100">
        <v>1</v>
      </c>
      <c r="E29" s="100"/>
      <c r="F29" s="100"/>
      <c r="G29" s="72"/>
      <c r="H29" s="72"/>
      <c r="I29" s="72"/>
      <c r="J29" s="72">
        <f t="shared" si="0"/>
        <v>1</v>
      </c>
    </row>
    <row r="30" spans="2:10" x14ac:dyDescent="0.25">
      <c r="B30" s="73" t="s">
        <v>225</v>
      </c>
      <c r="C30" s="72"/>
      <c r="D30" s="100">
        <v>1</v>
      </c>
      <c r="E30" s="100"/>
      <c r="F30" s="100"/>
      <c r="G30" s="72"/>
      <c r="H30" s="72"/>
      <c r="I30" s="72"/>
      <c r="J30" s="72">
        <v>1</v>
      </c>
    </row>
    <row r="31" spans="2:10" x14ac:dyDescent="0.25">
      <c r="B31" s="81" t="s">
        <v>217</v>
      </c>
      <c r="C31" s="72"/>
      <c r="D31" s="100"/>
      <c r="E31" s="100">
        <v>1</v>
      </c>
      <c r="F31" s="72"/>
      <c r="G31" s="72"/>
      <c r="H31" s="72"/>
      <c r="I31" s="72"/>
      <c r="J31" s="72">
        <f>C31+D31+E31+F31+G31+I31</f>
        <v>1</v>
      </c>
    </row>
    <row r="32" spans="2:10" x14ac:dyDescent="0.25">
      <c r="B32" s="81" t="s">
        <v>190</v>
      </c>
      <c r="C32" s="72"/>
      <c r="D32" s="100"/>
      <c r="E32" s="100">
        <v>1</v>
      </c>
      <c r="F32" s="72"/>
      <c r="G32" s="72"/>
      <c r="H32" s="72"/>
      <c r="I32" s="72"/>
      <c r="J32" s="72">
        <f>C32+D32+E32+F32+G32+I32</f>
        <v>1</v>
      </c>
    </row>
    <row r="33" spans="1:10" x14ac:dyDescent="0.25">
      <c r="B33" s="81" t="s">
        <v>191</v>
      </c>
      <c r="C33" s="72"/>
      <c r="D33" s="100"/>
      <c r="E33" s="100">
        <v>1</v>
      </c>
      <c r="F33" s="100"/>
      <c r="G33" s="72"/>
      <c r="H33" s="72"/>
      <c r="I33" s="72"/>
      <c r="J33" s="72">
        <v>1</v>
      </c>
    </row>
    <row r="34" spans="1:10" x14ac:dyDescent="0.25">
      <c r="B34" s="81"/>
      <c r="C34" s="72"/>
      <c r="D34" s="100"/>
      <c r="E34" s="100"/>
      <c r="F34" s="100"/>
      <c r="G34" s="72"/>
      <c r="H34" s="72"/>
      <c r="I34" s="72"/>
      <c r="J34" s="72"/>
    </row>
    <row r="35" spans="1:10" x14ac:dyDescent="0.25">
      <c r="A35" t="s">
        <v>14</v>
      </c>
      <c r="B35" s="218">
        <f>COUNTA(B9:B33)</f>
        <v>25</v>
      </c>
      <c r="C35" s="72">
        <f>SUM(C9:C33)</f>
        <v>19</v>
      </c>
      <c r="D35" s="72">
        <f t="shared" ref="D35:I35" si="1">SUM(D9:D33)</f>
        <v>20</v>
      </c>
      <c r="E35" s="72">
        <f t="shared" si="1"/>
        <v>20</v>
      </c>
      <c r="F35" s="72">
        <f t="shared" si="1"/>
        <v>1</v>
      </c>
      <c r="G35" s="72">
        <f t="shared" si="1"/>
        <v>2</v>
      </c>
      <c r="H35" s="72">
        <f t="shared" si="1"/>
        <v>3</v>
      </c>
      <c r="I35" s="72">
        <f t="shared" si="1"/>
        <v>2</v>
      </c>
      <c r="J35" s="72">
        <f>SUM(J9:J33)</f>
        <v>67</v>
      </c>
    </row>
    <row r="36" spans="1:10" x14ac:dyDescent="0.25">
      <c r="B36" s="81"/>
      <c r="C36" s="72"/>
      <c r="D36" s="100"/>
      <c r="E36" s="100"/>
      <c r="F36" s="72"/>
      <c r="G36" s="72"/>
      <c r="H36" s="72"/>
      <c r="I36" s="72"/>
      <c r="J36" s="72"/>
    </row>
    <row r="37" spans="1:10" x14ac:dyDescent="0.25">
      <c r="B37" s="81" t="s">
        <v>229</v>
      </c>
      <c r="C37" s="72"/>
      <c r="D37" s="100"/>
      <c r="E37" s="100"/>
      <c r="F37" s="72"/>
      <c r="G37" s="72"/>
      <c r="H37" s="72"/>
      <c r="I37" s="72"/>
      <c r="J37" s="72"/>
    </row>
    <row r="38" spans="1:10" x14ac:dyDescent="0.25">
      <c r="B38" s="81"/>
      <c r="C38" s="72"/>
      <c r="D38" s="100"/>
      <c r="E38" s="100"/>
      <c r="F38" s="72"/>
      <c r="G38" s="72"/>
      <c r="H38" s="72"/>
      <c r="I38" s="72"/>
      <c r="J38" s="72"/>
    </row>
    <row r="39" spans="1:10" x14ac:dyDescent="0.25">
      <c r="B39" s="73"/>
      <c r="C39" s="72"/>
      <c r="D39" s="72"/>
      <c r="E39" s="100"/>
      <c r="F39" s="72"/>
      <c r="G39" s="72"/>
      <c r="H39" s="72"/>
      <c r="I39" s="72"/>
      <c r="J39" s="72">
        <f t="shared" ref="J39:J53" si="2">C39+D39+E39+F39+G39+I39</f>
        <v>0</v>
      </c>
    </row>
    <row r="40" spans="1:10" x14ac:dyDescent="0.25">
      <c r="B40" s="73" t="s">
        <v>231</v>
      </c>
      <c r="C40" s="88"/>
      <c r="D40" s="88"/>
      <c r="E40" s="88"/>
      <c r="F40" s="88"/>
      <c r="G40" s="88"/>
      <c r="H40" s="88"/>
      <c r="I40" s="88"/>
      <c r="J40" s="72">
        <f t="shared" si="2"/>
        <v>0</v>
      </c>
    </row>
    <row r="41" spans="1:10" x14ac:dyDescent="0.25">
      <c r="B41" s="73" t="s">
        <v>226</v>
      </c>
      <c r="C41" s="72"/>
      <c r="D41" s="72"/>
      <c r="E41" s="100"/>
      <c r="F41" s="72"/>
      <c r="G41" s="72"/>
      <c r="H41" s="72"/>
      <c r="I41" s="72"/>
      <c r="J41" s="72">
        <f t="shared" si="2"/>
        <v>0</v>
      </c>
    </row>
    <row r="42" spans="1:10" x14ac:dyDescent="0.25">
      <c r="B42" s="81" t="s">
        <v>201</v>
      </c>
      <c r="C42" s="72"/>
      <c r="D42" s="100"/>
      <c r="E42" s="72"/>
      <c r="F42" s="72"/>
      <c r="G42" s="72"/>
      <c r="H42" s="72"/>
      <c r="I42" s="72"/>
      <c r="J42" s="72">
        <f t="shared" si="2"/>
        <v>0</v>
      </c>
    </row>
    <row r="43" spans="1:10" x14ac:dyDescent="0.25">
      <c r="B43" s="73" t="s">
        <v>224</v>
      </c>
      <c r="C43" s="72"/>
      <c r="D43" s="72"/>
      <c r="E43" s="100"/>
      <c r="F43" s="72"/>
      <c r="G43" s="72"/>
      <c r="H43" s="72"/>
      <c r="I43" s="72"/>
      <c r="J43" s="72">
        <f t="shared" si="2"/>
        <v>0</v>
      </c>
    </row>
    <row r="44" spans="1:10" x14ac:dyDescent="0.25">
      <c r="B44" s="81" t="s">
        <v>218</v>
      </c>
      <c r="C44" s="72"/>
      <c r="D44" s="100"/>
      <c r="E44" s="100"/>
      <c r="F44" s="72"/>
      <c r="G44" s="72"/>
      <c r="H44" s="72"/>
      <c r="I44" s="72"/>
      <c r="J44" s="72">
        <f t="shared" si="2"/>
        <v>0</v>
      </c>
    </row>
    <row r="45" spans="1:10" x14ac:dyDescent="0.25">
      <c r="B45" s="73" t="s">
        <v>437</v>
      </c>
      <c r="C45" s="88"/>
      <c r="D45" s="88"/>
      <c r="E45" s="88"/>
      <c r="F45" s="88"/>
      <c r="G45" s="88"/>
      <c r="H45" s="88"/>
      <c r="I45" s="88"/>
      <c r="J45" s="72">
        <f t="shared" si="2"/>
        <v>0</v>
      </c>
    </row>
    <row r="46" spans="1:10" x14ac:dyDescent="0.25">
      <c r="B46" s="81" t="s">
        <v>223</v>
      </c>
      <c r="C46" s="72"/>
      <c r="D46" s="72"/>
      <c r="E46" s="100"/>
      <c r="F46" s="72"/>
      <c r="G46" s="72"/>
      <c r="H46" s="72"/>
      <c r="I46" s="72"/>
      <c r="J46" s="72">
        <f t="shared" si="2"/>
        <v>0</v>
      </c>
    </row>
    <row r="47" spans="1:10" x14ac:dyDescent="0.25">
      <c r="B47" s="73" t="s">
        <v>227</v>
      </c>
      <c r="C47" s="72"/>
      <c r="D47" s="72"/>
      <c r="E47" s="100"/>
      <c r="F47" s="72"/>
      <c r="G47" s="72"/>
      <c r="H47" s="72"/>
      <c r="I47" s="72"/>
      <c r="J47" s="72">
        <f t="shared" si="2"/>
        <v>0</v>
      </c>
    </row>
    <row r="48" spans="1:10" x14ac:dyDescent="0.25">
      <c r="B48" s="81" t="s">
        <v>180</v>
      </c>
      <c r="C48" s="72"/>
      <c r="D48" s="100"/>
      <c r="E48" s="72"/>
      <c r="F48" s="72"/>
      <c r="G48" s="72"/>
      <c r="H48" s="72"/>
      <c r="I48" s="72"/>
      <c r="J48" s="72">
        <f t="shared" si="2"/>
        <v>0</v>
      </c>
    </row>
    <row r="49" spans="1:10" x14ac:dyDescent="0.25">
      <c r="B49" s="81" t="s">
        <v>219</v>
      </c>
      <c r="C49" s="72"/>
      <c r="D49" s="100"/>
      <c r="E49" s="100"/>
      <c r="F49" s="72"/>
      <c r="G49" s="72"/>
      <c r="H49" s="72"/>
      <c r="I49" s="72"/>
      <c r="J49" s="72">
        <f t="shared" si="2"/>
        <v>0</v>
      </c>
    </row>
    <row r="50" spans="1:10" x14ac:dyDescent="0.25">
      <c r="B50" s="73" t="s">
        <v>438</v>
      </c>
      <c r="C50" s="88"/>
      <c r="D50" s="88"/>
      <c r="E50" s="88"/>
      <c r="F50" s="88"/>
      <c r="G50" s="88"/>
      <c r="H50" s="88"/>
      <c r="I50" s="88"/>
      <c r="J50" s="72">
        <f t="shared" si="2"/>
        <v>0</v>
      </c>
    </row>
    <row r="51" spans="1:10" x14ac:dyDescent="0.25">
      <c r="B51" s="81" t="s">
        <v>188</v>
      </c>
      <c r="C51" s="72"/>
      <c r="D51" s="72"/>
      <c r="E51" s="72"/>
      <c r="F51" s="72"/>
      <c r="G51" s="72"/>
      <c r="H51" s="72"/>
      <c r="I51" s="72"/>
      <c r="J51" s="72">
        <f t="shared" si="2"/>
        <v>0</v>
      </c>
    </row>
    <row r="52" spans="1:10" x14ac:dyDescent="0.25">
      <c r="B52" s="73" t="s">
        <v>228</v>
      </c>
      <c r="C52" s="72"/>
      <c r="D52" s="72"/>
      <c r="E52" s="72"/>
      <c r="F52" s="72"/>
      <c r="G52" s="72"/>
      <c r="H52" s="72"/>
      <c r="I52" s="72"/>
      <c r="J52" s="72">
        <f t="shared" si="2"/>
        <v>0</v>
      </c>
    </row>
    <row r="53" spans="1:10" x14ac:dyDescent="0.25">
      <c r="B53" s="73" t="s">
        <v>232</v>
      </c>
      <c r="C53" s="88"/>
      <c r="D53" s="88"/>
      <c r="E53" s="88"/>
      <c r="F53" s="88"/>
      <c r="G53" s="88"/>
      <c r="H53" s="88"/>
      <c r="I53" s="88"/>
      <c r="J53" s="72">
        <f t="shared" si="2"/>
        <v>0</v>
      </c>
    </row>
    <row r="54" spans="1:10" x14ac:dyDescent="0.25">
      <c r="B54" s="81"/>
      <c r="C54" s="88"/>
      <c r="D54" s="88"/>
      <c r="E54" s="88"/>
      <c r="F54" s="88"/>
      <c r="G54" s="88"/>
      <c r="H54" s="88"/>
      <c r="I54" s="88"/>
      <c r="J54" s="88"/>
    </row>
    <row r="55" spans="1:10" x14ac:dyDescent="0.25">
      <c r="A55" t="s">
        <v>14</v>
      </c>
      <c r="B55" s="218">
        <f>COUNTA(B39:B53)</f>
        <v>14</v>
      </c>
      <c r="C55" s="88"/>
      <c r="D55" s="88"/>
      <c r="E55" s="88"/>
      <c r="F55" s="88"/>
      <c r="G55" s="88"/>
      <c r="H55" s="88"/>
      <c r="I55" s="88"/>
      <c r="J55" s="88"/>
    </row>
  </sheetData>
  <sortState ref="B9:J33">
    <sortCondition descending="1" ref="J9:J33"/>
    <sortCondition ref="C9:C33"/>
    <sortCondition descending="1" ref="F9:F33"/>
    <sortCondition descending="1" ref="H9:H33"/>
    <sortCondition descending="1" ref="D9:D33"/>
  </sortState>
  <mergeCells count="1">
    <mergeCell ref="B2:J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2"/>
  <sheetViews>
    <sheetView topLeftCell="A61" workbookViewId="0">
      <selection activeCell="C86" sqref="C86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64" t="s">
        <v>378</v>
      </c>
      <c r="C3" s="60"/>
      <c r="D3" s="60"/>
      <c r="F3" s="60"/>
      <c r="I3" s="60"/>
      <c r="J3" s="60"/>
      <c r="K3" s="60"/>
    </row>
    <row r="4" spans="2:11" x14ac:dyDescent="0.25">
      <c r="B4" s="60"/>
      <c r="C4" s="60"/>
      <c r="D4" s="60"/>
      <c r="F4" s="60"/>
      <c r="I4" s="60"/>
      <c r="J4" s="60"/>
      <c r="K4" s="60"/>
    </row>
    <row r="5" spans="2:11" ht="18" x14ac:dyDescent="0.25">
      <c r="B5" s="60"/>
      <c r="C5" s="60"/>
      <c r="D5" s="68"/>
      <c r="F5" s="60"/>
      <c r="G5" s="105" t="s">
        <v>233</v>
      </c>
      <c r="I5" s="60"/>
      <c r="J5" s="60"/>
      <c r="K5" s="60"/>
    </row>
    <row r="6" spans="2:11" x14ac:dyDescent="0.25">
      <c r="B6" s="60"/>
      <c r="C6" s="60"/>
      <c r="D6" s="60"/>
      <c r="F6" s="60"/>
      <c r="I6" s="60"/>
      <c r="J6" s="60"/>
      <c r="K6" s="60"/>
    </row>
    <row r="7" spans="2:11" ht="22.5" customHeight="1" x14ac:dyDescent="0.25">
      <c r="B7" s="77" t="s">
        <v>132</v>
      </c>
      <c r="C7" s="69" t="s">
        <v>133</v>
      </c>
      <c r="D7" s="69" t="s">
        <v>134</v>
      </c>
      <c r="E7" s="69" t="s">
        <v>234</v>
      </c>
      <c r="F7" s="69" t="s">
        <v>136</v>
      </c>
      <c r="G7" s="69" t="s">
        <v>137</v>
      </c>
      <c r="H7" s="69" t="s">
        <v>138</v>
      </c>
      <c r="I7" s="69" t="s">
        <v>140</v>
      </c>
      <c r="J7" s="69" t="s">
        <v>19</v>
      </c>
      <c r="K7" s="69" t="s">
        <v>23</v>
      </c>
    </row>
    <row r="8" spans="2:11" x14ac:dyDescent="0.25">
      <c r="B8" s="106"/>
      <c r="C8" s="106"/>
      <c r="D8" s="106"/>
      <c r="E8" s="106"/>
      <c r="F8" s="106"/>
      <c r="G8" s="107"/>
      <c r="H8" s="108"/>
      <c r="I8" s="106"/>
      <c r="J8" s="106"/>
      <c r="K8" s="106"/>
    </row>
    <row r="9" spans="2:11" ht="15.75" x14ac:dyDescent="0.25">
      <c r="B9" s="106"/>
      <c r="C9" s="106"/>
      <c r="D9" s="106"/>
      <c r="E9" s="263" t="s">
        <v>235</v>
      </c>
      <c r="F9" s="263"/>
      <c r="G9" s="263"/>
      <c r="H9" s="108"/>
      <c r="I9" s="106"/>
      <c r="J9" s="106"/>
      <c r="K9" s="106"/>
    </row>
    <row r="10" spans="2:11" x14ac:dyDescent="0.25">
      <c r="B10" s="106"/>
      <c r="C10" s="106"/>
      <c r="D10" s="106"/>
      <c r="F10" s="106"/>
      <c r="G10" s="107"/>
      <c r="H10" s="108"/>
      <c r="I10" s="106"/>
      <c r="J10" s="106"/>
      <c r="K10" s="106"/>
    </row>
    <row r="11" spans="2:11" x14ac:dyDescent="0.25">
      <c r="B11" s="80">
        <v>10</v>
      </c>
      <c r="C11" s="72">
        <v>11</v>
      </c>
      <c r="D11" s="72">
        <v>2019</v>
      </c>
      <c r="E11" s="80" t="s">
        <v>236</v>
      </c>
      <c r="F11" s="80">
        <v>4</v>
      </c>
      <c r="G11" s="81" t="s">
        <v>142</v>
      </c>
      <c r="H11" s="81" t="s">
        <v>143</v>
      </c>
      <c r="I11" s="112">
        <v>1909</v>
      </c>
      <c r="J11" s="112">
        <v>11</v>
      </c>
      <c r="K11" s="111">
        <f>I11/J11</f>
        <v>173.54545454545453</v>
      </c>
    </row>
    <row r="12" spans="2:11" x14ac:dyDescent="0.25">
      <c r="B12" s="110">
        <v>8</v>
      </c>
      <c r="C12" s="72">
        <v>3</v>
      </c>
      <c r="D12" s="80">
        <v>2020</v>
      </c>
      <c r="E12" s="80" t="s">
        <v>236</v>
      </c>
      <c r="F12" s="80">
        <v>4</v>
      </c>
      <c r="G12" s="81" t="s">
        <v>383</v>
      </c>
      <c r="H12" s="81"/>
      <c r="I12" s="112"/>
      <c r="J12" s="112"/>
      <c r="K12" s="111"/>
    </row>
    <row r="13" spans="2:11" x14ac:dyDescent="0.25">
      <c r="B13" s="72">
        <v>17</v>
      </c>
      <c r="C13" s="72">
        <v>5</v>
      </c>
      <c r="D13" s="72">
        <v>2020</v>
      </c>
      <c r="E13" s="80" t="s">
        <v>236</v>
      </c>
      <c r="F13" s="80">
        <v>4</v>
      </c>
      <c r="G13" s="81" t="s">
        <v>384</v>
      </c>
      <c r="H13" s="73"/>
      <c r="I13" s="72"/>
      <c r="J13" s="72"/>
      <c r="K13" s="111"/>
    </row>
    <row r="14" spans="2:11" x14ac:dyDescent="0.25">
      <c r="B14" s="73"/>
      <c r="C14" s="73"/>
      <c r="D14" s="73"/>
      <c r="E14" s="89"/>
      <c r="F14" s="88"/>
      <c r="G14" s="73"/>
      <c r="H14" s="73"/>
      <c r="I14" s="90">
        <f>SUM(I11:I13)</f>
        <v>1909</v>
      </c>
      <c r="J14" s="90">
        <f>SUM(J11:J13)</f>
        <v>11</v>
      </c>
      <c r="K14" s="111">
        <f>I14/J14</f>
        <v>173.54545454545453</v>
      </c>
    </row>
    <row r="15" spans="2:11" x14ac:dyDescent="0.25">
      <c r="B15" s="73"/>
      <c r="C15" s="73"/>
      <c r="D15" s="73"/>
      <c r="E15" s="89"/>
      <c r="F15" s="88"/>
      <c r="G15" s="73"/>
      <c r="H15" s="73"/>
      <c r="I15" s="72"/>
      <c r="J15" s="72"/>
      <c r="K15" s="72"/>
    </row>
    <row r="16" spans="2:11" x14ac:dyDescent="0.25">
      <c r="B16" s="80">
        <v>10</v>
      </c>
      <c r="C16" s="72">
        <v>11</v>
      </c>
      <c r="D16" s="72">
        <v>2019</v>
      </c>
      <c r="E16" s="80" t="s">
        <v>236</v>
      </c>
      <c r="F16" s="80">
        <v>4</v>
      </c>
      <c r="G16" s="81" t="s">
        <v>142</v>
      </c>
      <c r="H16" s="81" t="s">
        <v>155</v>
      </c>
      <c r="I16" s="72">
        <v>924</v>
      </c>
      <c r="J16" s="72">
        <v>6</v>
      </c>
      <c r="K16" s="75">
        <f>I16/J16</f>
        <v>154</v>
      </c>
    </row>
    <row r="17" spans="2:11" x14ac:dyDescent="0.25">
      <c r="B17" s="110">
        <v>8</v>
      </c>
      <c r="C17" s="72">
        <v>3</v>
      </c>
      <c r="D17" s="207">
        <v>2020</v>
      </c>
      <c r="E17" s="80" t="s">
        <v>236</v>
      </c>
      <c r="F17" s="80">
        <v>4</v>
      </c>
      <c r="G17" s="81" t="s">
        <v>383</v>
      </c>
      <c r="H17" s="73"/>
      <c r="I17" s="72"/>
      <c r="J17" s="72"/>
      <c r="K17" s="75"/>
    </row>
    <row r="18" spans="2:11" x14ac:dyDescent="0.25">
      <c r="B18" s="72">
        <v>17</v>
      </c>
      <c r="C18" s="72">
        <v>5</v>
      </c>
      <c r="D18" s="72">
        <v>2020</v>
      </c>
      <c r="E18" s="207" t="s">
        <v>236</v>
      </c>
      <c r="F18" s="207">
        <v>4</v>
      </c>
      <c r="G18" s="81" t="s">
        <v>384</v>
      </c>
      <c r="H18" s="73"/>
      <c r="I18" s="72"/>
      <c r="J18" s="72"/>
      <c r="K18" s="75"/>
    </row>
    <row r="19" spans="2:11" x14ac:dyDescent="0.25">
      <c r="B19" s="73"/>
      <c r="C19" s="73"/>
      <c r="D19" s="73"/>
      <c r="E19" s="89"/>
      <c r="F19" s="88"/>
      <c r="G19" s="73"/>
      <c r="H19" s="73"/>
      <c r="I19" s="90">
        <f>SUM(I16:I17)</f>
        <v>924</v>
      </c>
      <c r="J19" s="90">
        <f>SUM(J16:J17)</f>
        <v>6</v>
      </c>
      <c r="K19" s="111">
        <f>I19/J19</f>
        <v>154</v>
      </c>
    </row>
    <row r="20" spans="2:11" x14ac:dyDescent="0.25">
      <c r="B20" s="73"/>
      <c r="C20" s="73"/>
      <c r="D20" s="73"/>
      <c r="E20" s="89"/>
      <c r="F20" s="88"/>
      <c r="G20" s="73"/>
      <c r="H20" s="73"/>
      <c r="I20" s="72"/>
      <c r="J20" s="72"/>
      <c r="K20" s="72"/>
    </row>
    <row r="21" spans="2:11" x14ac:dyDescent="0.25">
      <c r="B21" s="80">
        <v>10</v>
      </c>
      <c r="C21" s="72">
        <v>11</v>
      </c>
      <c r="D21" s="72">
        <v>2019</v>
      </c>
      <c r="E21" s="80" t="s">
        <v>236</v>
      </c>
      <c r="F21" s="80">
        <v>4</v>
      </c>
      <c r="G21" s="81" t="s">
        <v>142</v>
      </c>
      <c r="H21" s="81" t="s">
        <v>147</v>
      </c>
      <c r="I21" s="72">
        <v>1655</v>
      </c>
      <c r="J21" s="72">
        <v>10</v>
      </c>
      <c r="K21" s="75">
        <f>I21/J21</f>
        <v>165.5</v>
      </c>
    </row>
    <row r="22" spans="2:11" x14ac:dyDescent="0.25">
      <c r="B22" s="110">
        <v>8</v>
      </c>
      <c r="C22" s="72">
        <v>3</v>
      </c>
      <c r="D22" s="207">
        <v>2020</v>
      </c>
      <c r="E22" s="80" t="s">
        <v>236</v>
      </c>
      <c r="F22" s="80">
        <v>4</v>
      </c>
      <c r="G22" s="81" t="s">
        <v>383</v>
      </c>
      <c r="H22" s="73"/>
      <c r="I22" s="72"/>
      <c r="J22" s="72"/>
      <c r="K22" s="75"/>
    </row>
    <row r="23" spans="2:11" x14ac:dyDescent="0.25">
      <c r="B23" s="72">
        <v>17</v>
      </c>
      <c r="C23" s="72">
        <v>5</v>
      </c>
      <c r="D23" s="72">
        <v>2020</v>
      </c>
      <c r="E23" s="80" t="s">
        <v>236</v>
      </c>
      <c r="F23" s="80">
        <v>4</v>
      </c>
      <c r="G23" s="81" t="s">
        <v>384</v>
      </c>
      <c r="H23" s="73"/>
      <c r="I23" s="72"/>
      <c r="J23" s="72"/>
      <c r="K23" s="75"/>
    </row>
    <row r="24" spans="2:11" x14ac:dyDescent="0.25">
      <c r="B24" s="73"/>
      <c r="C24" s="73"/>
      <c r="D24" s="73"/>
      <c r="E24" s="89"/>
      <c r="F24" s="88"/>
      <c r="G24" s="73"/>
      <c r="H24" s="73"/>
      <c r="I24" s="90">
        <f>SUM(I21:I23)</f>
        <v>1655</v>
      </c>
      <c r="J24" s="90">
        <f>SUM(J21:J23)</f>
        <v>10</v>
      </c>
      <c r="K24" s="111">
        <f>I24/J24</f>
        <v>165.5</v>
      </c>
    </row>
    <row r="25" spans="2:11" x14ac:dyDescent="0.25">
      <c r="B25" s="73"/>
      <c r="C25" s="73"/>
      <c r="D25" s="73"/>
      <c r="E25" s="89"/>
      <c r="F25" s="88"/>
      <c r="G25" s="73"/>
      <c r="H25" s="73"/>
      <c r="I25" s="72"/>
      <c r="J25" s="72"/>
      <c r="K25" s="72"/>
    </row>
    <row r="26" spans="2:11" x14ac:dyDescent="0.25">
      <c r="B26" s="207">
        <v>10</v>
      </c>
      <c r="C26" s="72">
        <v>11</v>
      </c>
      <c r="D26" s="72">
        <v>2019</v>
      </c>
      <c r="E26" s="80" t="s">
        <v>236</v>
      </c>
      <c r="F26" s="80">
        <v>4</v>
      </c>
      <c r="G26" s="81" t="s">
        <v>142</v>
      </c>
      <c r="H26" s="81" t="s">
        <v>237</v>
      </c>
      <c r="I26" s="72">
        <v>1313</v>
      </c>
      <c r="J26" s="72">
        <v>8</v>
      </c>
      <c r="K26" s="75">
        <f>I26/J26</f>
        <v>164.125</v>
      </c>
    </row>
    <row r="27" spans="2:11" x14ac:dyDescent="0.25">
      <c r="B27" s="110">
        <v>8</v>
      </c>
      <c r="C27" s="72">
        <v>3</v>
      </c>
      <c r="D27" s="207">
        <v>2020</v>
      </c>
      <c r="E27" s="80" t="s">
        <v>236</v>
      </c>
      <c r="F27" s="80">
        <v>4</v>
      </c>
      <c r="G27" s="81" t="s">
        <v>383</v>
      </c>
      <c r="H27" s="73"/>
      <c r="I27" s="72"/>
      <c r="J27" s="72"/>
      <c r="K27" s="75"/>
    </row>
    <row r="28" spans="2:11" x14ac:dyDescent="0.25">
      <c r="B28" s="72">
        <v>17</v>
      </c>
      <c r="C28" s="72">
        <v>5</v>
      </c>
      <c r="D28" s="72">
        <v>2020</v>
      </c>
      <c r="E28" s="80" t="s">
        <v>236</v>
      </c>
      <c r="F28" s="80">
        <v>4</v>
      </c>
      <c r="G28" s="81" t="s">
        <v>384</v>
      </c>
      <c r="H28" s="73"/>
      <c r="I28" s="72"/>
      <c r="J28" s="72"/>
      <c r="K28" s="75"/>
    </row>
    <row r="29" spans="2:11" x14ac:dyDescent="0.25">
      <c r="B29" s="73"/>
      <c r="C29" s="73"/>
      <c r="D29" s="73"/>
      <c r="E29" s="89"/>
      <c r="F29" s="88"/>
      <c r="G29" s="73"/>
      <c r="H29" s="73"/>
      <c r="I29" s="90">
        <f>SUM(I26:I28)</f>
        <v>1313</v>
      </c>
      <c r="J29" s="90">
        <f>SUM(J26:J28)</f>
        <v>8</v>
      </c>
      <c r="K29" s="111">
        <f>I29/J29</f>
        <v>164.125</v>
      </c>
    </row>
    <row r="30" spans="2:11" x14ac:dyDescent="0.25">
      <c r="B30" s="73"/>
      <c r="C30" s="73"/>
      <c r="D30" s="73"/>
      <c r="E30" s="89"/>
      <c r="F30" s="88"/>
      <c r="G30" s="73"/>
      <c r="H30" s="73"/>
      <c r="I30" s="72"/>
      <c r="J30" s="72"/>
      <c r="K30" s="72"/>
    </row>
    <row r="31" spans="2:11" x14ac:dyDescent="0.25">
      <c r="B31" s="207">
        <v>10</v>
      </c>
      <c r="C31" s="72">
        <v>11</v>
      </c>
      <c r="D31" s="72">
        <v>2019</v>
      </c>
      <c r="E31" s="80" t="s">
        <v>236</v>
      </c>
      <c r="F31" s="80">
        <v>4</v>
      </c>
      <c r="G31" s="81" t="s">
        <v>142</v>
      </c>
      <c r="H31" s="81" t="s">
        <v>238</v>
      </c>
      <c r="I31" s="72">
        <v>1491</v>
      </c>
      <c r="J31" s="72">
        <v>9</v>
      </c>
      <c r="K31" s="75">
        <f>I31/J31</f>
        <v>165.66666666666666</v>
      </c>
    </row>
    <row r="32" spans="2:11" x14ac:dyDescent="0.25">
      <c r="B32" s="110">
        <v>8</v>
      </c>
      <c r="C32" s="72">
        <v>3</v>
      </c>
      <c r="D32" s="207">
        <v>2020</v>
      </c>
      <c r="E32" s="80" t="s">
        <v>236</v>
      </c>
      <c r="F32" s="80">
        <v>4</v>
      </c>
      <c r="G32" s="81" t="s">
        <v>383</v>
      </c>
      <c r="H32" s="73"/>
      <c r="I32" s="72"/>
      <c r="J32" s="72"/>
      <c r="K32" s="75"/>
    </row>
    <row r="33" spans="2:11" x14ac:dyDescent="0.25">
      <c r="B33" s="72">
        <v>17</v>
      </c>
      <c r="C33" s="72">
        <v>5</v>
      </c>
      <c r="D33" s="72">
        <v>2020</v>
      </c>
      <c r="E33" s="80" t="s">
        <v>236</v>
      </c>
      <c r="F33" s="80">
        <v>4</v>
      </c>
      <c r="G33" s="81" t="s">
        <v>384</v>
      </c>
      <c r="H33" s="73"/>
      <c r="I33" s="72"/>
      <c r="J33" s="72"/>
      <c r="K33" s="75"/>
    </row>
    <row r="34" spans="2:11" x14ac:dyDescent="0.25">
      <c r="B34" s="73"/>
      <c r="C34" s="73"/>
      <c r="D34" s="73"/>
      <c r="E34" s="89"/>
      <c r="F34" s="88"/>
      <c r="G34" s="73"/>
      <c r="H34" s="73"/>
      <c r="I34" s="90">
        <f>SUM(I31:I33)</f>
        <v>1491</v>
      </c>
      <c r="J34" s="90">
        <f>SUM(J31:J33)</f>
        <v>9</v>
      </c>
      <c r="K34" s="111">
        <f>I34/J34</f>
        <v>165.66666666666666</v>
      </c>
    </row>
    <row r="35" spans="2:11" x14ac:dyDescent="0.25">
      <c r="B35" s="73"/>
      <c r="C35" s="73"/>
      <c r="D35" s="73"/>
      <c r="E35" s="89"/>
      <c r="F35" s="88"/>
      <c r="G35" s="73"/>
      <c r="H35" s="73"/>
      <c r="I35" s="112"/>
      <c r="J35" s="112"/>
      <c r="K35" s="111"/>
    </row>
    <row r="36" spans="2:11" x14ac:dyDescent="0.25">
      <c r="B36" s="72"/>
      <c r="C36" s="72"/>
      <c r="D36" s="89"/>
      <c r="E36" s="81"/>
      <c r="F36" s="80"/>
      <c r="G36" s="81"/>
      <c r="H36" s="81"/>
      <c r="I36" s="112"/>
      <c r="J36" s="112"/>
      <c r="K36" s="75"/>
    </row>
    <row r="37" spans="2:11" x14ac:dyDescent="0.25">
      <c r="B37" s="72"/>
      <c r="C37" s="72"/>
      <c r="D37" s="89"/>
      <c r="E37" s="81"/>
      <c r="F37" s="80"/>
      <c r="G37" s="81"/>
      <c r="H37" s="80" t="s">
        <v>239</v>
      </c>
      <c r="I37" s="113">
        <f>I14+I19+I24+I29+I34</f>
        <v>7292</v>
      </c>
      <c r="J37" s="114">
        <f>J14+J19+J24+J29+J34</f>
        <v>44</v>
      </c>
      <c r="K37" s="115">
        <f>I37/J37</f>
        <v>165.72727272727272</v>
      </c>
    </row>
    <row r="38" spans="2:11" x14ac:dyDescent="0.25">
      <c r="B38" s="72"/>
      <c r="C38" s="72"/>
      <c r="D38" s="60"/>
      <c r="E38" s="38"/>
      <c r="F38" s="63"/>
      <c r="G38" s="38"/>
      <c r="H38" s="38"/>
      <c r="I38" s="109"/>
      <c r="J38" s="109"/>
      <c r="K38" s="58"/>
    </row>
    <row r="39" spans="2:11" ht="15.75" x14ac:dyDescent="0.25">
      <c r="B39" s="73"/>
      <c r="C39" s="73"/>
      <c r="E39" s="263" t="s">
        <v>240</v>
      </c>
      <c r="F39" s="263"/>
      <c r="G39" s="263"/>
      <c r="I39" s="60"/>
      <c r="J39" s="60"/>
      <c r="K39" s="60"/>
    </row>
    <row r="40" spans="2:11" x14ac:dyDescent="0.25">
      <c r="B40" s="73"/>
      <c r="C40" s="73"/>
      <c r="I40" s="60"/>
      <c r="J40" s="60"/>
      <c r="K40" s="60"/>
    </row>
    <row r="41" spans="2:11" x14ac:dyDescent="0.25">
      <c r="B41" s="207">
        <v>10</v>
      </c>
      <c r="C41" s="72">
        <v>11</v>
      </c>
      <c r="D41" s="72">
        <v>2019</v>
      </c>
      <c r="E41" s="80" t="s">
        <v>241</v>
      </c>
      <c r="F41" s="80">
        <v>4</v>
      </c>
      <c r="G41" s="81" t="s">
        <v>161</v>
      </c>
      <c r="H41" s="81" t="s">
        <v>164</v>
      </c>
      <c r="I41" s="72">
        <v>917</v>
      </c>
      <c r="J41" s="72">
        <v>6</v>
      </c>
      <c r="K41" s="75">
        <f>I41/J41</f>
        <v>152.83333333333334</v>
      </c>
    </row>
    <row r="42" spans="2:11" x14ac:dyDescent="0.25">
      <c r="B42" s="110">
        <v>8</v>
      </c>
      <c r="C42" s="72">
        <v>3</v>
      </c>
      <c r="D42" s="207">
        <v>2020</v>
      </c>
      <c r="E42" s="80" t="s">
        <v>241</v>
      </c>
      <c r="F42" s="80">
        <v>4</v>
      </c>
      <c r="G42" s="81" t="s">
        <v>381</v>
      </c>
      <c r="H42" s="81"/>
      <c r="I42" s="72"/>
      <c r="J42" s="72"/>
      <c r="K42" s="75"/>
    </row>
    <row r="43" spans="2:11" x14ac:dyDescent="0.25">
      <c r="B43" s="72">
        <v>17</v>
      </c>
      <c r="C43" s="72">
        <v>5</v>
      </c>
      <c r="D43" s="72">
        <v>2020</v>
      </c>
      <c r="E43" s="80" t="s">
        <v>241</v>
      </c>
      <c r="F43" s="80">
        <v>4</v>
      </c>
      <c r="G43" s="81" t="s">
        <v>382</v>
      </c>
      <c r="H43" s="81"/>
      <c r="I43" s="72"/>
      <c r="J43" s="72"/>
      <c r="K43" s="75"/>
    </row>
    <row r="44" spans="2:11" x14ac:dyDescent="0.25">
      <c r="B44" s="63"/>
      <c r="C44" s="72"/>
      <c r="D44" s="72"/>
      <c r="E44" s="80"/>
      <c r="F44" s="80"/>
      <c r="G44" s="88"/>
      <c r="H44" s="81"/>
      <c r="I44" s="90">
        <f>SUM(I41:I43)</f>
        <v>917</v>
      </c>
      <c r="J44" s="90">
        <f>SUM(J41:J43)</f>
        <v>6</v>
      </c>
      <c r="K44" s="111">
        <f>I44/J44</f>
        <v>152.83333333333334</v>
      </c>
    </row>
    <row r="45" spans="2:11" x14ac:dyDescent="0.25">
      <c r="B45" s="63"/>
      <c r="C45" s="72"/>
      <c r="D45" s="72"/>
      <c r="E45" s="80"/>
      <c r="F45" s="80"/>
      <c r="G45" s="88"/>
      <c r="H45" s="81"/>
      <c r="I45" s="72"/>
      <c r="J45" s="72"/>
      <c r="K45" s="75"/>
    </row>
    <row r="46" spans="2:11" x14ac:dyDescent="0.25">
      <c r="B46" s="207">
        <v>10</v>
      </c>
      <c r="C46" s="72">
        <v>11</v>
      </c>
      <c r="D46" s="72">
        <v>2019</v>
      </c>
      <c r="E46" s="80" t="s">
        <v>241</v>
      </c>
      <c r="F46" s="80">
        <v>4</v>
      </c>
      <c r="G46" s="81" t="s">
        <v>161</v>
      </c>
      <c r="H46" s="81" t="s">
        <v>168</v>
      </c>
      <c r="I46" s="72">
        <v>534</v>
      </c>
      <c r="J46" s="72">
        <v>4</v>
      </c>
      <c r="K46" s="75">
        <f>I46/J46</f>
        <v>133.5</v>
      </c>
    </row>
    <row r="47" spans="2:11" x14ac:dyDescent="0.25">
      <c r="B47" s="110">
        <v>8</v>
      </c>
      <c r="C47" s="72">
        <v>3</v>
      </c>
      <c r="D47" s="207">
        <v>2020</v>
      </c>
      <c r="E47" s="80" t="s">
        <v>241</v>
      </c>
      <c r="F47" s="80">
        <v>4</v>
      </c>
      <c r="G47" s="81" t="s">
        <v>381</v>
      </c>
      <c r="H47" s="81"/>
      <c r="I47" s="72"/>
      <c r="J47" s="72"/>
      <c r="K47" s="75"/>
    </row>
    <row r="48" spans="2:11" x14ac:dyDescent="0.25">
      <c r="B48" s="72">
        <v>17</v>
      </c>
      <c r="C48" s="72">
        <v>5</v>
      </c>
      <c r="D48" s="72">
        <v>2020</v>
      </c>
      <c r="E48" s="80" t="s">
        <v>241</v>
      </c>
      <c r="F48" s="80">
        <v>4</v>
      </c>
      <c r="G48" s="81" t="s">
        <v>382</v>
      </c>
      <c r="H48" s="81"/>
      <c r="I48" s="72"/>
      <c r="J48" s="72"/>
      <c r="K48" s="75"/>
    </row>
    <row r="49" spans="2:11" x14ac:dyDescent="0.25">
      <c r="B49" s="63"/>
      <c r="C49" s="72"/>
      <c r="D49" s="72"/>
      <c r="E49" s="80"/>
      <c r="F49" s="80"/>
      <c r="G49" s="88"/>
      <c r="H49" s="81"/>
      <c r="I49" s="90">
        <f>SUM(I46:I48)</f>
        <v>534</v>
      </c>
      <c r="J49" s="90">
        <f>SUM(J46:J48)</f>
        <v>4</v>
      </c>
      <c r="K49" s="111">
        <f>I49/J49</f>
        <v>133.5</v>
      </c>
    </row>
    <row r="50" spans="2:11" x14ac:dyDescent="0.25">
      <c r="B50" s="63"/>
      <c r="C50" s="72"/>
      <c r="D50" s="72"/>
      <c r="E50" s="80"/>
      <c r="F50" s="80"/>
      <c r="G50" s="88"/>
      <c r="H50" s="81"/>
      <c r="I50" s="72"/>
      <c r="J50" s="72"/>
      <c r="K50" s="75"/>
    </row>
    <row r="51" spans="2:11" x14ac:dyDescent="0.25">
      <c r="B51" s="207">
        <v>10</v>
      </c>
      <c r="C51" s="72">
        <v>11</v>
      </c>
      <c r="D51" s="72">
        <v>2019</v>
      </c>
      <c r="E51" s="80" t="s">
        <v>241</v>
      </c>
      <c r="F51" s="80">
        <v>4</v>
      </c>
      <c r="G51" s="81" t="s">
        <v>161</v>
      </c>
      <c r="H51" s="81" t="s">
        <v>152</v>
      </c>
      <c r="I51" s="72">
        <v>929</v>
      </c>
      <c r="J51" s="72">
        <v>6</v>
      </c>
      <c r="K51" s="75">
        <f>I51/J51</f>
        <v>154.83333333333334</v>
      </c>
    </row>
    <row r="52" spans="2:11" x14ac:dyDescent="0.25">
      <c r="B52" s="110">
        <v>8</v>
      </c>
      <c r="C52" s="72">
        <v>3</v>
      </c>
      <c r="D52" s="207">
        <v>2020</v>
      </c>
      <c r="E52" s="80" t="s">
        <v>241</v>
      </c>
      <c r="F52" s="80">
        <v>4</v>
      </c>
      <c r="G52" s="81" t="s">
        <v>381</v>
      </c>
      <c r="H52" s="81"/>
      <c r="I52" s="72"/>
      <c r="J52" s="72"/>
      <c r="K52" s="75"/>
    </row>
    <row r="53" spans="2:11" x14ac:dyDescent="0.25">
      <c r="B53" s="72">
        <v>17</v>
      </c>
      <c r="C53" s="72">
        <v>5</v>
      </c>
      <c r="D53" s="72">
        <v>2020</v>
      </c>
      <c r="E53" s="207" t="s">
        <v>241</v>
      </c>
      <c r="F53" s="207">
        <v>4</v>
      </c>
      <c r="G53" s="81" t="s">
        <v>382</v>
      </c>
      <c r="H53" s="81"/>
      <c r="I53" s="72"/>
      <c r="J53" s="72"/>
      <c r="K53" s="75"/>
    </row>
    <row r="54" spans="2:11" x14ac:dyDescent="0.25">
      <c r="B54" s="63"/>
      <c r="C54" s="72"/>
      <c r="D54" s="72"/>
      <c r="E54" s="80"/>
      <c r="F54" s="80"/>
      <c r="G54" s="88"/>
      <c r="I54" s="90">
        <f>SUM(I51:I52)</f>
        <v>929</v>
      </c>
      <c r="J54" s="90">
        <f>SUM(J51:J52)</f>
        <v>6</v>
      </c>
      <c r="K54" s="111">
        <f>I54/J54</f>
        <v>154.83333333333334</v>
      </c>
    </row>
    <row r="55" spans="2:11" x14ac:dyDescent="0.25">
      <c r="B55" s="63"/>
      <c r="C55" s="72"/>
      <c r="D55" s="72"/>
      <c r="E55" s="80"/>
      <c r="F55" s="80"/>
      <c r="G55" s="88"/>
      <c r="I55" s="72"/>
      <c r="J55" s="72"/>
      <c r="K55" s="75"/>
    </row>
    <row r="56" spans="2:11" x14ac:dyDescent="0.25">
      <c r="B56" s="63"/>
      <c r="C56" s="72"/>
      <c r="D56" s="72"/>
      <c r="E56" s="80"/>
      <c r="F56" s="80"/>
      <c r="G56" s="88"/>
      <c r="H56" s="81"/>
      <c r="I56" s="72"/>
      <c r="J56" s="72"/>
      <c r="K56" s="75"/>
    </row>
    <row r="57" spans="2:11" x14ac:dyDescent="0.25">
      <c r="B57" s="207">
        <v>10</v>
      </c>
      <c r="C57" s="72">
        <v>11</v>
      </c>
      <c r="D57" s="72">
        <v>2019</v>
      </c>
      <c r="E57" s="80" t="s">
        <v>241</v>
      </c>
      <c r="F57" s="80">
        <v>4</v>
      </c>
      <c r="G57" s="81" t="s">
        <v>161</v>
      </c>
      <c r="H57" s="81" t="s">
        <v>162</v>
      </c>
      <c r="I57" s="72">
        <v>738</v>
      </c>
      <c r="J57" s="72">
        <v>5</v>
      </c>
      <c r="K57" s="75">
        <f>I57/J57</f>
        <v>147.6</v>
      </c>
    </row>
    <row r="58" spans="2:11" x14ac:dyDescent="0.25">
      <c r="B58" s="110">
        <v>8</v>
      </c>
      <c r="C58" s="72">
        <v>3</v>
      </c>
      <c r="D58" s="207">
        <v>2020</v>
      </c>
      <c r="E58" s="80" t="s">
        <v>241</v>
      </c>
      <c r="F58" s="80">
        <v>4</v>
      </c>
      <c r="G58" s="81" t="s">
        <v>381</v>
      </c>
      <c r="H58" s="88"/>
      <c r="I58" s="72"/>
      <c r="J58" s="72"/>
      <c r="K58" s="75"/>
    </row>
    <row r="59" spans="2:11" x14ac:dyDescent="0.25">
      <c r="B59" s="72">
        <v>17</v>
      </c>
      <c r="C59" s="72">
        <v>5</v>
      </c>
      <c r="D59" s="72">
        <v>2020</v>
      </c>
      <c r="E59" s="80" t="s">
        <v>241</v>
      </c>
      <c r="F59" s="80">
        <v>4</v>
      </c>
      <c r="G59" s="81" t="s">
        <v>382</v>
      </c>
      <c r="H59" s="88"/>
      <c r="I59" s="72"/>
      <c r="J59" s="72"/>
      <c r="K59" s="75"/>
    </row>
    <row r="60" spans="2:11" x14ac:dyDescent="0.25">
      <c r="B60" s="73"/>
      <c r="C60" s="73"/>
      <c r="D60" s="73"/>
      <c r="E60" s="72"/>
      <c r="F60" s="88"/>
      <c r="G60" s="88"/>
      <c r="H60" s="88"/>
      <c r="I60" s="90">
        <f>SUM(I57:I59)</f>
        <v>738</v>
      </c>
      <c r="J60" s="90">
        <f>SUM(J57:J59)</f>
        <v>5</v>
      </c>
      <c r="K60" s="111">
        <f>I60/J60</f>
        <v>147.6</v>
      </c>
    </row>
    <row r="61" spans="2:11" x14ac:dyDescent="0.25">
      <c r="B61" s="73"/>
      <c r="C61" s="73"/>
      <c r="D61" s="73"/>
      <c r="E61" s="72"/>
      <c r="F61" s="88"/>
      <c r="G61" s="88"/>
      <c r="H61" s="88"/>
      <c r="I61" s="72"/>
      <c r="J61" s="72"/>
      <c r="K61" s="72"/>
    </row>
    <row r="62" spans="2:11" x14ac:dyDescent="0.25">
      <c r="B62" s="73"/>
      <c r="C62" s="73"/>
      <c r="D62" s="73"/>
      <c r="E62" s="72"/>
      <c r="F62" s="88"/>
      <c r="G62" s="88"/>
      <c r="H62" s="88"/>
      <c r="I62" s="72"/>
      <c r="J62" s="72"/>
      <c r="K62" s="72"/>
    </row>
    <row r="63" spans="2:11" x14ac:dyDescent="0.25">
      <c r="B63" s="207">
        <v>10</v>
      </c>
      <c r="C63" s="72">
        <v>11</v>
      </c>
      <c r="D63" s="72">
        <v>2019</v>
      </c>
      <c r="E63" s="80" t="s">
        <v>241</v>
      </c>
      <c r="F63" s="80">
        <v>4</v>
      </c>
      <c r="G63" s="81" t="s">
        <v>161</v>
      </c>
      <c r="H63" s="76" t="s">
        <v>167</v>
      </c>
      <c r="I63" s="72">
        <v>1114</v>
      </c>
      <c r="J63" s="72">
        <v>7</v>
      </c>
      <c r="K63" s="75">
        <f>I63/J63</f>
        <v>159.14285714285714</v>
      </c>
    </row>
    <row r="64" spans="2:11" x14ac:dyDescent="0.25">
      <c r="B64" s="110">
        <v>8</v>
      </c>
      <c r="C64" s="72">
        <v>3</v>
      </c>
      <c r="D64" s="207">
        <v>2020</v>
      </c>
      <c r="E64" s="80" t="s">
        <v>241</v>
      </c>
      <c r="F64" s="80">
        <v>4</v>
      </c>
      <c r="G64" s="81" t="s">
        <v>381</v>
      </c>
      <c r="H64" s="88"/>
      <c r="I64" s="72"/>
      <c r="J64" s="72"/>
      <c r="K64" s="75"/>
    </row>
    <row r="65" spans="2:11" x14ac:dyDescent="0.25">
      <c r="B65" s="72">
        <v>17</v>
      </c>
      <c r="C65" s="72">
        <v>5</v>
      </c>
      <c r="D65" s="72">
        <v>2020</v>
      </c>
      <c r="E65" s="207" t="s">
        <v>241</v>
      </c>
      <c r="F65" s="207">
        <v>4</v>
      </c>
      <c r="G65" s="81" t="s">
        <v>382</v>
      </c>
      <c r="H65" s="88"/>
      <c r="I65" s="72"/>
      <c r="J65" s="72"/>
      <c r="K65" s="75"/>
    </row>
    <row r="66" spans="2:11" x14ac:dyDescent="0.25">
      <c r="C66" s="73"/>
      <c r="G66" s="88"/>
      <c r="H66" s="88"/>
      <c r="I66" s="90">
        <f>SUM(I63:I64)</f>
        <v>1114</v>
      </c>
      <c r="J66" s="90">
        <f>SUM(J63:J64)</f>
        <v>7</v>
      </c>
      <c r="K66" s="75">
        <f>I66/J66</f>
        <v>159.14285714285714</v>
      </c>
    </row>
    <row r="67" spans="2:11" x14ac:dyDescent="0.25">
      <c r="C67" s="73"/>
      <c r="G67" s="88"/>
      <c r="H67" s="88"/>
      <c r="I67" s="112"/>
      <c r="J67" s="112"/>
      <c r="K67" s="75"/>
    </row>
    <row r="68" spans="2:11" x14ac:dyDescent="0.25">
      <c r="C68" s="73"/>
      <c r="G68" s="88"/>
      <c r="H68" s="80" t="s">
        <v>239</v>
      </c>
      <c r="I68" s="113">
        <f>I44+I49+I54+I60+I66</f>
        <v>4232</v>
      </c>
      <c r="J68" s="114">
        <f>J44+J49+J54+J60+J66</f>
        <v>28</v>
      </c>
      <c r="K68" s="115">
        <f>I68/J68</f>
        <v>151.14285714285714</v>
      </c>
    </row>
    <row r="69" spans="2:11" ht="15.75" x14ac:dyDescent="0.25">
      <c r="C69" s="73"/>
      <c r="E69" s="263" t="s">
        <v>242</v>
      </c>
      <c r="F69" s="263"/>
      <c r="G69" s="263"/>
      <c r="I69" s="109"/>
      <c r="J69" s="109"/>
      <c r="K69" s="58"/>
    </row>
    <row r="70" spans="2:11" x14ac:dyDescent="0.25">
      <c r="C70" s="73"/>
      <c r="I70" s="60"/>
      <c r="J70" s="60"/>
      <c r="K70" s="60"/>
    </row>
    <row r="71" spans="2:11" x14ac:dyDescent="0.25">
      <c r="B71" s="207">
        <v>17</v>
      </c>
      <c r="C71" s="72">
        <v>11</v>
      </c>
      <c r="D71" s="72">
        <v>2019</v>
      </c>
      <c r="E71" s="80" t="s">
        <v>243</v>
      </c>
      <c r="F71" s="80">
        <v>3</v>
      </c>
      <c r="G71" s="81" t="s">
        <v>142</v>
      </c>
      <c r="H71" s="73" t="s">
        <v>244</v>
      </c>
      <c r="I71" s="72">
        <v>869</v>
      </c>
      <c r="J71" s="72">
        <v>7</v>
      </c>
      <c r="K71" s="75">
        <f>I71/J71</f>
        <v>124.14285714285714</v>
      </c>
    </row>
    <row r="72" spans="2:11" x14ac:dyDescent="0.25">
      <c r="B72" s="72"/>
      <c r="C72" s="72"/>
      <c r="D72" s="72"/>
      <c r="E72" s="80" t="s">
        <v>243</v>
      </c>
      <c r="F72" s="207">
        <v>3</v>
      </c>
      <c r="G72" s="81"/>
      <c r="H72" s="73"/>
      <c r="I72" s="72"/>
      <c r="J72" s="72"/>
      <c r="K72" s="75"/>
    </row>
    <row r="73" spans="2:11" x14ac:dyDescent="0.25">
      <c r="B73" s="72"/>
      <c r="C73" s="72"/>
      <c r="D73" s="72"/>
      <c r="E73" s="80" t="s">
        <v>243</v>
      </c>
      <c r="F73" s="207">
        <v>3</v>
      </c>
      <c r="G73" s="81"/>
      <c r="H73" s="73"/>
      <c r="I73" s="72"/>
      <c r="J73" s="72"/>
      <c r="K73" s="75"/>
    </row>
    <row r="74" spans="2:11" x14ac:dyDescent="0.25">
      <c r="B74" s="73"/>
      <c r="C74" s="73"/>
      <c r="D74" s="73"/>
      <c r="E74" s="89"/>
      <c r="F74" s="88"/>
      <c r="G74" s="73"/>
      <c r="H74" s="73"/>
      <c r="I74" s="90">
        <f>SUM(I71:I73)</f>
        <v>869</v>
      </c>
      <c r="J74" s="90">
        <f>SUM(J71:J73)</f>
        <v>7</v>
      </c>
      <c r="K74" s="75">
        <f>I74/J74</f>
        <v>124.14285714285714</v>
      </c>
    </row>
    <row r="75" spans="2:11" x14ac:dyDescent="0.25">
      <c r="B75" s="73"/>
      <c r="C75" s="73"/>
      <c r="D75" s="73"/>
      <c r="E75" s="89"/>
      <c r="F75" s="88"/>
      <c r="G75" s="73"/>
      <c r="H75" s="73"/>
      <c r="I75" s="72"/>
      <c r="J75" s="72"/>
      <c r="K75" s="72"/>
    </row>
    <row r="76" spans="2:11" x14ac:dyDescent="0.25">
      <c r="B76" s="207">
        <v>17</v>
      </c>
      <c r="C76" s="72">
        <v>11</v>
      </c>
      <c r="D76" s="72">
        <v>2019</v>
      </c>
      <c r="E76" s="80" t="s">
        <v>243</v>
      </c>
      <c r="F76" s="207">
        <v>3</v>
      </c>
      <c r="G76" s="81" t="s">
        <v>142</v>
      </c>
      <c r="H76" s="81" t="s">
        <v>159</v>
      </c>
      <c r="I76" s="72">
        <v>497</v>
      </c>
      <c r="J76" s="72">
        <v>4</v>
      </c>
      <c r="K76" s="75">
        <f>I76/J76</f>
        <v>124.25</v>
      </c>
    </row>
    <row r="77" spans="2:11" x14ac:dyDescent="0.25">
      <c r="B77" s="207"/>
      <c r="C77" s="72"/>
      <c r="D77" s="72"/>
      <c r="E77" s="207" t="s">
        <v>243</v>
      </c>
      <c r="F77" s="207">
        <v>3</v>
      </c>
      <c r="G77" s="81"/>
      <c r="H77" s="81"/>
      <c r="I77" s="72"/>
      <c r="J77" s="72"/>
      <c r="K77" s="75"/>
    </row>
    <row r="78" spans="2:11" x14ac:dyDescent="0.25">
      <c r="B78" s="72"/>
      <c r="C78" s="72"/>
      <c r="D78" s="72"/>
      <c r="E78" s="80" t="s">
        <v>243</v>
      </c>
      <c r="F78" s="207">
        <v>3</v>
      </c>
      <c r="G78" s="81"/>
      <c r="H78" s="73"/>
      <c r="I78" s="72"/>
      <c r="J78" s="72"/>
      <c r="K78" s="75"/>
    </row>
    <row r="79" spans="2:11" x14ac:dyDescent="0.25">
      <c r="B79" s="73"/>
      <c r="C79" s="73"/>
      <c r="D79" s="73"/>
      <c r="E79" s="89"/>
      <c r="F79" s="88"/>
      <c r="G79" s="73"/>
      <c r="H79" s="73"/>
      <c r="I79" s="90">
        <f>SUM(I76:I78)</f>
        <v>497</v>
      </c>
      <c r="J79" s="90">
        <f>SUM(J76:J78)</f>
        <v>4</v>
      </c>
      <c r="K79" s="75">
        <f>I79/J79</f>
        <v>124.25</v>
      </c>
    </row>
    <row r="80" spans="2:11" x14ac:dyDescent="0.25">
      <c r="B80" s="73"/>
      <c r="C80" s="73"/>
      <c r="D80" s="73"/>
      <c r="E80" s="89"/>
      <c r="F80" s="88"/>
      <c r="G80" s="73"/>
      <c r="H80" s="73"/>
      <c r="I80" s="72"/>
      <c r="J80" s="72"/>
      <c r="K80" s="72"/>
    </row>
    <row r="81" spans="2:11" x14ac:dyDescent="0.25">
      <c r="B81" s="207">
        <v>17</v>
      </c>
      <c r="C81" s="72">
        <v>11</v>
      </c>
      <c r="D81" s="72">
        <v>2019</v>
      </c>
      <c r="E81" s="80" t="s">
        <v>243</v>
      </c>
      <c r="F81" s="207">
        <v>3</v>
      </c>
      <c r="G81" s="81" t="s">
        <v>142</v>
      </c>
      <c r="H81" s="73" t="s">
        <v>154</v>
      </c>
      <c r="I81" s="72">
        <v>1604</v>
      </c>
      <c r="J81" s="72">
        <v>9</v>
      </c>
      <c r="K81" s="75">
        <f>I81/J81</f>
        <v>178.22222222222223</v>
      </c>
    </row>
    <row r="82" spans="2:11" x14ac:dyDescent="0.25">
      <c r="B82" s="72"/>
      <c r="C82" s="72"/>
      <c r="D82" s="72"/>
      <c r="E82" s="80" t="s">
        <v>243</v>
      </c>
      <c r="F82" s="207">
        <v>3</v>
      </c>
      <c r="G82" s="81"/>
      <c r="H82" s="73"/>
      <c r="I82" s="72"/>
      <c r="J82" s="72"/>
      <c r="K82" s="75"/>
    </row>
    <row r="83" spans="2:11" x14ac:dyDescent="0.25">
      <c r="B83" s="72"/>
      <c r="C83" s="72"/>
      <c r="D83" s="72"/>
      <c r="E83" s="80" t="s">
        <v>243</v>
      </c>
      <c r="F83" s="207">
        <v>3</v>
      </c>
      <c r="G83" s="81"/>
      <c r="H83" s="73"/>
      <c r="I83" s="72"/>
      <c r="J83" s="72"/>
      <c r="K83" s="75"/>
    </row>
    <row r="84" spans="2:11" x14ac:dyDescent="0.25">
      <c r="B84" s="73"/>
      <c r="C84" s="73"/>
      <c r="D84" s="73"/>
      <c r="E84" s="89"/>
      <c r="F84" s="88"/>
      <c r="G84" s="73"/>
      <c r="H84" s="73"/>
      <c r="I84" s="90">
        <f>SUM(I81:I83)</f>
        <v>1604</v>
      </c>
      <c r="J84" s="90">
        <f>SUM(J81:J83)</f>
        <v>9</v>
      </c>
      <c r="K84" s="75">
        <f>I84/J84</f>
        <v>178.22222222222223</v>
      </c>
    </row>
    <row r="85" spans="2:11" x14ac:dyDescent="0.25">
      <c r="B85" s="73"/>
      <c r="C85" s="73"/>
      <c r="D85" s="73"/>
      <c r="E85" s="89"/>
      <c r="F85" s="88"/>
      <c r="G85" s="73"/>
      <c r="H85" s="73"/>
      <c r="I85" s="72"/>
      <c r="J85" s="72"/>
      <c r="K85" s="72"/>
    </row>
    <row r="86" spans="2:11" x14ac:dyDescent="0.25">
      <c r="B86" s="207">
        <v>17</v>
      </c>
      <c r="C86" s="72">
        <v>11</v>
      </c>
      <c r="D86" s="72">
        <v>2019</v>
      </c>
      <c r="E86" s="80" t="s">
        <v>243</v>
      </c>
      <c r="F86" s="207">
        <v>3</v>
      </c>
      <c r="G86" s="81" t="s">
        <v>161</v>
      </c>
      <c r="H86" s="81" t="s">
        <v>160</v>
      </c>
      <c r="I86" s="72">
        <v>835</v>
      </c>
      <c r="J86" s="72">
        <v>7</v>
      </c>
      <c r="K86" s="75">
        <f>I86/J86</f>
        <v>119.28571428571429</v>
      </c>
    </row>
    <row r="87" spans="2:11" x14ac:dyDescent="0.25">
      <c r="B87" s="207"/>
      <c r="C87" s="72"/>
      <c r="D87" s="72"/>
      <c r="E87" s="207" t="s">
        <v>243</v>
      </c>
      <c r="F87" s="207">
        <v>3</v>
      </c>
      <c r="G87" s="81"/>
      <c r="H87" s="81"/>
      <c r="I87" s="72"/>
      <c r="J87" s="72"/>
      <c r="K87" s="75"/>
    </row>
    <row r="88" spans="2:11" x14ac:dyDescent="0.25">
      <c r="B88" s="72"/>
      <c r="C88" s="72"/>
      <c r="D88" s="72"/>
      <c r="E88" s="80" t="s">
        <v>243</v>
      </c>
      <c r="F88" s="207">
        <v>3</v>
      </c>
      <c r="G88" s="81"/>
      <c r="H88" s="73"/>
      <c r="I88" s="72"/>
      <c r="J88" s="72"/>
      <c r="K88" s="75"/>
    </row>
    <row r="89" spans="2:11" x14ac:dyDescent="0.25">
      <c r="B89" s="73"/>
      <c r="H89" s="73"/>
      <c r="I89" s="90">
        <f>SUM(I86:I88)</f>
        <v>835</v>
      </c>
      <c r="J89" s="90">
        <f>SUM(J86:J88)</f>
        <v>7</v>
      </c>
      <c r="K89" s="75">
        <f>I89/J89</f>
        <v>119.28571428571429</v>
      </c>
    </row>
    <row r="90" spans="2:11" x14ac:dyDescent="0.25">
      <c r="H90" s="73"/>
      <c r="I90" s="60"/>
      <c r="J90" s="60"/>
      <c r="K90" s="60"/>
    </row>
    <row r="91" spans="2:11" x14ac:dyDescent="0.25">
      <c r="H91" s="80" t="s">
        <v>239</v>
      </c>
      <c r="I91" s="113">
        <f>I74+I79+I84+I89</f>
        <v>3805</v>
      </c>
      <c r="J91" s="114">
        <f>J74+J79+J84+J89</f>
        <v>27</v>
      </c>
      <c r="K91" s="115">
        <f>I91/J91</f>
        <v>140.92592592592592</v>
      </c>
    </row>
    <row r="92" spans="2:11" x14ac:dyDescent="0.25">
      <c r="I92" s="60"/>
      <c r="J92" s="60"/>
      <c r="K92" s="60"/>
    </row>
  </sheetData>
  <mergeCells count="3">
    <mergeCell ref="E39:G39"/>
    <mergeCell ref="E9:G9"/>
    <mergeCell ref="E69:G6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99"/>
  <sheetViews>
    <sheetView workbookViewId="0">
      <selection activeCell="B43" sqref="B43:G43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64" t="s">
        <v>378</v>
      </c>
    </row>
    <row r="3" spans="2:11" ht="15.75" x14ac:dyDescent="0.25">
      <c r="B3" s="64"/>
    </row>
    <row r="4" spans="2:11" ht="18" x14ac:dyDescent="0.25">
      <c r="B4" s="60"/>
      <c r="C4" s="60"/>
      <c r="D4" s="68"/>
      <c r="F4" s="60"/>
      <c r="G4" s="105" t="s">
        <v>245</v>
      </c>
      <c r="I4" s="60"/>
      <c r="J4" s="60"/>
      <c r="K4" s="60"/>
    </row>
    <row r="5" spans="2:11" x14ac:dyDescent="0.25">
      <c r="B5" s="60"/>
      <c r="C5" s="60"/>
      <c r="D5" s="60"/>
      <c r="F5" s="60"/>
      <c r="I5" s="60"/>
      <c r="J5" s="60"/>
      <c r="K5" s="60"/>
    </row>
    <row r="6" spans="2:11" x14ac:dyDescent="0.25">
      <c r="B6" s="77" t="s">
        <v>132</v>
      </c>
      <c r="C6" s="69" t="s">
        <v>133</v>
      </c>
      <c r="D6" s="69" t="s">
        <v>134</v>
      </c>
      <c r="E6" s="69" t="s">
        <v>234</v>
      </c>
      <c r="F6" s="69" t="s">
        <v>136</v>
      </c>
      <c r="G6" s="69" t="s">
        <v>137</v>
      </c>
      <c r="H6" s="69" t="s">
        <v>138</v>
      </c>
      <c r="I6" s="69" t="s">
        <v>140</v>
      </c>
      <c r="J6" s="69" t="s">
        <v>19</v>
      </c>
      <c r="K6" s="116" t="s">
        <v>23</v>
      </c>
    </row>
    <row r="7" spans="2:11" x14ac:dyDescent="0.25">
      <c r="B7" s="106"/>
      <c r="C7" s="106"/>
      <c r="D7" s="106"/>
      <c r="E7" s="106"/>
      <c r="F7" s="106"/>
      <c r="G7" s="107"/>
      <c r="H7" s="108"/>
      <c r="I7" s="106"/>
      <c r="J7" s="106"/>
      <c r="K7" s="106"/>
    </row>
    <row r="8" spans="2:11" ht="24.75" customHeight="1" x14ac:dyDescent="0.25">
      <c r="B8" s="106"/>
      <c r="C8" s="106"/>
      <c r="D8" s="106"/>
      <c r="E8" s="106"/>
      <c r="F8" s="106"/>
      <c r="G8" s="117" t="s">
        <v>246</v>
      </c>
      <c r="H8" s="108"/>
      <c r="I8" s="106"/>
      <c r="J8" s="106"/>
      <c r="K8" s="106"/>
    </row>
    <row r="9" spans="2:11" x14ac:dyDescent="0.25">
      <c r="B9" s="80">
        <v>17</v>
      </c>
      <c r="C9" s="72">
        <v>11</v>
      </c>
      <c r="D9" s="72">
        <v>2019</v>
      </c>
      <c r="E9" s="80" t="s">
        <v>243</v>
      </c>
      <c r="F9" s="80">
        <v>5</v>
      </c>
      <c r="G9" s="73" t="s">
        <v>247</v>
      </c>
      <c r="H9" s="81" t="s">
        <v>153</v>
      </c>
      <c r="I9" s="72">
        <v>1272</v>
      </c>
      <c r="J9" s="72">
        <v>7</v>
      </c>
      <c r="K9" s="75">
        <f>I9/J9</f>
        <v>181.71428571428572</v>
      </c>
    </row>
    <row r="10" spans="2:11" x14ac:dyDescent="0.25">
      <c r="B10" s="110"/>
      <c r="C10" s="72"/>
      <c r="D10" s="63"/>
      <c r="E10" s="80" t="s">
        <v>243</v>
      </c>
      <c r="F10" s="80">
        <v>5</v>
      </c>
      <c r="G10" s="73"/>
      <c r="H10" s="81"/>
      <c r="I10" s="112"/>
      <c r="J10" s="112"/>
      <c r="K10" s="75"/>
    </row>
    <row r="11" spans="2:11" x14ac:dyDescent="0.25">
      <c r="B11" s="89"/>
      <c r="C11" s="72"/>
      <c r="D11" s="72"/>
      <c r="E11" s="80" t="s">
        <v>243</v>
      </c>
      <c r="F11" s="72">
        <v>5</v>
      </c>
      <c r="G11" s="81"/>
      <c r="H11" s="88"/>
      <c r="I11" s="72"/>
      <c r="J11" s="72"/>
      <c r="K11" s="75"/>
    </row>
    <row r="12" spans="2:11" x14ac:dyDescent="0.25">
      <c r="B12" s="88"/>
      <c r="C12" s="73"/>
      <c r="D12" s="73"/>
      <c r="E12" s="89"/>
      <c r="F12" s="88"/>
      <c r="G12" s="88"/>
      <c r="H12" s="88"/>
      <c r="I12" s="90">
        <f>SUM(I9:I11)</f>
        <v>1272</v>
      </c>
      <c r="J12" s="90">
        <f>SUM(J9:J11)</f>
        <v>7</v>
      </c>
      <c r="K12" s="75">
        <f>I12/J12</f>
        <v>181.71428571428572</v>
      </c>
    </row>
    <row r="13" spans="2:11" x14ac:dyDescent="0.25">
      <c r="B13" s="88"/>
      <c r="C13" s="73"/>
      <c r="D13" s="73"/>
      <c r="E13" s="89"/>
      <c r="F13" s="88"/>
      <c r="G13" s="88"/>
      <c r="H13" s="88"/>
      <c r="I13" s="72"/>
      <c r="J13" s="72"/>
      <c r="K13" s="72"/>
    </row>
    <row r="14" spans="2:11" x14ac:dyDescent="0.25">
      <c r="B14" s="212">
        <v>17</v>
      </c>
      <c r="C14" s="72">
        <v>11</v>
      </c>
      <c r="D14" s="72">
        <v>2019</v>
      </c>
      <c r="E14" s="212" t="s">
        <v>243</v>
      </c>
      <c r="F14" s="212">
        <v>5</v>
      </c>
      <c r="G14" s="73" t="s">
        <v>247</v>
      </c>
      <c r="H14" s="81" t="s">
        <v>149</v>
      </c>
      <c r="I14" s="72">
        <v>1393</v>
      </c>
      <c r="J14" s="72">
        <v>7</v>
      </c>
      <c r="K14" s="75">
        <f>I14/J14</f>
        <v>199</v>
      </c>
    </row>
    <row r="15" spans="2:11" x14ac:dyDescent="0.25">
      <c r="B15" s="110"/>
      <c r="C15" s="72"/>
      <c r="D15" s="63"/>
      <c r="E15" s="80" t="s">
        <v>243</v>
      </c>
      <c r="F15" s="80">
        <v>5</v>
      </c>
      <c r="G15" s="73"/>
      <c r="H15" s="88"/>
      <c r="I15" s="72"/>
      <c r="J15" s="72"/>
      <c r="K15" s="75"/>
    </row>
    <row r="16" spans="2:11" x14ac:dyDescent="0.25">
      <c r="B16" s="89"/>
      <c r="C16" s="72"/>
      <c r="D16" s="72"/>
      <c r="E16" s="80" t="s">
        <v>243</v>
      </c>
      <c r="F16" s="72">
        <v>5</v>
      </c>
      <c r="G16" s="81"/>
      <c r="H16" s="88"/>
      <c r="I16" s="72"/>
      <c r="J16" s="72"/>
      <c r="K16" s="70"/>
    </row>
    <row r="17" spans="2:11" x14ac:dyDescent="0.25">
      <c r="B17" s="88"/>
      <c r="C17" s="73"/>
      <c r="D17" s="73"/>
      <c r="E17" s="89"/>
      <c r="F17" s="88"/>
      <c r="G17" s="88"/>
      <c r="H17" s="88"/>
      <c r="I17" s="90">
        <f>SUM(I14:I16)</f>
        <v>1393</v>
      </c>
      <c r="J17" s="90">
        <f>SUM(J14:J16)</f>
        <v>7</v>
      </c>
      <c r="K17" s="75">
        <f>I17/J17</f>
        <v>199</v>
      </c>
    </row>
    <row r="18" spans="2:11" x14ac:dyDescent="0.25">
      <c r="B18" s="88"/>
      <c r="C18" s="73"/>
      <c r="D18" s="73"/>
      <c r="E18" s="89"/>
      <c r="F18" s="88"/>
      <c r="G18" s="88"/>
      <c r="H18" s="88"/>
      <c r="I18" s="72"/>
      <c r="J18" s="72"/>
      <c r="K18" s="72"/>
    </row>
    <row r="19" spans="2:11" x14ac:dyDescent="0.25">
      <c r="B19" s="212">
        <v>17</v>
      </c>
      <c r="C19" s="72">
        <v>11</v>
      </c>
      <c r="D19" s="72">
        <v>2019</v>
      </c>
      <c r="E19" s="212" t="s">
        <v>243</v>
      </c>
      <c r="F19" s="212">
        <v>5</v>
      </c>
      <c r="G19" s="73" t="s">
        <v>247</v>
      </c>
      <c r="H19" s="81" t="s">
        <v>150</v>
      </c>
      <c r="I19" s="72">
        <v>553</v>
      </c>
      <c r="J19" s="72">
        <v>3</v>
      </c>
      <c r="K19" s="75">
        <f>I19/J19</f>
        <v>184.33333333333334</v>
      </c>
    </row>
    <row r="20" spans="2:11" x14ac:dyDescent="0.25">
      <c r="B20" s="110"/>
      <c r="C20" s="72"/>
      <c r="D20" s="63"/>
      <c r="E20" s="80" t="s">
        <v>243</v>
      </c>
      <c r="F20" s="80">
        <v>5</v>
      </c>
      <c r="G20" s="73"/>
      <c r="H20" s="88"/>
      <c r="I20" s="72"/>
      <c r="J20" s="72"/>
      <c r="K20" s="75"/>
    </row>
    <row r="21" spans="2:11" x14ac:dyDescent="0.25">
      <c r="B21" s="89"/>
      <c r="C21" s="72"/>
      <c r="D21" s="72"/>
      <c r="E21" s="80" t="s">
        <v>243</v>
      </c>
      <c r="F21" s="72">
        <v>5</v>
      </c>
      <c r="G21" s="81"/>
      <c r="H21" s="88"/>
      <c r="I21" s="72"/>
      <c r="J21" s="72"/>
      <c r="K21" s="70"/>
    </row>
    <row r="22" spans="2:11" x14ac:dyDescent="0.25">
      <c r="B22" s="88"/>
      <c r="C22" s="73"/>
      <c r="D22" s="73"/>
      <c r="E22" s="89"/>
      <c r="F22" s="88"/>
      <c r="G22" s="88"/>
      <c r="H22" s="88"/>
      <c r="I22" s="90">
        <f>SUM(I19:I21)</f>
        <v>553</v>
      </c>
      <c r="J22" s="90">
        <f>SUM(J19:J21)</f>
        <v>3</v>
      </c>
      <c r="K22" s="75">
        <f>I22/J22</f>
        <v>184.33333333333334</v>
      </c>
    </row>
    <row r="23" spans="2:11" x14ac:dyDescent="0.25">
      <c r="B23" s="88"/>
      <c r="C23" s="73"/>
      <c r="D23" s="73"/>
      <c r="E23" s="89"/>
      <c r="F23" s="88"/>
      <c r="G23" s="88"/>
      <c r="H23" s="88"/>
      <c r="I23" s="72"/>
      <c r="J23" s="72"/>
      <c r="K23" s="72"/>
    </row>
    <row r="24" spans="2:11" x14ac:dyDescent="0.25">
      <c r="B24" s="212">
        <v>17</v>
      </c>
      <c r="C24" s="72">
        <v>11</v>
      </c>
      <c r="D24" s="72">
        <v>2019</v>
      </c>
      <c r="E24" s="212" t="s">
        <v>243</v>
      </c>
      <c r="F24" s="212">
        <v>5</v>
      </c>
      <c r="G24" s="73" t="s">
        <v>247</v>
      </c>
      <c r="H24" s="81" t="s">
        <v>157</v>
      </c>
      <c r="I24" s="72">
        <v>1273</v>
      </c>
      <c r="J24" s="72">
        <v>7</v>
      </c>
      <c r="K24" s="75">
        <f>I24/J24</f>
        <v>181.85714285714286</v>
      </c>
    </row>
    <row r="25" spans="2:11" x14ac:dyDescent="0.25">
      <c r="B25" s="110"/>
      <c r="C25" s="72"/>
      <c r="D25" s="63"/>
      <c r="E25" s="80" t="s">
        <v>243</v>
      </c>
      <c r="F25" s="80">
        <v>5</v>
      </c>
      <c r="G25" s="88"/>
      <c r="H25" s="88"/>
      <c r="I25" s="72"/>
      <c r="J25" s="72"/>
      <c r="K25" s="75"/>
    </row>
    <row r="26" spans="2:11" x14ac:dyDescent="0.25">
      <c r="B26" s="89"/>
      <c r="C26" s="72"/>
      <c r="D26" s="72"/>
      <c r="E26" s="80" t="s">
        <v>243</v>
      </c>
      <c r="F26" s="72">
        <v>5</v>
      </c>
      <c r="G26" s="81"/>
      <c r="H26" s="88"/>
      <c r="I26" s="72"/>
      <c r="J26" s="72"/>
      <c r="K26" s="75"/>
    </row>
    <row r="27" spans="2:11" x14ac:dyDescent="0.25">
      <c r="B27" s="88"/>
      <c r="C27" s="73"/>
      <c r="D27" s="73"/>
      <c r="E27" s="89"/>
      <c r="F27" s="88"/>
      <c r="G27" s="88"/>
      <c r="H27" s="88"/>
      <c r="I27" s="90">
        <f>SUM(I24:I26)</f>
        <v>1273</v>
      </c>
      <c r="J27" s="90">
        <f>SUM(J24:J26)</f>
        <v>7</v>
      </c>
      <c r="K27" s="75">
        <f>I27/J27</f>
        <v>181.85714285714286</v>
      </c>
    </row>
    <row r="28" spans="2:11" x14ac:dyDescent="0.25">
      <c r="B28" s="88"/>
      <c r="C28" s="73"/>
      <c r="D28" s="73"/>
      <c r="E28" s="89"/>
      <c r="F28" s="88"/>
      <c r="G28" s="88"/>
      <c r="H28" s="88"/>
      <c r="I28" s="72"/>
      <c r="J28" s="72"/>
      <c r="K28" s="72"/>
    </row>
    <row r="29" spans="2:11" x14ac:dyDescent="0.25">
      <c r="B29" s="212">
        <v>17</v>
      </c>
      <c r="C29" s="72">
        <v>11</v>
      </c>
      <c r="D29" s="72">
        <v>2019</v>
      </c>
      <c r="E29" s="212" t="s">
        <v>243</v>
      </c>
      <c r="F29" s="212">
        <v>5</v>
      </c>
      <c r="G29" s="73" t="s">
        <v>247</v>
      </c>
      <c r="H29" s="81" t="s">
        <v>169</v>
      </c>
      <c r="I29" s="72">
        <v>1381</v>
      </c>
      <c r="J29" s="72">
        <v>7</v>
      </c>
      <c r="K29" s="213">
        <f>I29/J29</f>
        <v>197.28571428571428</v>
      </c>
    </row>
    <row r="30" spans="2:11" x14ac:dyDescent="0.25">
      <c r="B30" s="110"/>
      <c r="C30" s="72"/>
      <c r="D30" s="80"/>
      <c r="E30" s="80" t="s">
        <v>243</v>
      </c>
      <c r="F30" s="80">
        <v>5</v>
      </c>
      <c r="G30" s="73"/>
      <c r="H30" s="38"/>
      <c r="I30" s="72"/>
      <c r="J30" s="72"/>
      <c r="K30" s="75"/>
    </row>
    <row r="31" spans="2:11" x14ac:dyDescent="0.25">
      <c r="B31" s="89"/>
      <c r="C31" s="72"/>
      <c r="D31" s="72"/>
      <c r="E31" s="80" t="s">
        <v>243</v>
      </c>
      <c r="F31" s="72">
        <v>5</v>
      </c>
      <c r="G31" s="81"/>
      <c r="H31" s="38"/>
      <c r="I31" s="72"/>
      <c r="J31" s="72"/>
      <c r="K31" s="75"/>
    </row>
    <row r="32" spans="2:11" x14ac:dyDescent="0.25">
      <c r="B32" s="63"/>
      <c r="C32" s="60"/>
      <c r="D32" s="60"/>
      <c r="E32" s="38"/>
      <c r="F32" s="63"/>
      <c r="H32" s="38"/>
      <c r="I32" s="90">
        <f>SUM(I29:I31)</f>
        <v>1381</v>
      </c>
      <c r="J32" s="90">
        <f>SUM(J29:J31)</f>
        <v>7</v>
      </c>
      <c r="K32" s="75">
        <f>I32/J32</f>
        <v>197.28571428571428</v>
      </c>
    </row>
    <row r="33" spans="2:11" x14ac:dyDescent="0.25">
      <c r="B33" s="63"/>
      <c r="C33" s="60"/>
      <c r="D33" s="60"/>
      <c r="E33" s="38"/>
      <c r="F33" s="63"/>
      <c r="H33" s="38"/>
      <c r="I33" s="112"/>
      <c r="J33" s="109"/>
      <c r="K33" s="58"/>
    </row>
    <row r="34" spans="2:11" x14ac:dyDescent="0.25">
      <c r="B34" s="212">
        <v>17</v>
      </c>
      <c r="C34" s="72">
        <v>11</v>
      </c>
      <c r="D34" s="72">
        <v>2019</v>
      </c>
      <c r="E34" s="212" t="s">
        <v>243</v>
      </c>
      <c r="F34" s="212">
        <v>5</v>
      </c>
      <c r="G34" s="73" t="s">
        <v>247</v>
      </c>
      <c r="H34" s="81" t="s">
        <v>151</v>
      </c>
      <c r="I34" s="112">
        <v>681</v>
      </c>
      <c r="J34" s="112">
        <v>4</v>
      </c>
      <c r="K34" s="75">
        <f>I34/J34</f>
        <v>170.25</v>
      </c>
    </row>
    <row r="35" spans="2:11" x14ac:dyDescent="0.25">
      <c r="B35" s="110"/>
      <c r="C35" s="72"/>
      <c r="D35" s="80"/>
      <c r="E35" s="80" t="s">
        <v>243</v>
      </c>
      <c r="F35" s="80">
        <v>5</v>
      </c>
      <c r="G35" s="73"/>
      <c r="H35" s="81"/>
      <c r="I35" s="112"/>
      <c r="J35" s="112"/>
      <c r="K35" s="75"/>
    </row>
    <row r="36" spans="2:11" x14ac:dyDescent="0.25">
      <c r="B36" s="72"/>
      <c r="C36" s="72"/>
      <c r="D36" s="72"/>
      <c r="E36" s="80" t="s">
        <v>243</v>
      </c>
      <c r="F36" s="72">
        <v>5</v>
      </c>
      <c r="G36" s="38"/>
      <c r="H36" s="81"/>
      <c r="I36" s="112"/>
      <c r="J36" s="112"/>
      <c r="K36" s="75"/>
    </row>
    <row r="37" spans="2:11" x14ac:dyDescent="0.25">
      <c r="B37" s="63"/>
      <c r="C37" s="60"/>
      <c r="D37" s="60"/>
      <c r="E37" s="38"/>
      <c r="F37" s="63"/>
      <c r="H37" s="81"/>
      <c r="I37" s="90">
        <f>SUM(I34:I36)</f>
        <v>681</v>
      </c>
      <c r="J37" s="90">
        <f>SUM(J34:J36)</f>
        <v>4</v>
      </c>
      <c r="K37" s="75">
        <f>I37/J37</f>
        <v>170.25</v>
      </c>
    </row>
    <row r="38" spans="2:11" x14ac:dyDescent="0.25">
      <c r="B38" s="63"/>
      <c r="C38" s="60"/>
      <c r="D38" s="60"/>
      <c r="E38" s="38"/>
      <c r="F38" s="63"/>
      <c r="H38" s="81"/>
      <c r="I38" s="112"/>
      <c r="J38" s="112"/>
      <c r="K38" s="75"/>
    </row>
    <row r="39" spans="2:11" x14ac:dyDescent="0.25">
      <c r="B39" s="63"/>
      <c r="C39" s="60"/>
      <c r="D39" s="60"/>
      <c r="E39" s="38"/>
      <c r="F39" s="63"/>
      <c r="H39" s="80" t="s">
        <v>239</v>
      </c>
      <c r="I39" s="113">
        <f>I12+I17+I22+I27+I32+I37</f>
        <v>6553</v>
      </c>
      <c r="J39" s="114">
        <f>J12+J17+J22+J27+J32+J37</f>
        <v>35</v>
      </c>
      <c r="K39" s="115">
        <f>I39/J39</f>
        <v>187.22857142857143</v>
      </c>
    </row>
    <row r="40" spans="2:11" ht="22.5" customHeight="1" x14ac:dyDescent="0.25">
      <c r="B40" s="63"/>
      <c r="C40" s="60"/>
      <c r="D40" s="60"/>
      <c r="E40" s="38"/>
      <c r="F40" s="63"/>
      <c r="G40" s="117" t="s">
        <v>246</v>
      </c>
      <c r="H40" s="38"/>
      <c r="I40" s="60"/>
      <c r="J40" s="60"/>
      <c r="K40" s="58"/>
    </row>
    <row r="41" spans="2:11" x14ac:dyDescent="0.25">
      <c r="B41" s="63"/>
      <c r="C41" s="60"/>
      <c r="D41" s="60"/>
      <c r="E41" s="38"/>
      <c r="F41" s="63"/>
      <c r="H41" s="38"/>
      <c r="I41" s="60"/>
      <c r="J41" s="60"/>
      <c r="K41" s="58"/>
    </row>
    <row r="42" spans="2:11" x14ac:dyDescent="0.25">
      <c r="B42" s="212">
        <v>17</v>
      </c>
      <c r="C42" s="72">
        <v>11</v>
      </c>
      <c r="D42" s="72">
        <v>2019</v>
      </c>
      <c r="E42" s="212" t="s">
        <v>243</v>
      </c>
      <c r="F42" s="212">
        <v>5</v>
      </c>
      <c r="G42" s="73" t="s">
        <v>247</v>
      </c>
      <c r="H42" s="81" t="s">
        <v>145</v>
      </c>
      <c r="I42" s="72">
        <v>825</v>
      </c>
      <c r="J42" s="72">
        <v>5</v>
      </c>
      <c r="K42" s="75">
        <f>I42/J42</f>
        <v>165</v>
      </c>
    </row>
    <row r="43" spans="2:11" x14ac:dyDescent="0.25">
      <c r="B43" s="110"/>
      <c r="C43" s="72"/>
      <c r="D43" s="63"/>
      <c r="E43" s="80"/>
      <c r="F43" s="80"/>
      <c r="G43" s="81"/>
      <c r="H43" s="81"/>
      <c r="I43" s="72"/>
      <c r="J43" s="72"/>
      <c r="K43" s="75"/>
    </row>
    <row r="44" spans="2:11" x14ac:dyDescent="0.25">
      <c r="B44" s="80"/>
      <c r="C44" s="72"/>
      <c r="D44" s="72"/>
      <c r="E44" s="80"/>
      <c r="F44" s="80"/>
      <c r="G44" s="73"/>
      <c r="H44" s="81"/>
      <c r="I44" s="90">
        <f>SUM(I42:I43)</f>
        <v>825</v>
      </c>
      <c r="J44" s="90">
        <f>SUM(J42:J43)</f>
        <v>5</v>
      </c>
      <c r="K44" s="75">
        <f>I44/J44</f>
        <v>165</v>
      </c>
    </row>
    <row r="45" spans="2:11" x14ac:dyDescent="0.25">
      <c r="B45" s="80"/>
      <c r="C45" s="72"/>
      <c r="D45" s="72"/>
      <c r="E45" s="80"/>
      <c r="F45" s="80"/>
      <c r="G45" s="73"/>
      <c r="H45" s="81"/>
      <c r="I45" s="72"/>
      <c r="J45" s="72"/>
      <c r="K45" s="75"/>
    </row>
    <row r="46" spans="2:11" x14ac:dyDescent="0.25">
      <c r="B46" s="212">
        <v>17</v>
      </c>
      <c r="C46" s="72">
        <v>11</v>
      </c>
      <c r="D46" s="72">
        <v>2019</v>
      </c>
      <c r="E46" s="212" t="s">
        <v>243</v>
      </c>
      <c r="F46" s="212">
        <v>5</v>
      </c>
      <c r="G46" s="73" t="s">
        <v>247</v>
      </c>
      <c r="H46" s="81" t="s">
        <v>146</v>
      </c>
      <c r="I46" s="72">
        <v>1354</v>
      </c>
      <c r="J46" s="72">
        <v>7</v>
      </c>
      <c r="K46" s="75">
        <f>I46/J46</f>
        <v>193.42857142857142</v>
      </c>
    </row>
    <row r="47" spans="2:11" x14ac:dyDescent="0.25">
      <c r="B47" s="110"/>
      <c r="C47" s="72"/>
      <c r="D47" s="63"/>
      <c r="E47" s="80"/>
      <c r="F47" s="80"/>
      <c r="G47" s="81"/>
      <c r="H47" s="81"/>
      <c r="I47" s="72"/>
      <c r="J47" s="72"/>
      <c r="K47" s="75"/>
    </row>
    <row r="48" spans="2:11" x14ac:dyDescent="0.25">
      <c r="B48" s="72"/>
      <c r="C48" s="72"/>
      <c r="D48" s="72"/>
      <c r="E48" s="80"/>
      <c r="F48" s="80"/>
      <c r="G48" s="81"/>
      <c r="H48" s="81"/>
      <c r="I48" s="72"/>
      <c r="J48" s="72"/>
      <c r="K48" s="75"/>
    </row>
    <row r="49" spans="2:11" x14ac:dyDescent="0.25">
      <c r="B49" s="80"/>
      <c r="C49" s="72"/>
      <c r="D49" s="72"/>
      <c r="E49" s="80"/>
      <c r="F49" s="80"/>
      <c r="G49" s="73"/>
      <c r="H49" s="81"/>
      <c r="I49" s="90">
        <f>SUM(I46:I48)</f>
        <v>1354</v>
      </c>
      <c r="J49" s="90">
        <f>SUM(J46:J48)</f>
        <v>7</v>
      </c>
      <c r="K49" s="75">
        <f>I49/J49</f>
        <v>193.42857142857142</v>
      </c>
    </row>
    <row r="50" spans="2:11" x14ac:dyDescent="0.25">
      <c r="B50" s="80"/>
      <c r="C50" s="72"/>
      <c r="D50" s="72"/>
      <c r="E50" s="80"/>
      <c r="F50" s="80"/>
      <c r="G50" s="73"/>
      <c r="H50" s="81"/>
      <c r="I50" s="72"/>
      <c r="J50" s="72"/>
      <c r="K50" s="75"/>
    </row>
    <row r="51" spans="2:11" x14ac:dyDescent="0.25">
      <c r="B51" s="212">
        <v>17</v>
      </c>
      <c r="C51" s="72">
        <v>11</v>
      </c>
      <c r="D51" s="72">
        <v>2019</v>
      </c>
      <c r="E51" s="212" t="s">
        <v>243</v>
      </c>
      <c r="F51" s="212">
        <v>5</v>
      </c>
      <c r="G51" s="73" t="s">
        <v>247</v>
      </c>
      <c r="H51" s="81" t="s">
        <v>171</v>
      </c>
      <c r="I51" s="72">
        <v>641</v>
      </c>
      <c r="J51" s="72">
        <v>4</v>
      </c>
      <c r="K51" s="75">
        <f>I51/J51</f>
        <v>160.25</v>
      </c>
    </row>
    <row r="52" spans="2:11" x14ac:dyDescent="0.25">
      <c r="B52" s="110"/>
      <c r="C52" s="72"/>
      <c r="D52" s="63"/>
      <c r="E52" s="80"/>
      <c r="F52" s="80"/>
      <c r="G52" s="81"/>
      <c r="H52" s="81"/>
      <c r="I52" s="72"/>
      <c r="J52" s="72"/>
      <c r="K52" s="75"/>
    </row>
    <row r="53" spans="2:11" x14ac:dyDescent="0.25">
      <c r="B53" s="80"/>
      <c r="C53" s="72"/>
      <c r="D53" s="72"/>
      <c r="E53" s="80"/>
      <c r="F53" s="80"/>
      <c r="G53" s="73"/>
      <c r="H53" s="81"/>
      <c r="I53" s="90">
        <f>SUM(I51:I51)</f>
        <v>641</v>
      </c>
      <c r="J53" s="90">
        <f>SUM(J51:J51)</f>
        <v>4</v>
      </c>
      <c r="K53" s="75">
        <f>I53/J53</f>
        <v>160.25</v>
      </c>
    </row>
    <row r="54" spans="2:11" x14ac:dyDescent="0.25">
      <c r="B54" s="80"/>
      <c r="C54" s="72"/>
      <c r="D54" s="72"/>
      <c r="E54" s="80"/>
      <c r="F54" s="80"/>
      <c r="G54" s="73"/>
      <c r="H54" s="81"/>
      <c r="I54" s="72"/>
      <c r="J54" s="72"/>
      <c r="K54" s="75"/>
    </row>
    <row r="55" spans="2:11" x14ac:dyDescent="0.25">
      <c r="B55" s="212">
        <v>17</v>
      </c>
      <c r="C55" s="72">
        <v>11</v>
      </c>
      <c r="D55" s="72">
        <v>2019</v>
      </c>
      <c r="E55" s="212" t="s">
        <v>243</v>
      </c>
      <c r="F55" s="212">
        <v>5</v>
      </c>
      <c r="G55" s="73" t="s">
        <v>247</v>
      </c>
      <c r="H55" s="81" t="s">
        <v>156</v>
      </c>
      <c r="I55" s="72">
        <v>792</v>
      </c>
      <c r="J55" s="72">
        <v>5</v>
      </c>
      <c r="K55" s="75">
        <f>I55/J55</f>
        <v>158.4</v>
      </c>
    </row>
    <row r="56" spans="2:11" x14ac:dyDescent="0.25">
      <c r="B56" s="110"/>
      <c r="C56" s="72"/>
      <c r="D56" s="63"/>
      <c r="E56" s="80"/>
      <c r="F56" s="80"/>
      <c r="G56" s="81"/>
      <c r="H56" s="88"/>
      <c r="I56" s="72"/>
      <c r="J56" s="72"/>
      <c r="K56" s="75"/>
    </row>
    <row r="57" spans="2:11" x14ac:dyDescent="0.25">
      <c r="B57" s="72"/>
      <c r="C57" s="72"/>
      <c r="D57" s="72"/>
      <c r="E57" s="80"/>
      <c r="F57" s="80"/>
      <c r="G57" s="81"/>
      <c r="H57" s="88"/>
      <c r="I57" s="72"/>
      <c r="J57" s="72"/>
      <c r="K57" s="75"/>
    </row>
    <row r="58" spans="2:11" x14ac:dyDescent="0.25">
      <c r="B58" s="73"/>
      <c r="C58" s="73"/>
      <c r="D58" s="73"/>
      <c r="E58" s="89"/>
      <c r="F58" s="88"/>
      <c r="G58" s="73"/>
      <c r="H58" s="88"/>
      <c r="I58" s="90">
        <f>SUM(I55:I57)</f>
        <v>792</v>
      </c>
      <c r="J58" s="90">
        <f>SUM(J55:J57)</f>
        <v>5</v>
      </c>
      <c r="K58" s="75">
        <f>I58/J58</f>
        <v>158.4</v>
      </c>
    </row>
    <row r="59" spans="2:11" x14ac:dyDescent="0.25">
      <c r="B59" s="73"/>
      <c r="C59" s="73"/>
      <c r="D59" s="73"/>
      <c r="E59" s="89"/>
      <c r="F59" s="88"/>
      <c r="G59" s="73"/>
      <c r="H59" s="88"/>
      <c r="I59" s="72"/>
      <c r="J59" s="72"/>
      <c r="K59" s="72"/>
    </row>
    <row r="60" spans="2:11" x14ac:dyDescent="0.25">
      <c r="B60" s="73"/>
      <c r="C60" s="73"/>
      <c r="D60" s="73"/>
      <c r="E60" s="89"/>
      <c r="F60" s="88"/>
      <c r="G60" s="73"/>
      <c r="H60" s="88"/>
      <c r="I60" s="72"/>
      <c r="J60" s="72"/>
      <c r="K60" s="72"/>
    </row>
    <row r="61" spans="2:11" x14ac:dyDescent="0.25">
      <c r="B61" s="212">
        <v>17</v>
      </c>
      <c r="C61" s="72">
        <v>11</v>
      </c>
      <c r="D61" s="72">
        <v>2019</v>
      </c>
      <c r="E61" s="212" t="s">
        <v>243</v>
      </c>
      <c r="F61" s="212">
        <v>5</v>
      </c>
      <c r="G61" s="73" t="s">
        <v>247</v>
      </c>
      <c r="H61" s="81" t="s">
        <v>170</v>
      </c>
      <c r="I61" s="72">
        <v>1165</v>
      </c>
      <c r="J61" s="72">
        <v>7</v>
      </c>
      <c r="K61" s="75">
        <f>I61/J61</f>
        <v>166.42857142857142</v>
      </c>
    </row>
    <row r="62" spans="2:11" x14ac:dyDescent="0.25">
      <c r="B62" s="110"/>
      <c r="C62" s="72"/>
      <c r="D62" s="63"/>
      <c r="E62" s="80"/>
      <c r="F62" s="80"/>
      <c r="G62" s="81"/>
      <c r="H62" s="88"/>
      <c r="I62" s="72"/>
      <c r="J62" s="72"/>
      <c r="K62" s="75"/>
    </row>
    <row r="63" spans="2:11" x14ac:dyDescent="0.25">
      <c r="B63" s="72"/>
      <c r="C63" s="72"/>
      <c r="D63" s="72"/>
      <c r="E63" s="80"/>
      <c r="F63" s="80"/>
      <c r="G63" s="81"/>
      <c r="H63" s="88"/>
      <c r="I63" s="72"/>
      <c r="J63" s="72"/>
      <c r="K63" s="75"/>
    </row>
    <row r="64" spans="2:11" x14ac:dyDescent="0.25">
      <c r="B64" s="73"/>
      <c r="C64" s="73"/>
      <c r="D64" s="73"/>
      <c r="E64" s="89"/>
      <c r="F64" s="88"/>
      <c r="G64" s="73"/>
      <c r="H64" s="88"/>
      <c r="I64" s="90">
        <f>SUM(I61:I63)</f>
        <v>1165</v>
      </c>
      <c r="J64" s="90">
        <f>SUM(J61:J63)</f>
        <v>7</v>
      </c>
      <c r="K64" s="75">
        <f>I64/J64</f>
        <v>166.42857142857142</v>
      </c>
    </row>
    <row r="65" spans="2:11" x14ac:dyDescent="0.25">
      <c r="B65" s="73"/>
      <c r="C65" s="73"/>
      <c r="D65" s="73"/>
      <c r="E65" s="89"/>
      <c r="F65" s="88"/>
      <c r="G65" s="73"/>
      <c r="H65" s="88"/>
      <c r="I65" s="72"/>
      <c r="J65" s="72"/>
      <c r="K65" s="72"/>
    </row>
    <row r="66" spans="2:11" x14ac:dyDescent="0.25">
      <c r="B66" s="212">
        <v>17</v>
      </c>
      <c r="C66" s="72">
        <v>11</v>
      </c>
      <c r="D66" s="72">
        <v>2019</v>
      </c>
      <c r="E66" s="212" t="s">
        <v>243</v>
      </c>
      <c r="F66" s="212">
        <v>5</v>
      </c>
      <c r="G66" s="73" t="s">
        <v>247</v>
      </c>
      <c r="H66" s="81" t="s">
        <v>173</v>
      </c>
      <c r="I66" s="72">
        <v>1288</v>
      </c>
      <c r="J66" s="72">
        <v>7</v>
      </c>
      <c r="K66" s="75">
        <f>I66/J66</f>
        <v>184</v>
      </c>
    </row>
    <row r="67" spans="2:11" x14ac:dyDescent="0.25">
      <c r="B67" s="110"/>
      <c r="C67" s="72"/>
      <c r="D67" s="63"/>
      <c r="E67" s="80"/>
      <c r="F67" s="80"/>
      <c r="G67" s="81"/>
      <c r="H67" s="88"/>
      <c r="I67" s="72"/>
      <c r="J67" s="72"/>
      <c r="K67" s="75"/>
    </row>
    <row r="68" spans="2:11" x14ac:dyDescent="0.25">
      <c r="B68" s="72"/>
      <c r="C68" s="72"/>
      <c r="D68" s="72"/>
      <c r="E68" s="80"/>
      <c r="F68" s="80"/>
      <c r="G68" s="81"/>
      <c r="H68" s="88"/>
      <c r="I68" s="72"/>
      <c r="J68" s="72"/>
      <c r="K68" s="75"/>
    </row>
    <row r="69" spans="2:11" x14ac:dyDescent="0.25">
      <c r="B69" s="63"/>
      <c r="C69" s="60"/>
      <c r="D69" s="60"/>
      <c r="E69" s="38"/>
      <c r="F69" s="63"/>
      <c r="H69" s="88"/>
      <c r="I69" s="90">
        <f>SUM(I66:I68)</f>
        <v>1288</v>
      </c>
      <c r="J69" s="90">
        <f>SUM(J66:J68)</f>
        <v>7</v>
      </c>
      <c r="K69" s="75">
        <f>I69/J69</f>
        <v>184</v>
      </c>
    </row>
    <row r="70" spans="2:11" x14ac:dyDescent="0.25">
      <c r="B70" s="63"/>
      <c r="C70" s="60"/>
      <c r="D70" s="60"/>
      <c r="E70" s="38"/>
      <c r="F70" s="63"/>
      <c r="H70" s="88"/>
      <c r="I70" s="112"/>
      <c r="J70" s="112"/>
      <c r="K70" s="75"/>
    </row>
    <row r="71" spans="2:11" x14ac:dyDescent="0.25">
      <c r="B71" s="63"/>
      <c r="C71" s="60"/>
      <c r="D71" s="60"/>
      <c r="E71" s="38"/>
      <c r="F71" s="63"/>
      <c r="H71" s="212" t="s">
        <v>239</v>
      </c>
      <c r="I71" s="113">
        <f>I42+I46+I51+I55+I61+I66</f>
        <v>6065</v>
      </c>
      <c r="J71" s="114">
        <f>J42+J46+J51+J55+J61+J66</f>
        <v>35</v>
      </c>
      <c r="K71" s="115">
        <f>I71/J71</f>
        <v>173.28571428571428</v>
      </c>
    </row>
    <row r="72" spans="2:11" x14ac:dyDescent="0.25">
      <c r="B72" s="63"/>
      <c r="C72" s="60"/>
      <c r="D72" s="60"/>
      <c r="E72" s="38"/>
      <c r="F72" s="63"/>
      <c r="H72" s="88"/>
      <c r="I72" s="112"/>
      <c r="J72" s="112"/>
      <c r="K72" s="75"/>
    </row>
    <row r="73" spans="2:11" ht="15.75" x14ac:dyDescent="0.25">
      <c r="B73" s="63"/>
      <c r="C73" s="60"/>
      <c r="D73" s="60"/>
      <c r="E73" s="38"/>
      <c r="F73" s="63"/>
      <c r="G73" s="117" t="s">
        <v>423</v>
      </c>
      <c r="H73" s="88"/>
      <c r="I73" s="112"/>
      <c r="J73" s="112"/>
      <c r="K73" s="75"/>
    </row>
    <row r="74" spans="2:11" x14ac:dyDescent="0.25">
      <c r="B74" s="63"/>
      <c r="C74" s="60"/>
      <c r="D74" s="60"/>
      <c r="E74" s="38"/>
      <c r="F74" s="63"/>
      <c r="H74" s="88"/>
      <c r="I74" s="112"/>
      <c r="J74" s="112"/>
      <c r="K74" s="75"/>
    </row>
    <row r="75" spans="2:11" x14ac:dyDescent="0.25">
      <c r="B75" s="212">
        <v>17</v>
      </c>
      <c r="C75" s="72">
        <v>11</v>
      </c>
      <c r="D75" s="72">
        <v>2019</v>
      </c>
      <c r="E75" s="212" t="s">
        <v>424</v>
      </c>
      <c r="F75" s="212">
        <v>5</v>
      </c>
      <c r="G75" s="73" t="s">
        <v>248</v>
      </c>
      <c r="H75" s="73" t="s">
        <v>172</v>
      </c>
      <c r="I75" s="72">
        <v>732</v>
      </c>
      <c r="J75" s="72">
        <v>5</v>
      </c>
      <c r="K75" s="75">
        <f>I75/J75</f>
        <v>146.4</v>
      </c>
    </row>
    <row r="76" spans="2:11" x14ac:dyDescent="0.25">
      <c r="B76" s="63"/>
      <c r="C76" s="60"/>
      <c r="D76" s="60"/>
      <c r="E76" s="38"/>
      <c r="F76" s="63"/>
      <c r="H76" s="88"/>
      <c r="I76" s="112"/>
      <c r="J76" s="112"/>
      <c r="K76" s="75"/>
    </row>
    <row r="77" spans="2:11" x14ac:dyDescent="0.25">
      <c r="B77" s="63"/>
      <c r="C77" s="60"/>
      <c r="D77" s="60"/>
      <c r="E77" s="38"/>
      <c r="F77" s="63"/>
      <c r="H77" s="88"/>
      <c r="I77" s="112"/>
      <c r="J77" s="112"/>
      <c r="K77" s="75"/>
    </row>
    <row r="78" spans="2:11" x14ac:dyDescent="0.25">
      <c r="B78" s="63"/>
      <c r="C78" s="60"/>
      <c r="D78" s="60"/>
      <c r="E78" s="38"/>
      <c r="F78" s="63"/>
      <c r="H78" s="88"/>
      <c r="I78" s="112"/>
      <c r="J78" s="112"/>
      <c r="K78" s="75"/>
    </row>
    <row r="79" spans="2:11" x14ac:dyDescent="0.25">
      <c r="B79" s="212">
        <v>17</v>
      </c>
      <c r="C79" s="72">
        <v>11</v>
      </c>
      <c r="D79" s="72">
        <v>2019</v>
      </c>
      <c r="E79" s="212" t="s">
        <v>424</v>
      </c>
      <c r="F79" s="212">
        <v>5</v>
      </c>
      <c r="G79" s="73" t="s">
        <v>248</v>
      </c>
      <c r="H79" s="73" t="s">
        <v>407</v>
      </c>
      <c r="I79" s="112">
        <v>614</v>
      </c>
      <c r="J79" s="112">
        <v>5</v>
      </c>
      <c r="K79" s="75">
        <f>I79/J79</f>
        <v>122.8</v>
      </c>
    </row>
    <row r="80" spans="2:11" x14ac:dyDescent="0.25">
      <c r="B80" s="63"/>
      <c r="C80" s="60"/>
      <c r="D80" s="60"/>
      <c r="E80" s="38"/>
      <c r="F80" s="63"/>
      <c r="H80" s="88"/>
      <c r="I80" s="112"/>
      <c r="J80" s="112"/>
      <c r="K80" s="75"/>
    </row>
    <row r="81" spans="2:11" x14ac:dyDescent="0.25">
      <c r="B81" s="63"/>
      <c r="C81" s="60"/>
      <c r="D81" s="60"/>
      <c r="E81" s="38"/>
      <c r="F81" s="63"/>
      <c r="H81" s="88"/>
      <c r="I81" s="112"/>
      <c r="J81" s="112"/>
      <c r="K81" s="75"/>
    </row>
    <row r="82" spans="2:11" x14ac:dyDescent="0.25">
      <c r="B82" s="63"/>
      <c r="C82" s="60"/>
      <c r="D82" s="60"/>
      <c r="E82" s="38"/>
      <c r="F82" s="63"/>
      <c r="H82" s="88"/>
      <c r="I82" s="112"/>
      <c r="J82" s="112"/>
      <c r="K82" s="75"/>
    </row>
    <row r="83" spans="2:11" x14ac:dyDescent="0.25">
      <c r="B83" s="212">
        <v>17</v>
      </c>
      <c r="C83" s="72">
        <v>11</v>
      </c>
      <c r="D83" s="72">
        <v>2019</v>
      </c>
      <c r="E83" s="212" t="s">
        <v>424</v>
      </c>
      <c r="F83" s="212">
        <v>5</v>
      </c>
      <c r="G83" s="73" t="s">
        <v>248</v>
      </c>
      <c r="H83" s="73" t="s">
        <v>287</v>
      </c>
      <c r="I83" s="112">
        <v>796</v>
      </c>
      <c r="J83" s="112">
        <v>5</v>
      </c>
      <c r="K83" s="75">
        <f>I83/J83</f>
        <v>159.19999999999999</v>
      </c>
    </row>
    <row r="84" spans="2:11" x14ac:dyDescent="0.25">
      <c r="B84" s="63"/>
      <c r="C84" s="60"/>
      <c r="D84" s="60"/>
      <c r="E84" s="38"/>
      <c r="F84" s="63"/>
      <c r="H84" s="88"/>
      <c r="I84" s="112"/>
      <c r="J84" s="112"/>
      <c r="K84" s="75"/>
    </row>
    <row r="85" spans="2:11" x14ac:dyDescent="0.25">
      <c r="B85" s="63"/>
      <c r="C85" s="60"/>
      <c r="D85" s="60"/>
      <c r="E85" s="38"/>
      <c r="F85" s="63"/>
      <c r="H85" s="88"/>
      <c r="I85" s="112"/>
      <c r="J85" s="112"/>
      <c r="K85" s="75"/>
    </row>
    <row r="86" spans="2:11" x14ac:dyDescent="0.25">
      <c r="B86" s="63"/>
      <c r="C86" s="60"/>
      <c r="D86" s="60"/>
      <c r="E86" s="38"/>
      <c r="F86" s="63"/>
      <c r="H86" s="88"/>
      <c r="I86" s="112"/>
      <c r="J86" s="112"/>
      <c r="K86" s="75"/>
    </row>
    <row r="87" spans="2:11" x14ac:dyDescent="0.25">
      <c r="B87" s="212">
        <v>17</v>
      </c>
      <c r="C87" s="72">
        <v>11</v>
      </c>
      <c r="D87" s="72">
        <v>2019</v>
      </c>
      <c r="E87" s="212" t="s">
        <v>424</v>
      </c>
      <c r="F87" s="212">
        <v>5</v>
      </c>
      <c r="G87" s="73" t="s">
        <v>248</v>
      </c>
      <c r="H87" s="73" t="s">
        <v>399</v>
      </c>
      <c r="I87" s="112">
        <v>732</v>
      </c>
      <c r="J87" s="112">
        <v>5</v>
      </c>
      <c r="K87" s="75">
        <f>I87/J87</f>
        <v>146.4</v>
      </c>
    </row>
    <row r="88" spans="2:11" x14ac:dyDescent="0.25">
      <c r="B88" s="63"/>
      <c r="C88" s="60"/>
      <c r="D88" s="60"/>
      <c r="E88" s="38"/>
      <c r="F88" s="63"/>
      <c r="H88" s="88"/>
      <c r="I88" s="112"/>
      <c r="J88" s="112"/>
      <c r="K88" s="75"/>
    </row>
    <row r="89" spans="2:11" x14ac:dyDescent="0.25">
      <c r="B89" s="63"/>
      <c r="C89" s="60"/>
      <c r="D89" s="60"/>
      <c r="E89" s="38"/>
      <c r="F89" s="63"/>
      <c r="H89" s="88"/>
      <c r="I89" s="112"/>
      <c r="J89" s="112"/>
      <c r="K89" s="75"/>
    </row>
    <row r="90" spans="2:11" x14ac:dyDescent="0.25">
      <c r="B90" s="63"/>
      <c r="C90" s="60"/>
      <c r="D90" s="60"/>
      <c r="E90" s="38"/>
      <c r="F90" s="63"/>
      <c r="H90" s="88"/>
      <c r="I90" s="112"/>
      <c r="J90" s="112"/>
      <c r="K90" s="75"/>
    </row>
    <row r="91" spans="2:11" x14ac:dyDescent="0.25">
      <c r="B91" s="212">
        <v>17</v>
      </c>
      <c r="C91" s="72">
        <v>11</v>
      </c>
      <c r="D91" s="72">
        <v>2019</v>
      </c>
      <c r="E91" s="212" t="s">
        <v>424</v>
      </c>
      <c r="F91" s="212">
        <v>5</v>
      </c>
      <c r="G91" s="73" t="s">
        <v>248</v>
      </c>
      <c r="H91" s="73" t="s">
        <v>398</v>
      </c>
      <c r="I91" s="112">
        <v>753</v>
      </c>
      <c r="J91" s="112">
        <v>5</v>
      </c>
      <c r="K91" s="75">
        <f>I91/J91</f>
        <v>150.6</v>
      </c>
    </row>
    <row r="92" spans="2:11" x14ac:dyDescent="0.25">
      <c r="B92" s="63"/>
      <c r="C92" s="60"/>
      <c r="D92" s="60"/>
      <c r="E92" s="38"/>
      <c r="F92" s="63"/>
      <c r="H92" s="88"/>
      <c r="I92" s="112"/>
      <c r="J92" s="112"/>
      <c r="K92" s="75"/>
    </row>
    <row r="93" spans="2:11" x14ac:dyDescent="0.25">
      <c r="B93" s="63"/>
      <c r="C93" s="60"/>
      <c r="D93" s="60"/>
      <c r="E93" s="38"/>
      <c r="F93" s="63"/>
      <c r="H93" s="88"/>
      <c r="I93" s="112"/>
      <c r="J93" s="112"/>
      <c r="K93" s="75"/>
    </row>
    <row r="94" spans="2:11" x14ac:dyDescent="0.25">
      <c r="B94" s="63"/>
      <c r="C94" s="60"/>
      <c r="D94" s="60"/>
      <c r="E94" s="38"/>
      <c r="F94" s="63"/>
      <c r="H94" s="212" t="s">
        <v>239</v>
      </c>
      <c r="I94" s="113">
        <f>I75+I79+I83+I87+I91</f>
        <v>3627</v>
      </c>
      <c r="J94" s="114">
        <f>J75+J79+J83+J87+J91</f>
        <v>25</v>
      </c>
      <c r="K94" s="115">
        <f>I94/J94</f>
        <v>145.08000000000001</v>
      </c>
    </row>
    <row r="95" spans="2:11" x14ac:dyDescent="0.25">
      <c r="B95" s="212"/>
      <c r="C95" s="72"/>
      <c r="D95" s="72"/>
      <c r="E95" s="212"/>
      <c r="F95" s="212"/>
      <c r="G95" s="73"/>
      <c r="H95" s="88"/>
      <c r="I95" s="112"/>
      <c r="J95" s="112"/>
      <c r="K95" s="75"/>
    </row>
    <row r="96" spans="2:11" x14ac:dyDescent="0.25">
      <c r="B96" s="63"/>
      <c r="C96" s="60"/>
      <c r="D96" s="60"/>
      <c r="E96" s="38"/>
      <c r="F96" s="63"/>
      <c r="H96" s="88"/>
      <c r="I96" s="112"/>
      <c r="J96" s="112"/>
      <c r="K96" s="75"/>
    </row>
    <row r="97" spans="2:11" x14ac:dyDescent="0.25">
      <c r="B97" s="63"/>
      <c r="C97" s="60"/>
      <c r="D97" s="60"/>
      <c r="E97" s="38"/>
      <c r="F97" s="63"/>
      <c r="H97" s="88"/>
      <c r="I97" s="112"/>
      <c r="J97" s="112"/>
      <c r="K97" s="75"/>
    </row>
    <row r="98" spans="2:11" x14ac:dyDescent="0.25">
      <c r="H98" s="88"/>
      <c r="I98" s="72"/>
      <c r="J98" s="72"/>
      <c r="K98" s="72"/>
    </row>
    <row r="99" spans="2:11" x14ac:dyDescent="0.25">
      <c r="H99" s="80" t="s">
        <v>425</v>
      </c>
      <c r="I99" s="113">
        <f>I39+I71+I94</f>
        <v>16245</v>
      </c>
      <c r="J99" s="114">
        <f>J39+J71+J94</f>
        <v>95</v>
      </c>
      <c r="K99" s="115">
        <f>I99/J99</f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joueurs2019_2020</vt:lpstr>
      <vt:lpstr>CHRONO_19_20</vt:lpstr>
      <vt:lpstr>palmares19_20</vt:lpstr>
      <vt:lpstr>nomines_19_20</vt:lpstr>
      <vt:lpstr>dames_clubs_19_20</vt:lpstr>
      <vt:lpstr>hommes_clubs_19_20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Patrice</cp:lastModifiedBy>
  <dcterms:created xsi:type="dcterms:W3CDTF">2019-09-03T09:28:39Z</dcterms:created>
  <dcterms:modified xsi:type="dcterms:W3CDTF">2020-02-03T18:09:40Z</dcterms:modified>
</cp:coreProperties>
</file>