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0_2021" sheetId="1" r:id="rId1"/>
    <sheet name="CHRONO_20_21" sheetId="2" r:id="rId2"/>
    <sheet name="palmares20_21" sheetId="3" r:id="rId3"/>
    <sheet name="nomines_20_21" sheetId="4" r:id="rId4"/>
    <sheet name="dames_clubs_19_20" sheetId="5" r:id="rId5"/>
    <sheet name="hommes_clubs_19_20" sheetId="6" r:id="rId6"/>
  </sheets>
  <definedNames>
    <definedName name="_xlnm._FilterDatabase" localSheetId="1" hidden="1">CHRONO_20_21!$A$6:$M$55</definedName>
  </definedNames>
  <calcPr calcId="144525"/>
</workbook>
</file>

<file path=xl/calcChain.xml><?xml version="1.0" encoding="utf-8"?>
<calcChain xmlns="http://schemas.openxmlformats.org/spreadsheetml/2006/main">
  <c r="K112" i="1" l="1"/>
  <c r="K49" i="1"/>
  <c r="K13" i="1"/>
  <c r="H59" i="2"/>
  <c r="K59" i="2"/>
  <c r="L58" i="2"/>
  <c r="J59" i="2"/>
  <c r="L57" i="2"/>
  <c r="L56" i="2"/>
  <c r="B24" i="4" l="1"/>
  <c r="C24" i="4"/>
  <c r="D24" i="4"/>
  <c r="E24" i="4"/>
  <c r="F24" i="4"/>
  <c r="I24" i="4"/>
  <c r="J52" i="1"/>
  <c r="J67" i="1"/>
  <c r="L55" i="2"/>
  <c r="L54" i="2"/>
  <c r="L44" i="2" l="1"/>
  <c r="I76" i="1" l="1"/>
  <c r="I31" i="1"/>
  <c r="I34" i="1"/>
  <c r="I49" i="1"/>
  <c r="I67" i="1"/>
  <c r="I112" i="1"/>
  <c r="I73" i="1"/>
  <c r="I70" i="1"/>
  <c r="I43" i="1"/>
  <c r="I40" i="1"/>
  <c r="L53" i="2"/>
  <c r="L52" i="2"/>
  <c r="L51" i="2"/>
  <c r="L50" i="2"/>
  <c r="L49" i="2"/>
  <c r="L48" i="2"/>
  <c r="L47" i="2"/>
  <c r="L46" i="2"/>
  <c r="L45" i="2"/>
  <c r="N71" i="1" l="1"/>
  <c r="H73" i="1"/>
  <c r="L43" i="2"/>
  <c r="J22" i="4" l="1"/>
  <c r="J16" i="4"/>
  <c r="M138" i="1"/>
  <c r="L138" i="1"/>
  <c r="K138" i="1"/>
  <c r="J138" i="1"/>
  <c r="I138" i="1"/>
  <c r="H138" i="1"/>
  <c r="G138" i="1"/>
  <c r="F138" i="1"/>
  <c r="M137" i="1"/>
  <c r="L137" i="1"/>
  <c r="K137" i="1"/>
  <c r="J137" i="1"/>
  <c r="I137" i="1"/>
  <c r="H137" i="1"/>
  <c r="G137" i="1"/>
  <c r="J80" i="3"/>
  <c r="J20" i="4"/>
  <c r="J21" i="4"/>
  <c r="J15" i="4"/>
  <c r="J12" i="4"/>
  <c r="J14" i="4"/>
  <c r="J12" i="3"/>
  <c r="J17" i="4"/>
  <c r="J13" i="4"/>
  <c r="G112" i="1" l="1"/>
  <c r="G31" i="1"/>
  <c r="F115" i="1"/>
  <c r="F97" i="1"/>
  <c r="F73" i="1"/>
  <c r="F70" i="1"/>
  <c r="F67" i="1"/>
  <c r="F52" i="1"/>
  <c r="F49" i="1"/>
  <c r="F43" i="1"/>
  <c r="F40" i="1"/>
  <c r="F34" i="1"/>
  <c r="L42" i="2"/>
  <c r="L41" i="2"/>
  <c r="L40" i="2"/>
  <c r="L39" i="2"/>
  <c r="L38" i="2"/>
  <c r="L37" i="2"/>
  <c r="L36" i="2"/>
  <c r="L35" i="2"/>
  <c r="L34" i="2"/>
  <c r="L33" i="2"/>
  <c r="L32" i="2"/>
  <c r="L31" i="2"/>
  <c r="E138" i="1" l="1"/>
  <c r="U138" i="1"/>
  <c r="U137" i="1"/>
  <c r="U136" i="1"/>
  <c r="U133" i="1"/>
  <c r="U130" i="1"/>
  <c r="U124" i="1"/>
  <c r="U118" i="1"/>
  <c r="U115" i="1"/>
  <c r="U112" i="1"/>
  <c r="U109" i="1"/>
  <c r="U106" i="1"/>
  <c r="U103" i="1"/>
  <c r="U100" i="1"/>
  <c r="U97" i="1"/>
  <c r="U94" i="1"/>
  <c r="U91" i="1"/>
  <c r="U88" i="1"/>
  <c r="U85" i="1"/>
  <c r="U82" i="1"/>
  <c r="U76" i="1"/>
  <c r="U73" i="1"/>
  <c r="U70" i="1"/>
  <c r="U67" i="1"/>
  <c r="U64" i="1"/>
  <c r="U61" i="1"/>
  <c r="U58" i="1"/>
  <c r="U55" i="1"/>
  <c r="U52" i="1"/>
  <c r="U49" i="1"/>
  <c r="U46" i="1"/>
  <c r="U43" i="1"/>
  <c r="U40" i="1"/>
  <c r="U37" i="1"/>
  <c r="U34" i="1"/>
  <c r="U31" i="1"/>
  <c r="U28" i="1"/>
  <c r="U25" i="1"/>
  <c r="U22" i="1"/>
  <c r="U19" i="1"/>
  <c r="U16" i="1"/>
  <c r="U13" i="1"/>
  <c r="J11" i="4" l="1"/>
  <c r="J19" i="4"/>
  <c r="F137" i="1"/>
  <c r="E137" i="1"/>
  <c r="E52" i="1"/>
  <c r="A112" i="1"/>
  <c r="E115" i="1"/>
  <c r="E112" i="1"/>
  <c r="E106" i="1"/>
  <c r="E76" i="1"/>
  <c r="E73" i="1"/>
  <c r="E70" i="1"/>
  <c r="E67" i="1"/>
  <c r="E61" i="1"/>
  <c r="E55" i="1"/>
  <c r="E49" i="1"/>
  <c r="E40" i="1"/>
  <c r="E34" i="1"/>
  <c r="E31" i="1"/>
  <c r="E13" i="1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B59" i="4" l="1"/>
  <c r="D130" i="1"/>
  <c r="D115" i="1"/>
  <c r="D103" i="1"/>
  <c r="D76" i="1"/>
  <c r="D67" i="1"/>
  <c r="D49" i="1"/>
  <c r="D34" i="1"/>
  <c r="D16" i="1"/>
  <c r="D31" i="1"/>
  <c r="L9" i="2"/>
  <c r="L15" i="2"/>
  <c r="L14" i="2"/>
  <c r="O111" i="1" l="1"/>
  <c r="N111" i="1"/>
  <c r="N110" i="1"/>
  <c r="N112" i="1" l="1"/>
  <c r="W112" i="1" s="1"/>
  <c r="O135" i="1"/>
  <c r="N135" i="1"/>
  <c r="N134" i="1"/>
  <c r="N136" i="1" s="1"/>
  <c r="O132" i="1"/>
  <c r="N132" i="1"/>
  <c r="N131" i="1"/>
  <c r="N133" i="1" s="1"/>
  <c r="O129" i="1"/>
  <c r="N129" i="1"/>
  <c r="N128" i="1"/>
  <c r="N130" i="1" s="1"/>
  <c r="O123" i="1"/>
  <c r="N123" i="1"/>
  <c r="N122" i="1"/>
  <c r="N124" i="1" s="1"/>
  <c r="O120" i="1"/>
  <c r="N120" i="1"/>
  <c r="N119" i="1"/>
  <c r="N121" i="1" s="1"/>
  <c r="O117" i="1"/>
  <c r="N117" i="1"/>
  <c r="N116" i="1"/>
  <c r="N118" i="1" s="1"/>
  <c r="O114" i="1"/>
  <c r="N114" i="1"/>
  <c r="N113" i="1"/>
  <c r="N115" i="1" s="1"/>
  <c r="O108" i="1"/>
  <c r="N108" i="1"/>
  <c r="N107" i="1"/>
  <c r="O105" i="1"/>
  <c r="N105" i="1"/>
  <c r="N104" i="1"/>
  <c r="N106" i="1" s="1"/>
  <c r="O102" i="1"/>
  <c r="N102" i="1"/>
  <c r="N101" i="1"/>
  <c r="O99" i="1"/>
  <c r="N99" i="1"/>
  <c r="N98" i="1"/>
  <c r="N100" i="1" s="1"/>
  <c r="O96" i="1"/>
  <c r="N96" i="1"/>
  <c r="N95" i="1"/>
  <c r="O93" i="1"/>
  <c r="N93" i="1"/>
  <c r="N92" i="1"/>
  <c r="N94" i="1" s="1"/>
  <c r="O90" i="1"/>
  <c r="N90" i="1"/>
  <c r="N89" i="1"/>
  <c r="N91" i="1" s="1"/>
  <c r="O87" i="1"/>
  <c r="N87" i="1"/>
  <c r="N86" i="1"/>
  <c r="N88" i="1" s="1"/>
  <c r="O84" i="1"/>
  <c r="N84" i="1"/>
  <c r="N83" i="1"/>
  <c r="O81" i="1"/>
  <c r="N81" i="1"/>
  <c r="N80" i="1"/>
  <c r="N82" i="1" s="1"/>
  <c r="O75" i="1"/>
  <c r="N75" i="1"/>
  <c r="N74" i="1"/>
  <c r="O72" i="1"/>
  <c r="N72" i="1"/>
  <c r="O69" i="1"/>
  <c r="N69" i="1"/>
  <c r="N68" i="1"/>
  <c r="O66" i="1"/>
  <c r="N66" i="1"/>
  <c r="N65" i="1"/>
  <c r="O63" i="1"/>
  <c r="N63" i="1"/>
  <c r="N62" i="1"/>
  <c r="N64" i="1" s="1"/>
  <c r="O60" i="1"/>
  <c r="N60" i="1"/>
  <c r="N59" i="1"/>
  <c r="N61" i="1" s="1"/>
  <c r="O57" i="1"/>
  <c r="N57" i="1"/>
  <c r="N56" i="1"/>
  <c r="O54" i="1"/>
  <c r="N54" i="1"/>
  <c r="N53" i="1"/>
  <c r="N55" i="1" s="1"/>
  <c r="O51" i="1"/>
  <c r="N51" i="1"/>
  <c r="N50" i="1"/>
  <c r="N52" i="1" s="1"/>
  <c r="O48" i="1"/>
  <c r="N48" i="1"/>
  <c r="N47" i="1"/>
  <c r="N49" i="1" s="1"/>
  <c r="O45" i="1"/>
  <c r="N45" i="1"/>
  <c r="N44" i="1"/>
  <c r="N46" i="1" s="1"/>
  <c r="O42" i="1"/>
  <c r="N42" i="1"/>
  <c r="N41" i="1"/>
  <c r="N43" i="1" s="1"/>
  <c r="O39" i="1"/>
  <c r="N39" i="1"/>
  <c r="N38" i="1"/>
  <c r="N40" i="1" s="1"/>
  <c r="O36" i="1"/>
  <c r="N36" i="1"/>
  <c r="N35" i="1"/>
  <c r="N37" i="1" s="1"/>
  <c r="O33" i="1"/>
  <c r="N33" i="1"/>
  <c r="N32" i="1"/>
  <c r="O30" i="1"/>
  <c r="N30" i="1"/>
  <c r="N29" i="1"/>
  <c r="O27" i="1"/>
  <c r="N27" i="1"/>
  <c r="N26" i="1"/>
  <c r="N28" i="1" s="1"/>
  <c r="O24" i="1"/>
  <c r="N24" i="1"/>
  <c r="N23" i="1"/>
  <c r="N25" i="1" s="1"/>
  <c r="O21" i="1"/>
  <c r="N21" i="1"/>
  <c r="N20" i="1"/>
  <c r="N22" i="1" s="1"/>
  <c r="O18" i="1"/>
  <c r="N18" i="1"/>
  <c r="N17" i="1"/>
  <c r="N19" i="1" s="1"/>
  <c r="O15" i="1"/>
  <c r="N15" i="1"/>
  <c r="N14" i="1"/>
  <c r="N16" i="1" s="1"/>
  <c r="O12" i="1"/>
  <c r="N12" i="1"/>
  <c r="N11" i="1"/>
  <c r="N67" i="1" l="1"/>
  <c r="N31" i="1"/>
  <c r="N34" i="1"/>
  <c r="O138" i="1"/>
  <c r="N76" i="1"/>
  <c r="N103" i="1"/>
  <c r="N58" i="1"/>
  <c r="N70" i="1"/>
  <c r="N85" i="1"/>
  <c r="N97" i="1"/>
  <c r="N109" i="1"/>
  <c r="J43" i="3" l="1"/>
  <c r="J35" i="3"/>
  <c r="K42" i="5" l="1"/>
  <c r="K47" i="5"/>
  <c r="K52" i="5"/>
  <c r="K58" i="5"/>
  <c r="K64" i="5"/>
  <c r="J99" i="6" l="1"/>
  <c r="I99" i="6"/>
  <c r="J71" i="6"/>
  <c r="I71" i="6"/>
  <c r="K94" i="6"/>
  <c r="J94" i="6"/>
  <c r="I94" i="6"/>
  <c r="K91" i="6"/>
  <c r="K87" i="6"/>
  <c r="K83" i="6"/>
  <c r="K79" i="6"/>
  <c r="K75" i="6"/>
  <c r="W130" i="1"/>
  <c r="W16" i="1"/>
  <c r="K71" i="6" l="1"/>
  <c r="D138" i="1" l="1"/>
  <c r="D137" i="1"/>
  <c r="N137" i="1" l="1"/>
  <c r="N138" i="1"/>
  <c r="M141" i="1"/>
  <c r="L139" i="1" l="1"/>
  <c r="L141" i="1"/>
  <c r="M139" i="1" l="1"/>
  <c r="J18" i="4"/>
  <c r="J24" i="4" s="1"/>
  <c r="J67" i="3"/>
  <c r="J141" i="1" l="1"/>
  <c r="J139" i="1"/>
  <c r="K139" i="1" l="1"/>
  <c r="K141" i="1" l="1"/>
  <c r="H139" i="1" l="1"/>
  <c r="H141" i="1"/>
  <c r="W115" i="1" l="1"/>
  <c r="W97" i="1"/>
  <c r="W52" i="1"/>
  <c r="W34" i="1"/>
  <c r="W70" i="1" l="1"/>
  <c r="W55" i="1"/>
  <c r="W106" i="1"/>
  <c r="W76" i="1"/>
  <c r="W40" i="1"/>
  <c r="L13" i="2" l="1"/>
  <c r="L8" i="2"/>
  <c r="L10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51" i="3"/>
  <c r="J23" i="3"/>
  <c r="L12" i="2"/>
  <c r="L11" i="2"/>
  <c r="L7" i="2"/>
  <c r="J83" i="3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59" i="2"/>
  <c r="K44" i="6"/>
  <c r="K14" i="5"/>
  <c r="I68" i="5"/>
  <c r="K74" i="5"/>
  <c r="S140" i="1"/>
  <c r="E141" i="1"/>
  <c r="N13" i="1"/>
  <c r="W13" i="1" l="1"/>
  <c r="K99" i="6"/>
  <c r="K39" i="6"/>
  <c r="K91" i="5"/>
  <c r="K37" i="5"/>
  <c r="K68" i="5"/>
  <c r="W103" i="1"/>
  <c r="W67" i="1"/>
  <c r="W49" i="1"/>
  <c r="F139" i="1"/>
  <c r="U139" i="1"/>
  <c r="D141" i="1"/>
  <c r="F141" i="1"/>
  <c r="G141" i="1"/>
  <c r="I141" i="1"/>
  <c r="W61" i="1"/>
  <c r="W31" i="1"/>
  <c r="W43" i="1"/>
  <c r="D139" i="1"/>
  <c r="G139" i="1"/>
  <c r="E139" i="1"/>
  <c r="I139" i="1"/>
  <c r="N139" i="1"/>
  <c r="N141" i="1" l="1"/>
  <c r="N73" i="1"/>
  <c r="W73" i="1" s="1"/>
</calcChain>
</file>

<file path=xl/sharedStrings.xml><?xml version="1.0" encoding="utf-8"?>
<sst xmlns="http://schemas.openxmlformats.org/spreadsheetml/2006/main" count="1116" uniqueCount="404">
  <si>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</si>
  <si>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</si>
  <si>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</si>
  <si>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</si>
  <si>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</si>
  <si>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</si>
  <si>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</si>
  <si>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</si>
  <si>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</si>
  <si>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</si>
  <si>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</si>
  <si>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</si>
  <si>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</si>
  <si>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</si>
  <si>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</si>
  <si>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</si>
  <si>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</si>
  <si>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</si>
  <si>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</si>
  <si>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</si>
  <si>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</si>
  <si>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</si>
  <si>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</si>
  <si>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</si>
  <si>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</si>
  <si>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</si>
  <si>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</si>
  <si>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</si>
  <si>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</si>
  <si>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</si>
  <si>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</si>
  <si>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</si>
  <si>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</si>
  <si>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</si>
  <si>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</si>
  <si>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</si>
  <si>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</si>
  <si>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</si>
  <si>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</si>
  <si>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</si>
  <si>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</si>
  <si>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</si>
  <si>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</si>
  <si>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</si>
  <si>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</si>
  <si>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</si>
  <si>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</si>
  <si>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</si>
  <si>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</si>
  <si>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</si>
  <si>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</si>
  <si>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</si>
  <si>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</si>
  <si>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</si>
  <si>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</si>
  <si>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</si>
  <si>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</si>
  <si>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</si>
  <si>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</si>
  <si>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</si>
  <si>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</si>
  <si>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</si>
  <si>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</si>
  <si>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</si>
  <si>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</si>
  <si>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</si>
  <si>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</si>
  <si>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</si>
  <si>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</si>
  <si>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</si>
  <si>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</si>
  <si>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</si>
  <si>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</si>
  <si>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</si>
  <si>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</si>
  <si>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</si>
  <si>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</si>
  <si>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</si>
  <si>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</si>
  <si>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</si>
  <si>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</si>
  <si>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</si>
  <si>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</si>
  <si>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</si>
  <si>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</si>
  <si>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</si>
  <si>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</si>
  <si>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</si>
  <si>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</si>
  <si>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</si>
  <si>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</si>
  <si>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</si>
  <si>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</si>
  <si>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</si>
  <si>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</si>
  <si>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</si>
  <si>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</si>
  <si>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</si>
  <si>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</si>
  <si>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</si>
  <si>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</si>
  <si>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</si>
  <si>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</si>
  <si>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</si>
  <si>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</si>
  <si>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</si>
  <si>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</si>
  <si>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</si>
  <si>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</si>
  <si>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</si>
  <si>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</si>
  <si>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</si>
  <si>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</si>
  <si>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</si>
  <si>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</si>
  <si>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</si>
  <si>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</si>
  <si>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</si>
  <si>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</si>
  <si>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</si>
  <si>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</si>
  <si>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</si>
  <si>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</si>
  <si>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</si>
  <si>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</si>
  <si>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</si>
  <si>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</si>
  <si>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</si>
  <si>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</si>
  <si>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</si>
  <si>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</si>
  <si>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</si>
  <si>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</si>
  <si>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</si>
  <si>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</si>
  <si>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</si>
  <si>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</si>
  <si>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</si>
  <si>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</si>
  <si>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</si>
  <si>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</si>
  <si>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</si>
  <si>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</si>
  <si>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</si>
  <si>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</si>
  <si>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</si>
  <si>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</si>
  <si>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</si>
  <si>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</si>
  <si>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</si>
  <si>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</si>
  <si>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</si>
  <si>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</si>
  <si>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</si>
  <si>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</si>
  <si>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</si>
  <si>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</si>
  <si>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</si>
  <si>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</si>
  <si>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</si>
  <si>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</si>
  <si>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</si>
  <si>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</si>
  <si>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</si>
  <si>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</si>
  <si>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</si>
  <si>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</si>
  <si>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</si>
  <si>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</si>
  <si>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</si>
  <si>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</si>
  <si>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</si>
  <si>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</si>
  <si>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</si>
  <si>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</si>
  <si>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</si>
  <si>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</si>
  <si>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</si>
  <si>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</si>
  <si>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</si>
  <si>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</si>
  <si>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</si>
  <si>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</si>
  <si>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</si>
  <si>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</si>
  <si>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</si>
  <si>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</si>
  <si>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</si>
  <si>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</si>
  <si>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</si>
  <si>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</si>
  <si>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</si>
  <si>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</si>
  <si>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</si>
  <si>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</si>
  <si>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</si>
  <si>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</si>
  <si>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</si>
  <si>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</si>
  <si>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</si>
  <si>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</si>
  <si>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</si>
  <si>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</si>
  <si>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</si>
  <si>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</si>
  <si>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</si>
  <si>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</si>
  <si>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</si>
  <si>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</si>
  <si>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</si>
  <si>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</si>
  <si>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</si>
  <si>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</si>
  <si>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</si>
  <si>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</si>
  <si>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</si>
  <si>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</si>
  <si>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</si>
  <si>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</si>
  <si>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</si>
  <si>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</si>
  <si>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</si>
  <si>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</si>
  <si>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</si>
  <si>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</si>
  <si>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</si>
  <si>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</si>
  <si>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</si>
  <si>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</si>
  <si>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</si>
  <si>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</si>
  <si>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</si>
  <si>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</si>
  <si>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</si>
  <si>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</si>
  <si>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</si>
  <si>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</si>
  <si>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</si>
  <si>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</si>
  <si>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</si>
  <si>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</si>
  <si>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</si>
  <si>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</si>
  <si>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</si>
  <si>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</si>
  <si>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C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</si>
  <si>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</si>
  <si>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</si>
  <si>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</si>
  <si>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</si>
  <si>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</si>
  <si>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</si>
  <si>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</si>
  <si>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</si>
  <si>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</si>
  <si>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</si>
  <si>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</si>
  <si>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</si>
  <si>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</si>
  <si>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</si>
  <si>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</si>
  <si>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</si>
  <si>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hdp</t>
  </si>
  <si>
    <t>ttmp 360</t>
  </si>
  <si>
    <t>cochon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</si>
  <si>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</si>
  <si>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</si>
  <si>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</si>
  <si>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</si>
  <si>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</si>
  <si>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</si>
  <si>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</si>
  <si>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Dinan</t>
  </si>
  <si>
    <t>Angers</t>
  </si>
  <si>
    <t>Audincourt</t>
  </si>
  <si>
    <t>Villeneuve d'Ascq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</si>
  <si>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</si>
  <si>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</si>
  <si>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</si>
  <si>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</si>
  <si>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</si>
  <si>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</si>
  <si>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</si>
  <si>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</si>
  <si>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</si>
  <si>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</si>
  <si>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</si>
  <si>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Morel Anne Gaelle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</si>
  <si>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</si>
  <si>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</si>
  <si>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</si>
  <si>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</si>
  <si>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</si>
  <si>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Bad   Boys    Saint - Lô     :   résultats   saison  2020  -  2021  classement par compétition et quilleur</t>
  </si>
  <si>
    <t>cumuls 2020-21</t>
  </si>
  <si>
    <t>METIVIER</t>
  </si>
  <si>
    <t>Virginie</t>
  </si>
  <si>
    <t>Bad   Boys    Saint - Lô     :   résultats   saison  2020  -  2021  classement chronologique</t>
  </si>
  <si>
    <t>6 èmes</t>
  </si>
  <si>
    <t>15 èmes</t>
  </si>
  <si>
    <t>16 èmes</t>
  </si>
  <si>
    <t>10 èmes</t>
  </si>
  <si>
    <t>204,67 / 15</t>
  </si>
  <si>
    <t>trio hdp</t>
  </si>
  <si>
    <t>Bad   Boys    Saint - Lô     :   Palmarès  de  la  saison  2020  -  2021</t>
  </si>
  <si>
    <t xml:space="preserve"> VICTOIRE en Tournoi District </t>
  </si>
  <si>
    <t>LES  ECARTS  DE MOYENNES  ( listing sept 20 et fin saison 20/21 )</t>
  </si>
  <si>
    <t>METIVIER Virginie</t>
  </si>
  <si>
    <t>reprise cool !</t>
  </si>
  <si>
    <t>10.99378</t>
  </si>
  <si>
    <t xml:space="preserve">LEPARQUIER </t>
  </si>
  <si>
    <t>Christel</t>
  </si>
  <si>
    <t>93;71368</t>
  </si>
  <si>
    <t>LEPARQUIER Christel</t>
  </si>
  <si>
    <t>sur les chapeaux de roues, le départ !</t>
  </si>
  <si>
    <t>Bad  Boys  Saint - Lô  : les nominés du palmarès   2020  -  2021</t>
  </si>
  <si>
    <t>J 1 Comités</t>
  </si>
  <si>
    <t>Gresselin Cyrille</t>
  </si>
  <si>
    <t>Laroque Elisabeth</t>
  </si>
  <si>
    <t>Horion François</t>
  </si>
  <si>
    <t>D</t>
  </si>
  <si>
    <t>Lecodier Lolita</t>
  </si>
  <si>
    <t>Métivier Virginie</t>
  </si>
  <si>
    <t>2709/20</t>
  </si>
  <si>
    <t>5 èmes</t>
  </si>
  <si>
    <t>11 èmes</t>
  </si>
  <si>
    <t>12 èmes</t>
  </si>
  <si>
    <t>13 èmes</t>
  </si>
  <si>
    <t>8 èmes</t>
  </si>
  <si>
    <t>J 1 Comité</t>
  </si>
  <si>
    <t>LEMAZURIER Annie   ( avec Mennelet et Noury )</t>
  </si>
  <si>
    <t>200,63 / 8</t>
  </si>
  <si>
    <t>superbe entame !</t>
  </si>
  <si>
    <t>bonne entame !</t>
  </si>
  <si>
    <t>a bien limité la casse !</t>
  </si>
  <si>
    <t>Yvetot</t>
  </si>
  <si>
    <t>doublettes élites région</t>
  </si>
  <si>
    <t>doub. excellences district</t>
  </si>
  <si>
    <t>Gadais Cathy</t>
  </si>
  <si>
    <t>E</t>
  </si>
  <si>
    <t>F</t>
  </si>
  <si>
    <t>SEPT</t>
  </si>
  <si>
    <t>précédente</t>
  </si>
  <si>
    <t>1 ers</t>
  </si>
  <si>
    <t>7 èmes</t>
  </si>
  <si>
    <t>1 ères</t>
  </si>
  <si>
    <t>1 ère serie cata de chez cata !</t>
  </si>
  <si>
    <t>c'est reparti !</t>
  </si>
  <si>
    <t>championnes doublettes élites région</t>
  </si>
  <si>
    <t>CLAVIER  Françoise - METIVIER Virginie</t>
  </si>
  <si>
    <t>VIRE</t>
  </si>
  <si>
    <t>YVETOT</t>
  </si>
  <si>
    <t>GRESSELIN Cyrille - LECORDIER Emmanuel</t>
  </si>
  <si>
    <t>champions doublettes excell.district</t>
  </si>
  <si>
    <t>BAYEUX</t>
  </si>
  <si>
    <t>doublettes excell.district</t>
  </si>
  <si>
    <t>LECARPENTIER Denis - DELAFOSSE Florian</t>
  </si>
  <si>
    <t>MARIETTE Laure - LECORDIER Lolita</t>
  </si>
  <si>
    <t>206,67 / 9</t>
  </si>
  <si>
    <t>doub  excell.</t>
  </si>
  <si>
    <t>GADAIS Catherine _ MOREL Anne Gaelle</t>
  </si>
  <si>
    <t>LECORDIER Lolita</t>
  </si>
  <si>
    <t>CANTEUX Thierry</t>
  </si>
  <si>
    <t>J 1 Jeunes</t>
  </si>
  <si>
    <t>1 scr</t>
  </si>
  <si>
    <t>J 1 jeunes</t>
  </si>
  <si>
    <t>5  PODIUMS : hors 1 ère place</t>
  </si>
  <si>
    <t>47 èmes</t>
  </si>
  <si>
    <t>40 èmes</t>
  </si>
  <si>
    <t>27 èmes</t>
  </si>
  <si>
    <t>2 ttmp</t>
  </si>
  <si>
    <t xml:space="preserve">national doublettes </t>
  </si>
  <si>
    <t>coup d'arrêt, mais ça va repartir !</t>
  </si>
  <si>
    <t>19 èmes</t>
  </si>
  <si>
    <t>a  bien élevé son niveau !</t>
  </si>
  <si>
    <t>CLAVIER  Françoise - DELAFOSSE Florian</t>
  </si>
  <si>
    <t>comme papa !</t>
  </si>
  <si>
    <t>et ça continue, avec victoire à la clé !</t>
  </si>
  <si>
    <t>c'est reparti, avec victoire à la clé !</t>
  </si>
  <si>
    <t xml:space="preserve">départ cata, mais bonne fin ! </t>
  </si>
  <si>
    <t>a  bien limité la casse !</t>
  </si>
  <si>
    <t>1  VICTOIRE en Tournoi National</t>
  </si>
  <si>
    <t>doublettes ttmp</t>
  </si>
  <si>
    <t>St-Lô Macao</t>
  </si>
  <si>
    <t>3 scr</t>
  </si>
  <si>
    <t>st-lô</t>
  </si>
  <si>
    <t>sport ent.</t>
  </si>
  <si>
    <t>promotion</t>
  </si>
  <si>
    <t>sport ent.promotion dist.</t>
  </si>
  <si>
    <t>et un titre de plus !</t>
  </si>
  <si>
    <t>un titre de plus, avec la manière !</t>
  </si>
  <si>
    <t>3 TITRES</t>
  </si>
  <si>
    <t>champions trio corpo promotion district</t>
  </si>
  <si>
    <t>MACAO</t>
  </si>
  <si>
    <t>GRESSELIN Cyrille - LECARPENTIER Denis ( avec J DEGEL )</t>
  </si>
  <si>
    <t>ROULLAND</t>
  </si>
  <si>
    <t>ROULLAND Christophe</t>
  </si>
  <si>
    <t>21.118543</t>
  </si>
  <si>
    <t>macao</t>
  </si>
  <si>
    <t>2 hdp</t>
  </si>
  <si>
    <t>29 èmes / 40</t>
  </si>
  <si>
    <t>12 èmes / 40</t>
  </si>
  <si>
    <t>taden</t>
  </si>
  <si>
    <t>reprise en douceur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</si>
</sst>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6" tint="-0.249977111117893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2" fontId="15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1" borderId="0" xfId="0" applyFont="1" applyFill="1"/>
    <xf numFmtId="0" fontId="15" fillId="11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49" fontId="30" fillId="22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2" fontId="3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165" fontId="32" fillId="0" borderId="6" xfId="0" applyNumberFormat="1" applyFont="1" applyFill="1" applyBorder="1" applyAlignment="1">
      <alignment horizontal="center"/>
    </xf>
    <xf numFmtId="1" fontId="32" fillId="0" borderId="9" xfId="0" applyNumberFormat="1" applyFont="1" applyFill="1" applyBorder="1" applyAlignment="1">
      <alignment horizontal="center"/>
    </xf>
    <xf numFmtId="3" fontId="33" fillId="0" borderId="5" xfId="0" applyNumberFormat="1" applyFont="1" applyBorder="1" applyAlignment="1">
      <alignment horizontal="center"/>
    </xf>
    <xf numFmtId="4" fontId="33" fillId="0" borderId="9" xfId="0" applyNumberFormat="1" applyFont="1" applyFill="1" applyBorder="1" applyAlignment="1">
      <alignment horizontal="center"/>
    </xf>
    <xf numFmtId="4" fontId="33" fillId="0" borderId="6" xfId="0" applyNumberFormat="1" applyFont="1" applyFill="1" applyBorder="1" applyAlignment="1">
      <alignment horizontal="center"/>
    </xf>
    <xf numFmtId="3" fontId="33" fillId="0" borderId="6" xfId="0" applyNumberFormat="1" applyFont="1" applyFill="1" applyBorder="1" applyAlignment="1">
      <alignment horizontal="center"/>
    </xf>
    <xf numFmtId="3" fontId="33" fillId="0" borderId="6" xfId="0" applyNumberFormat="1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0" fontId="33" fillId="0" borderId="6" xfId="0" applyFont="1" applyBorder="1" applyAlignment="1">
      <alignment horizontal="center"/>
    </xf>
    <xf numFmtId="2" fontId="33" fillId="0" borderId="6" xfId="0" applyNumberFormat="1" applyFont="1" applyFill="1" applyBorder="1" applyAlignment="1">
      <alignment horizontal="center"/>
    </xf>
    <xf numFmtId="1" fontId="33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6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Fill="1"/>
    <xf numFmtId="0" fontId="37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1" fillId="1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0" fontId="34" fillId="14" borderId="0" xfId="0" applyFont="1" applyFill="1"/>
    <xf numFmtId="0" fontId="9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0066"/>
      <color rgb="FFFCD5B4"/>
      <color rgb="FF00FF00"/>
      <color rgb="FF66FFFF"/>
      <color rgb="FFD0A3FD"/>
      <color rgb="FF0066FF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"/>
  <sheetViews>
    <sheetView tabSelected="1" workbookViewId="0">
      <selection activeCell="H16" sqref="H1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8" customWidth="1"/>
    <col min="9" max="13" width="9.7109375" customWidth="1"/>
    <col min="14" max="14" width="10.7109375" customWidth="1"/>
    <col min="15" max="15" width="8.5703125" customWidth="1"/>
    <col min="18" max="18" width="15.42578125" customWidth="1"/>
    <col min="19" max="19" width="12.42578125" customWidth="1"/>
    <col min="20" max="20" width="2.28515625" customWidth="1"/>
    <col min="21" max="21" width="9.28515625" customWidth="1"/>
    <col min="22" max="22" width="2.42578125" customWidth="1"/>
    <col min="23" max="23" width="9.85546875" customWidth="1"/>
  </cols>
  <sheetData>
    <row r="1" spans="1:23" ht="15.75" x14ac:dyDescent="0.25">
      <c r="A1" s="64" t="s">
        <v>293</v>
      </c>
    </row>
    <row r="4" spans="1:23" x14ac:dyDescent="0.25">
      <c r="A4" s="1"/>
      <c r="B4" s="155" t="s">
        <v>0</v>
      </c>
      <c r="C4" s="2"/>
      <c r="D4" s="118" t="s">
        <v>1</v>
      </c>
      <c r="E4" s="118" t="s">
        <v>1</v>
      </c>
      <c r="F4" s="118" t="s">
        <v>246</v>
      </c>
      <c r="G4" s="175" t="s">
        <v>257</v>
      </c>
      <c r="H4" s="118" t="s">
        <v>1</v>
      </c>
      <c r="I4" s="118" t="s">
        <v>1</v>
      </c>
      <c r="J4" s="118" t="s">
        <v>385</v>
      </c>
      <c r="K4" s="175" t="s">
        <v>402</v>
      </c>
      <c r="L4" s="175"/>
      <c r="M4" s="118" t="s">
        <v>1</v>
      </c>
      <c r="N4" s="129"/>
      <c r="O4" s="130"/>
      <c r="S4" s="4"/>
      <c r="U4" s="5"/>
      <c r="W4" s="6" t="s">
        <v>2</v>
      </c>
    </row>
    <row r="5" spans="1:23" x14ac:dyDescent="0.25">
      <c r="A5" s="150" t="s">
        <v>18</v>
      </c>
      <c r="B5" s="150"/>
      <c r="C5" s="7"/>
      <c r="D5" s="119"/>
      <c r="E5" s="119"/>
      <c r="F5" s="131"/>
      <c r="G5" s="119"/>
      <c r="H5" s="224"/>
      <c r="I5" s="131"/>
      <c r="J5" s="131" t="s">
        <v>398</v>
      </c>
      <c r="K5" s="131"/>
      <c r="L5" s="131"/>
      <c r="M5" s="131"/>
      <c r="N5" s="256" t="s">
        <v>294</v>
      </c>
      <c r="O5" s="257"/>
      <c r="S5" s="8"/>
      <c r="U5" s="9" t="s">
        <v>4</v>
      </c>
      <c r="W5" s="10" t="s">
        <v>5</v>
      </c>
    </row>
    <row r="6" spans="1:23" x14ac:dyDescent="0.25">
      <c r="A6" s="150"/>
      <c r="B6" s="156" t="s">
        <v>6</v>
      </c>
      <c r="C6" s="7"/>
      <c r="D6" s="120">
        <v>44080</v>
      </c>
      <c r="E6" s="120">
        <v>44094</v>
      </c>
      <c r="F6" s="120" t="s">
        <v>323</v>
      </c>
      <c r="G6" s="120" t="s">
        <v>323</v>
      </c>
      <c r="H6" s="120">
        <v>44109</v>
      </c>
      <c r="I6" s="120">
        <v>44115</v>
      </c>
      <c r="J6" s="120">
        <v>44122</v>
      </c>
      <c r="K6" s="120">
        <v>44388</v>
      </c>
      <c r="L6" s="190"/>
      <c r="M6" s="190"/>
      <c r="N6" s="132"/>
      <c r="O6" s="133"/>
      <c r="S6" s="4"/>
      <c r="U6" s="9" t="s">
        <v>3</v>
      </c>
      <c r="W6" s="10" t="s">
        <v>7</v>
      </c>
    </row>
    <row r="7" spans="1:23" x14ac:dyDescent="0.25">
      <c r="A7" s="150">
        <v>2019</v>
      </c>
      <c r="B7" s="156" t="s">
        <v>8</v>
      </c>
      <c r="C7" s="7"/>
      <c r="D7" s="121" t="s">
        <v>9</v>
      </c>
      <c r="E7" s="134" t="s">
        <v>247</v>
      </c>
      <c r="F7" s="134" t="s">
        <v>10</v>
      </c>
      <c r="G7" s="134" t="s">
        <v>10</v>
      </c>
      <c r="H7" s="225" t="s">
        <v>365</v>
      </c>
      <c r="I7" s="134" t="s">
        <v>9</v>
      </c>
      <c r="J7" s="134" t="s">
        <v>386</v>
      </c>
      <c r="K7" s="134" t="s">
        <v>9</v>
      </c>
      <c r="L7" s="134"/>
      <c r="M7" s="134" t="s">
        <v>9</v>
      </c>
      <c r="N7" s="126" t="s">
        <v>11</v>
      </c>
      <c r="O7" s="126" t="s">
        <v>12</v>
      </c>
      <c r="S7" s="4"/>
      <c r="U7" s="9" t="s">
        <v>13</v>
      </c>
      <c r="W7" s="10" t="s">
        <v>18</v>
      </c>
    </row>
    <row r="8" spans="1:23" x14ac:dyDescent="0.25">
      <c r="A8" s="150"/>
      <c r="B8" s="156" t="s">
        <v>14</v>
      </c>
      <c r="C8" s="7"/>
      <c r="D8" s="121"/>
      <c r="E8" s="121"/>
      <c r="F8" s="134" t="s">
        <v>15</v>
      </c>
      <c r="G8" s="134" t="s">
        <v>249</v>
      </c>
      <c r="H8" s="226"/>
      <c r="I8" s="134" t="s">
        <v>10</v>
      </c>
      <c r="J8" s="134" t="s">
        <v>387</v>
      </c>
      <c r="K8" s="134" t="s">
        <v>10</v>
      </c>
      <c r="L8" s="134"/>
      <c r="M8" s="134" t="s">
        <v>263</v>
      </c>
      <c r="N8" s="126" t="s">
        <v>16</v>
      </c>
      <c r="O8" s="126" t="s">
        <v>17</v>
      </c>
      <c r="Q8" s="13"/>
      <c r="S8" s="4"/>
      <c r="U8" s="9"/>
      <c r="W8" s="10" t="s">
        <v>18</v>
      </c>
    </row>
    <row r="9" spans="1:23" x14ac:dyDescent="0.25">
      <c r="A9" s="150">
        <v>2020</v>
      </c>
      <c r="B9" s="150"/>
      <c r="C9" s="7"/>
      <c r="D9" s="121"/>
      <c r="E9" s="121"/>
      <c r="F9" s="134" t="s">
        <v>19</v>
      </c>
      <c r="G9" s="134" t="s">
        <v>250</v>
      </c>
      <c r="H9" s="226"/>
      <c r="I9" s="134"/>
      <c r="J9" s="134" t="s">
        <v>19</v>
      </c>
      <c r="K9" s="134"/>
      <c r="L9" s="134"/>
      <c r="M9" s="134" t="s">
        <v>264</v>
      </c>
      <c r="N9" s="126" t="s">
        <v>20</v>
      </c>
      <c r="O9" s="126" t="s">
        <v>21</v>
      </c>
      <c r="P9" s="258"/>
      <c r="Q9" s="259"/>
      <c r="R9" s="259"/>
      <c r="S9" s="8"/>
      <c r="U9" s="12" t="s">
        <v>341</v>
      </c>
      <c r="W9" s="10" t="s">
        <v>342</v>
      </c>
    </row>
    <row r="10" spans="1:23" x14ac:dyDescent="0.25">
      <c r="A10" s="14"/>
      <c r="B10" s="157" t="s">
        <v>22</v>
      </c>
      <c r="C10" s="15"/>
      <c r="D10" s="122" t="s">
        <v>23</v>
      </c>
      <c r="E10" s="122" t="s">
        <v>248</v>
      </c>
      <c r="F10" s="135" t="s">
        <v>24</v>
      </c>
      <c r="G10" s="135" t="s">
        <v>24</v>
      </c>
      <c r="H10" s="227" t="s">
        <v>364</v>
      </c>
      <c r="I10" s="135" t="s">
        <v>370</v>
      </c>
      <c r="J10" s="135" t="s">
        <v>384</v>
      </c>
      <c r="K10" s="135" t="s">
        <v>399</v>
      </c>
      <c r="L10" s="135" t="s">
        <v>262</v>
      </c>
      <c r="M10" s="135" t="s">
        <v>24</v>
      </c>
      <c r="N10" s="127" t="s">
        <v>19</v>
      </c>
      <c r="O10" s="128"/>
      <c r="S10" s="16"/>
      <c r="U10" s="17">
        <v>2020</v>
      </c>
      <c r="W10" s="18">
        <v>43922</v>
      </c>
    </row>
    <row r="11" spans="1:23" x14ac:dyDescent="0.25">
      <c r="A11" s="124">
        <v>6140</v>
      </c>
      <c r="B11" s="136" t="s">
        <v>25</v>
      </c>
      <c r="C11" s="19" t="s">
        <v>26</v>
      </c>
      <c r="D11" s="160"/>
      <c r="E11" s="161">
        <v>1098</v>
      </c>
      <c r="F11" s="161"/>
      <c r="G11" s="161"/>
      <c r="H11" s="228"/>
      <c r="I11" s="161"/>
      <c r="J11" s="161"/>
      <c r="K11" s="161">
        <v>1609</v>
      </c>
      <c r="L11" s="161"/>
      <c r="M11" s="161"/>
      <c r="N11" s="158">
        <f>IF(SUM(D11:M11)=0,"",SUM(D11:M11))</f>
        <v>2707</v>
      </c>
      <c r="O11" s="21"/>
      <c r="P11" s="22"/>
      <c r="Q11" s="23"/>
      <c r="R11" s="23"/>
      <c r="S11" s="24" t="s">
        <v>25</v>
      </c>
      <c r="U11" s="124">
        <v>7175</v>
      </c>
      <c r="W11" s="20"/>
    </row>
    <row r="12" spans="1:23" x14ac:dyDescent="0.25">
      <c r="A12" s="126">
        <v>48</v>
      </c>
      <c r="B12" s="137" t="s">
        <v>27</v>
      </c>
      <c r="C12" s="25" t="s">
        <v>28</v>
      </c>
      <c r="D12" s="160"/>
      <c r="E12" s="160">
        <v>8</v>
      </c>
      <c r="F12" s="160"/>
      <c r="G12" s="161"/>
      <c r="H12" s="228"/>
      <c r="I12" s="161"/>
      <c r="J12" s="161"/>
      <c r="K12" s="161">
        <v>12</v>
      </c>
      <c r="L12" s="161"/>
      <c r="M12" s="161"/>
      <c r="N12" s="158">
        <f>IF(SUM(D12:M12)=0,"",SUM(D12:M12))</f>
        <v>20</v>
      </c>
      <c r="O12" s="126">
        <f>IF(COUNTA(D12:M12)=0,"",COUNTA(D12:M12))</f>
        <v>2</v>
      </c>
      <c r="P12" s="269" t="s">
        <v>403</v>
      </c>
      <c r="Q12" s="270"/>
      <c r="R12" s="27"/>
      <c r="S12" s="28" t="s">
        <v>27</v>
      </c>
      <c r="U12" s="126">
        <v>55</v>
      </c>
      <c r="W12" s="20"/>
    </row>
    <row r="13" spans="1:23" x14ac:dyDescent="0.25">
      <c r="A13" s="151">
        <v>127.91666666666667</v>
      </c>
      <c r="B13" s="138" t="s">
        <v>29</v>
      </c>
      <c r="C13" s="25" t="s">
        <v>30</v>
      </c>
      <c r="D13" s="162"/>
      <c r="E13" s="151">
        <f>+E11/E12</f>
        <v>137.25</v>
      </c>
      <c r="F13" s="154"/>
      <c r="G13" s="154"/>
      <c r="H13" s="229"/>
      <c r="I13" s="151"/>
      <c r="J13" s="154"/>
      <c r="K13" s="151">
        <f>+K11/K12</f>
        <v>134.08333333333334</v>
      </c>
      <c r="L13" s="154"/>
      <c r="M13" s="154"/>
      <c r="N13" s="151">
        <f>IF(N11="","",N11/N12)</f>
        <v>135.35</v>
      </c>
      <c r="O13" s="29"/>
      <c r="P13" s="176"/>
      <c r="Q13" s="176"/>
      <c r="R13" s="176"/>
      <c r="S13" s="146" t="s">
        <v>29</v>
      </c>
      <c r="U13" s="151">
        <f>IF(U11="","",U11/U12)</f>
        <v>130.45454545454547</v>
      </c>
      <c r="W13" s="154">
        <f>N13-A13</f>
        <v>7.4333333333333229</v>
      </c>
    </row>
    <row r="14" spans="1:23" x14ac:dyDescent="0.25">
      <c r="A14" s="152">
        <v>7526</v>
      </c>
      <c r="B14" s="139" t="s">
        <v>31</v>
      </c>
      <c r="C14" s="19" t="s">
        <v>26</v>
      </c>
      <c r="D14" s="160">
        <v>2661</v>
      </c>
      <c r="E14" s="163"/>
      <c r="F14" s="163"/>
      <c r="G14" s="163"/>
      <c r="H14" s="230"/>
      <c r="I14" s="163"/>
      <c r="J14" s="163"/>
      <c r="K14" s="163"/>
      <c r="L14" s="163"/>
      <c r="M14" s="163"/>
      <c r="N14" s="158">
        <f>IF(SUM(D14:M14)=0,"",SUM(D14:M14))</f>
        <v>2661</v>
      </c>
      <c r="O14" s="21"/>
      <c r="P14" s="26"/>
      <c r="Q14" s="26"/>
      <c r="R14" s="26"/>
      <c r="S14" s="30" t="s">
        <v>31</v>
      </c>
      <c r="U14" s="152">
        <v>10223</v>
      </c>
      <c r="W14" s="158"/>
    </row>
    <row r="15" spans="1:23" x14ac:dyDescent="0.25">
      <c r="A15" s="152">
        <v>42</v>
      </c>
      <c r="B15" s="140" t="s">
        <v>32</v>
      </c>
      <c r="C15" s="25" t="s">
        <v>28</v>
      </c>
      <c r="D15" s="160">
        <v>15</v>
      </c>
      <c r="E15" s="163"/>
      <c r="F15" s="163"/>
      <c r="G15" s="163"/>
      <c r="H15" s="230"/>
      <c r="I15" s="163"/>
      <c r="J15" s="163"/>
      <c r="K15" s="163"/>
      <c r="L15" s="163"/>
      <c r="M15" s="163"/>
      <c r="N15" s="158">
        <f>IF(SUM(D15:M15)=0,"",SUM(D15:M15))</f>
        <v>15</v>
      </c>
      <c r="O15" s="126">
        <f>IF(COUNTA(D15:M15)=0,"",COUNTA(D15:M15))</f>
        <v>1</v>
      </c>
      <c r="P15" s="176" t="s">
        <v>308</v>
      </c>
      <c r="Q15" s="176"/>
      <c r="R15" s="176"/>
      <c r="S15" s="31" t="s">
        <v>32</v>
      </c>
      <c r="U15" s="152">
        <v>58</v>
      </c>
      <c r="W15" s="158"/>
    </row>
    <row r="16" spans="1:23" x14ac:dyDescent="0.25">
      <c r="A16" s="151">
        <v>179.1904761904762</v>
      </c>
      <c r="B16" s="141" t="s">
        <v>33</v>
      </c>
      <c r="C16" s="25" t="s">
        <v>30</v>
      </c>
      <c r="D16" s="151">
        <f>+D14/D15</f>
        <v>177.4</v>
      </c>
      <c r="E16" s="154"/>
      <c r="F16" s="154"/>
      <c r="G16" s="154"/>
      <c r="H16" s="229"/>
      <c r="I16" s="154"/>
      <c r="J16" s="154"/>
      <c r="K16" s="154"/>
      <c r="L16" s="154"/>
      <c r="M16" s="154"/>
      <c r="N16" s="151">
        <f t="shared" ref="N16" si="0">IF(N14="","",N14/N15)</f>
        <v>177.4</v>
      </c>
      <c r="O16" s="29"/>
      <c r="P16" s="176"/>
      <c r="Q16" s="176"/>
      <c r="R16" s="176"/>
      <c r="S16" s="148" t="s">
        <v>33</v>
      </c>
      <c r="U16" s="151">
        <f>IF(U14="","",U14/U15)</f>
        <v>176.25862068965517</v>
      </c>
      <c r="W16" s="154">
        <f>N16-A16</f>
        <v>-1.7904761904761983</v>
      </c>
    </row>
    <row r="17" spans="1:23" x14ac:dyDescent="0.25">
      <c r="A17" s="152">
        <v>614</v>
      </c>
      <c r="B17" s="142" t="s">
        <v>34</v>
      </c>
      <c r="C17" s="19" t="s">
        <v>26</v>
      </c>
      <c r="D17" s="160"/>
      <c r="E17" s="163"/>
      <c r="F17" s="163"/>
      <c r="G17" s="158"/>
      <c r="H17" s="231"/>
      <c r="I17" s="158"/>
      <c r="J17" s="158"/>
      <c r="K17" s="158"/>
      <c r="L17" s="158"/>
      <c r="M17" s="158"/>
      <c r="N17" s="158" t="str">
        <f>IF(SUM(D17:M17)=0,"",SUM(D17:M17))</f>
        <v/>
      </c>
      <c r="O17" s="21"/>
      <c r="P17" s="32"/>
      <c r="Q17" s="33"/>
      <c r="S17" s="34" t="s">
        <v>34</v>
      </c>
      <c r="U17" s="152">
        <v>614</v>
      </c>
      <c r="W17" s="158"/>
    </row>
    <row r="18" spans="1:23" x14ac:dyDescent="0.25">
      <c r="A18" s="152">
        <v>5</v>
      </c>
      <c r="B18" s="143" t="s">
        <v>35</v>
      </c>
      <c r="C18" s="25" t="s">
        <v>28</v>
      </c>
      <c r="D18" s="160"/>
      <c r="E18" s="163"/>
      <c r="F18" s="163"/>
      <c r="G18" s="158"/>
      <c r="H18" s="231"/>
      <c r="I18" s="158"/>
      <c r="J18" s="158"/>
      <c r="K18" s="158"/>
      <c r="L18" s="158"/>
      <c r="M18" s="158"/>
      <c r="N18" s="158" t="str">
        <f>IF(SUM(D18:M18)=0,"",SUM(D18:M18))</f>
        <v/>
      </c>
      <c r="O18" s="126" t="str">
        <f>IF(COUNTA(D18:M18)=0,"",COUNTA(D18:M18))</f>
        <v/>
      </c>
      <c r="P18" s="176"/>
      <c r="Q18" s="201"/>
      <c r="R18" s="201"/>
      <c r="S18" s="31" t="s">
        <v>35</v>
      </c>
      <c r="U18" s="152">
        <v>5</v>
      </c>
      <c r="W18" s="158"/>
    </row>
    <row r="19" spans="1:23" x14ac:dyDescent="0.25">
      <c r="A19" s="151">
        <v>122.8</v>
      </c>
      <c r="B19" s="144" t="s">
        <v>36</v>
      </c>
      <c r="C19" s="25" t="s">
        <v>30</v>
      </c>
      <c r="D19" s="162"/>
      <c r="E19" s="154"/>
      <c r="F19" s="154"/>
      <c r="G19" s="154"/>
      <c r="H19" s="229"/>
      <c r="I19" s="154"/>
      <c r="J19" s="154"/>
      <c r="K19" s="154"/>
      <c r="L19" s="154"/>
      <c r="M19" s="154"/>
      <c r="N19" s="151" t="str">
        <f t="shared" ref="N19" si="1">IF(N17="","",N17/N18)</f>
        <v/>
      </c>
      <c r="O19" s="29"/>
      <c r="P19" s="32"/>
      <c r="S19" s="178" t="s">
        <v>36</v>
      </c>
      <c r="U19" s="151">
        <f>IF(U17="","",U17/U18)</f>
        <v>122.8</v>
      </c>
      <c r="W19" s="154"/>
    </row>
    <row r="20" spans="1:23" x14ac:dyDescent="0.25">
      <c r="A20" s="124">
        <v>2356</v>
      </c>
      <c r="B20" s="24" t="s">
        <v>37</v>
      </c>
      <c r="C20" s="19" t="s">
        <v>26</v>
      </c>
      <c r="D20" s="165"/>
      <c r="E20" s="166"/>
      <c r="F20" s="166"/>
      <c r="G20" s="165"/>
      <c r="H20" s="232"/>
      <c r="I20" s="165"/>
      <c r="J20" s="165"/>
      <c r="K20" s="165"/>
      <c r="L20" s="165"/>
      <c r="M20" s="165"/>
      <c r="N20" s="158" t="str">
        <f>IF(SUM(D20:M20)=0,"",SUM(D20:M20))</f>
        <v/>
      </c>
      <c r="O20" s="21"/>
      <c r="P20" s="35"/>
      <c r="R20" s="36"/>
      <c r="S20" s="24" t="s">
        <v>37</v>
      </c>
      <c r="U20" s="124">
        <v>3649</v>
      </c>
      <c r="W20" s="158"/>
    </row>
    <row r="21" spans="1:23" x14ac:dyDescent="0.25">
      <c r="A21" s="124">
        <v>16</v>
      </c>
      <c r="B21" s="145" t="s">
        <v>38</v>
      </c>
      <c r="C21" s="25" t="s">
        <v>28</v>
      </c>
      <c r="D21" s="126"/>
      <c r="E21" s="126"/>
      <c r="F21" s="126"/>
      <c r="G21" s="165"/>
      <c r="H21" s="232"/>
      <c r="I21" s="165"/>
      <c r="J21" s="165"/>
      <c r="K21" s="165"/>
      <c r="L21" s="165"/>
      <c r="M21" s="165"/>
      <c r="N21" s="158" t="str">
        <f>IF(SUM(D21:M21)=0,"",SUM(D21:M21))</f>
        <v/>
      </c>
      <c r="O21" s="126" t="str">
        <f>IF(COUNTA(D21:M21)=0,"",COUNTA(D21:M21))</f>
        <v/>
      </c>
      <c r="P21" s="176"/>
      <c r="Q21" s="176"/>
      <c r="R21" s="176"/>
      <c r="S21" s="37" t="s">
        <v>38</v>
      </c>
      <c r="T21" s="38"/>
      <c r="U21" s="124">
        <v>25</v>
      </c>
      <c r="W21" s="158"/>
    </row>
    <row r="22" spans="1:23" x14ac:dyDescent="0.25">
      <c r="A22" s="151">
        <v>147.25</v>
      </c>
      <c r="B22" s="146" t="s">
        <v>39</v>
      </c>
      <c r="C22" s="25" t="s">
        <v>30</v>
      </c>
      <c r="D22" s="154"/>
      <c r="E22" s="154"/>
      <c r="F22" s="154"/>
      <c r="G22" s="154"/>
      <c r="H22" s="229"/>
      <c r="I22" s="154"/>
      <c r="J22" s="154"/>
      <c r="K22" s="154"/>
      <c r="L22" s="154"/>
      <c r="M22" s="154"/>
      <c r="N22" s="151" t="str">
        <f t="shared" ref="N22" si="2">IF(N20="","",N20/N21)</f>
        <v/>
      </c>
      <c r="O22" s="29"/>
      <c r="P22" s="26"/>
      <c r="Q22" s="27"/>
      <c r="R22" s="27"/>
      <c r="S22" s="146" t="s">
        <v>39</v>
      </c>
      <c r="T22" s="38"/>
      <c r="U22" s="151">
        <f>IF(U20="","",U20/U21)</f>
        <v>145.96</v>
      </c>
      <c r="V22" s="35"/>
      <c r="W22" s="154"/>
    </row>
    <row r="23" spans="1:23" x14ac:dyDescent="0.25">
      <c r="A23" s="124">
        <v>2614</v>
      </c>
      <c r="B23" s="39" t="s">
        <v>37</v>
      </c>
      <c r="C23" s="25" t="s">
        <v>26</v>
      </c>
      <c r="D23" s="125"/>
      <c r="E23" s="125"/>
      <c r="F23" s="125"/>
      <c r="G23" s="165"/>
      <c r="H23" s="232"/>
      <c r="I23" s="165"/>
      <c r="J23" s="165"/>
      <c r="K23" s="165"/>
      <c r="L23" s="165"/>
      <c r="M23" s="165"/>
      <c r="N23" s="158" t="str">
        <f>IF(SUM(D23:M23)=0,"",SUM(D23:M23))</f>
        <v/>
      </c>
      <c r="O23" s="21"/>
      <c r="P23" s="26"/>
      <c r="Q23" s="27"/>
      <c r="R23" s="27"/>
      <c r="S23" s="39" t="s">
        <v>37</v>
      </c>
      <c r="T23" s="38"/>
      <c r="U23" s="124">
        <v>3946</v>
      </c>
      <c r="V23" s="40"/>
      <c r="W23" s="158"/>
    </row>
    <row r="24" spans="1:23" x14ac:dyDescent="0.25">
      <c r="A24" s="124">
        <v>16</v>
      </c>
      <c r="B24" s="147" t="s">
        <v>40</v>
      </c>
      <c r="C24" s="25" t="s">
        <v>28</v>
      </c>
      <c r="D24" s="126"/>
      <c r="E24" s="126"/>
      <c r="F24" s="126"/>
      <c r="G24" s="165"/>
      <c r="H24" s="232"/>
      <c r="I24" s="165"/>
      <c r="J24" s="165"/>
      <c r="K24" s="165"/>
      <c r="L24" s="165"/>
      <c r="M24" s="165"/>
      <c r="N24" s="158" t="str">
        <f>IF(SUM(D24:M24)=0,"",SUM(D24:M24))</f>
        <v/>
      </c>
      <c r="O24" s="126" t="str">
        <f>IF(COUNTA(D24:M24)=0,"",COUNTA(D24:M24))</f>
        <v/>
      </c>
      <c r="P24" s="176"/>
      <c r="Q24" s="201"/>
      <c r="R24" s="201"/>
      <c r="S24" s="31" t="s">
        <v>40</v>
      </c>
      <c r="T24" s="38"/>
      <c r="U24" s="124">
        <v>24</v>
      </c>
      <c r="V24" s="40"/>
      <c r="W24" s="158"/>
    </row>
    <row r="25" spans="1:23" x14ac:dyDescent="0.25">
      <c r="A25" s="151">
        <v>163.375</v>
      </c>
      <c r="B25" s="148" t="s">
        <v>41</v>
      </c>
      <c r="C25" s="25" t="s">
        <v>30</v>
      </c>
      <c r="D25" s="164"/>
      <c r="E25" s="154"/>
      <c r="F25" s="154"/>
      <c r="G25" s="154"/>
      <c r="H25" s="229"/>
      <c r="I25" s="154"/>
      <c r="J25" s="154"/>
      <c r="K25" s="154"/>
      <c r="L25" s="154"/>
      <c r="M25" s="154"/>
      <c r="N25" s="151" t="str">
        <f t="shared" ref="N25" si="3">IF(N23="","",N23/N24)</f>
        <v/>
      </c>
      <c r="O25" s="29"/>
      <c r="P25" s="26"/>
      <c r="Q25" s="27"/>
      <c r="R25" s="27"/>
      <c r="S25" s="148" t="s">
        <v>41</v>
      </c>
      <c r="T25" s="38"/>
      <c r="U25" s="151">
        <f>IF(U23="","",U23/U24)</f>
        <v>164.41666666666666</v>
      </c>
      <c r="V25" s="35"/>
      <c r="W25" s="154"/>
    </row>
    <row r="26" spans="1:23" x14ac:dyDescent="0.25">
      <c r="A26" s="124">
        <v>825</v>
      </c>
      <c r="B26" s="43" t="s">
        <v>42</v>
      </c>
      <c r="C26" s="25" t="s">
        <v>26</v>
      </c>
      <c r="D26" s="165"/>
      <c r="E26" s="126"/>
      <c r="F26" s="126"/>
      <c r="G26" s="165"/>
      <c r="H26" s="232"/>
      <c r="I26" s="165"/>
      <c r="J26" s="165"/>
      <c r="K26" s="165"/>
      <c r="L26" s="165"/>
      <c r="M26" s="165"/>
      <c r="N26" s="158" t="str">
        <f>IF(SUM(D26:M26)=0,"",SUM(D26:M26))</f>
        <v/>
      </c>
      <c r="O26" s="21"/>
      <c r="P26" s="26"/>
      <c r="Q26" s="26"/>
      <c r="R26" s="26"/>
      <c r="S26" s="41" t="s">
        <v>42</v>
      </c>
      <c r="T26" s="38"/>
      <c r="U26" s="124">
        <v>2555</v>
      </c>
      <c r="V26" s="35"/>
      <c r="W26" s="158"/>
    </row>
    <row r="27" spans="1:23" x14ac:dyDescent="0.25">
      <c r="A27" s="124">
        <v>5</v>
      </c>
      <c r="B27" s="147" t="s">
        <v>43</v>
      </c>
      <c r="C27" s="25" t="s">
        <v>28</v>
      </c>
      <c r="D27" s="166"/>
      <c r="E27" s="126"/>
      <c r="F27" s="126"/>
      <c r="G27" s="165"/>
      <c r="H27" s="232"/>
      <c r="I27" s="165"/>
      <c r="J27" s="165"/>
      <c r="K27" s="165"/>
      <c r="L27" s="165"/>
      <c r="M27" s="165"/>
      <c r="N27" s="158" t="str">
        <f>IF(SUM(D27:M27)=0,"",SUM(D27:M27))</f>
        <v/>
      </c>
      <c r="O27" s="126" t="str">
        <f>IF(COUNTA(D27:M27)=0,"",COUNTA(D27:M27))</f>
        <v/>
      </c>
      <c r="P27" s="176"/>
      <c r="Q27" s="201"/>
      <c r="R27" s="201"/>
      <c r="S27" s="31" t="s">
        <v>43</v>
      </c>
      <c r="T27" s="35"/>
      <c r="U27" s="124">
        <v>15</v>
      </c>
      <c r="V27" s="35"/>
      <c r="W27" s="158"/>
    </row>
    <row r="28" spans="1:23" x14ac:dyDescent="0.25">
      <c r="A28" s="151">
        <v>165</v>
      </c>
      <c r="B28" s="148" t="s">
        <v>44</v>
      </c>
      <c r="C28" s="25" t="s">
        <v>30</v>
      </c>
      <c r="D28" s="151"/>
      <c r="E28" s="164"/>
      <c r="F28" s="164"/>
      <c r="G28" s="164"/>
      <c r="H28" s="233"/>
      <c r="I28" s="164"/>
      <c r="J28" s="164"/>
      <c r="K28" s="164"/>
      <c r="L28" s="164"/>
      <c r="M28" s="164"/>
      <c r="N28" s="151" t="str">
        <f t="shared" ref="N28" si="4">IF(N26="","",N26/N27)</f>
        <v/>
      </c>
      <c r="O28" s="29"/>
      <c r="P28" s="26"/>
      <c r="Q28" s="26"/>
      <c r="R28" s="26"/>
      <c r="S28" s="148" t="s">
        <v>44</v>
      </c>
      <c r="T28" s="35"/>
      <c r="U28" s="151">
        <f>IF(U26="","",U26/U27)</f>
        <v>170.33333333333334</v>
      </c>
      <c r="V28" s="35"/>
      <c r="W28" s="154"/>
    </row>
    <row r="29" spans="1:23" x14ac:dyDescent="0.25">
      <c r="A29" s="124">
        <v>37584</v>
      </c>
      <c r="B29" s="42" t="s">
        <v>45</v>
      </c>
      <c r="C29" s="25" t="s">
        <v>26</v>
      </c>
      <c r="D29" s="165">
        <v>2571</v>
      </c>
      <c r="E29" s="165">
        <v>1419</v>
      </c>
      <c r="F29" s="165"/>
      <c r="G29" s="165">
        <v>2542</v>
      </c>
      <c r="H29" s="232"/>
      <c r="I29" s="165">
        <v>3361</v>
      </c>
      <c r="J29" s="165"/>
      <c r="K29" s="165"/>
      <c r="L29" s="165"/>
      <c r="M29" s="165"/>
      <c r="N29" s="158">
        <f>IF(SUM(D29:M29)=0,"",SUM(D29:M29))</f>
        <v>9893</v>
      </c>
      <c r="O29" s="21"/>
      <c r="P29" s="22"/>
      <c r="Q29" s="22"/>
      <c r="R29" s="22"/>
      <c r="S29" s="42" t="s">
        <v>45</v>
      </c>
      <c r="T29" s="35"/>
      <c r="U29" s="124">
        <v>48947</v>
      </c>
      <c r="V29" s="35"/>
      <c r="W29" s="158"/>
    </row>
    <row r="30" spans="1:23" x14ac:dyDescent="0.25">
      <c r="A30" s="124">
        <v>211</v>
      </c>
      <c r="B30" s="145" t="s">
        <v>46</v>
      </c>
      <c r="C30" s="25" t="s">
        <v>28</v>
      </c>
      <c r="D30" s="166">
        <v>15</v>
      </c>
      <c r="E30" s="165">
        <v>8</v>
      </c>
      <c r="F30" s="165"/>
      <c r="G30" s="165">
        <v>14</v>
      </c>
      <c r="H30" s="232"/>
      <c r="I30" s="165">
        <v>18</v>
      </c>
      <c r="J30" s="165"/>
      <c r="K30" s="165"/>
      <c r="L30" s="165"/>
      <c r="M30" s="165"/>
      <c r="N30" s="158">
        <f>IF(SUM(D30:M30)=0,"",SUM(D30:M30))</f>
        <v>55</v>
      </c>
      <c r="O30" s="126">
        <f>IF(COUNTA(D30:M30)=0,"",COUNTA(D30:M30))</f>
        <v>4</v>
      </c>
      <c r="P30" s="176" t="s">
        <v>377</v>
      </c>
      <c r="Q30" s="176"/>
      <c r="R30" s="176"/>
      <c r="S30" s="37" t="s">
        <v>46</v>
      </c>
      <c r="T30" s="35"/>
      <c r="U30" s="124">
        <v>276</v>
      </c>
      <c r="V30" s="35"/>
      <c r="W30" s="158"/>
    </row>
    <row r="31" spans="1:23" x14ac:dyDescent="0.25">
      <c r="A31" s="151">
        <v>178.12322274881515</v>
      </c>
      <c r="B31" s="146" t="s">
        <v>47</v>
      </c>
      <c r="C31" s="25" t="s">
        <v>30</v>
      </c>
      <c r="D31" s="151">
        <f>+D29/D30</f>
        <v>171.4</v>
      </c>
      <c r="E31" s="151">
        <f>+E29/E30</f>
        <v>177.375</v>
      </c>
      <c r="F31" s="151"/>
      <c r="G31" s="151">
        <f>+G29/G30</f>
        <v>181.57142857142858</v>
      </c>
      <c r="H31" s="234"/>
      <c r="I31" s="151">
        <f>+I29/I30</f>
        <v>186.72222222222223</v>
      </c>
      <c r="J31" s="154"/>
      <c r="K31" s="151"/>
      <c r="L31" s="151"/>
      <c r="M31" s="151"/>
      <c r="N31" s="151">
        <f t="shared" ref="N31" si="5">IF(N29="","",N29/N30)</f>
        <v>179.87272727272727</v>
      </c>
      <c r="O31" s="29"/>
      <c r="P31" s="176"/>
      <c r="Q31" s="176"/>
      <c r="R31" s="176"/>
      <c r="S31" s="146" t="s">
        <v>47</v>
      </c>
      <c r="T31" s="35"/>
      <c r="U31" s="151">
        <f>IF(U29="","",U29/U30)</f>
        <v>177.34420289855072</v>
      </c>
      <c r="V31" s="35"/>
      <c r="W31" s="154">
        <f>N31-A31</f>
        <v>1.7495045239121225</v>
      </c>
    </row>
    <row r="32" spans="1:23" x14ac:dyDescent="0.25">
      <c r="A32" s="124">
        <v>7977</v>
      </c>
      <c r="B32" s="43" t="s">
        <v>48</v>
      </c>
      <c r="C32" s="25" t="s">
        <v>26</v>
      </c>
      <c r="D32" s="126">
        <v>2707</v>
      </c>
      <c r="E32" s="165">
        <v>1605</v>
      </c>
      <c r="F32" s="165">
        <v>1608</v>
      </c>
      <c r="G32" s="165"/>
      <c r="H32" s="232"/>
      <c r="I32" s="165">
        <v>3581</v>
      </c>
      <c r="J32" s="165"/>
      <c r="K32" s="165"/>
      <c r="L32" s="165"/>
      <c r="M32" s="165"/>
      <c r="N32" s="158">
        <f>IF(SUM(D32:M32)=0,"",SUM(D32:M32))</f>
        <v>9501</v>
      </c>
      <c r="O32" s="21"/>
      <c r="P32" s="250"/>
      <c r="Q32" s="250"/>
      <c r="R32" s="250"/>
      <c r="S32" s="43" t="s">
        <v>48</v>
      </c>
      <c r="T32" s="35"/>
      <c r="U32" s="124">
        <v>11884</v>
      </c>
      <c r="V32" s="35"/>
      <c r="W32" s="158"/>
    </row>
    <row r="33" spans="1:23" x14ac:dyDescent="0.25">
      <c r="A33" s="124">
        <v>44</v>
      </c>
      <c r="B33" s="147" t="s">
        <v>49</v>
      </c>
      <c r="C33" s="25" t="s">
        <v>28</v>
      </c>
      <c r="D33" s="166">
        <v>15</v>
      </c>
      <c r="E33" s="126">
        <v>8</v>
      </c>
      <c r="F33" s="126">
        <v>9</v>
      </c>
      <c r="G33" s="165"/>
      <c r="H33" s="232"/>
      <c r="I33" s="165">
        <v>18</v>
      </c>
      <c r="J33" s="165"/>
      <c r="K33" s="165"/>
      <c r="L33" s="165"/>
      <c r="M33" s="165"/>
      <c r="N33" s="158">
        <f>IF(SUM(D33:M33)=0,"",SUM(D33:M33))</f>
        <v>50</v>
      </c>
      <c r="O33" s="126">
        <f>IF(COUNTA(D33:M33)=0,"",COUNTA(D33:M33))</f>
        <v>4</v>
      </c>
      <c r="P33" s="176" t="s">
        <v>378</v>
      </c>
      <c r="Q33" s="176"/>
      <c r="R33" s="176"/>
      <c r="S33" s="31" t="s">
        <v>49</v>
      </c>
      <c r="T33" s="35"/>
      <c r="U33" s="124">
        <v>65</v>
      </c>
      <c r="V33" s="35"/>
      <c r="W33" s="158"/>
    </row>
    <row r="34" spans="1:23" x14ac:dyDescent="0.25">
      <c r="A34" s="151">
        <v>181.29545454545453</v>
      </c>
      <c r="B34" s="148" t="s">
        <v>50</v>
      </c>
      <c r="C34" s="25" t="s">
        <v>30</v>
      </c>
      <c r="D34" s="151">
        <f>+D32/D33</f>
        <v>180.46666666666667</v>
      </c>
      <c r="E34" s="180">
        <f>+E32/E33</f>
        <v>200.625</v>
      </c>
      <c r="F34" s="151">
        <f>+F32/F33</f>
        <v>178.66666666666666</v>
      </c>
      <c r="G34" s="151"/>
      <c r="H34" s="234"/>
      <c r="I34" s="191">
        <f>+I32/I33</f>
        <v>198.94444444444446</v>
      </c>
      <c r="J34" s="164"/>
      <c r="K34" s="151"/>
      <c r="L34" s="151"/>
      <c r="M34" s="151"/>
      <c r="N34" s="191">
        <f t="shared" ref="N34" si="6">IF(N32="","",N32/N33)</f>
        <v>190.02</v>
      </c>
      <c r="O34" s="29"/>
      <c r="P34" s="26"/>
      <c r="Q34" s="26"/>
      <c r="R34" s="26"/>
      <c r="S34" s="148" t="s">
        <v>50</v>
      </c>
      <c r="T34" s="35"/>
      <c r="U34" s="151">
        <f>IF(U32="","",U32/U33)</f>
        <v>182.83076923076922</v>
      </c>
      <c r="V34" s="35"/>
      <c r="W34" s="154">
        <f>N34-A34</f>
        <v>8.7245454545454777</v>
      </c>
    </row>
    <row r="35" spans="1:23" x14ac:dyDescent="0.25">
      <c r="A35" s="124">
        <v>1381</v>
      </c>
      <c r="B35" s="43" t="s">
        <v>48</v>
      </c>
      <c r="C35" s="19" t="s">
        <v>26</v>
      </c>
      <c r="D35" s="126"/>
      <c r="E35" s="165"/>
      <c r="F35" s="165"/>
      <c r="G35" s="165"/>
      <c r="H35" s="232"/>
      <c r="I35" s="165"/>
      <c r="J35" s="165"/>
      <c r="K35" s="165"/>
      <c r="L35" s="165"/>
      <c r="M35" s="165"/>
      <c r="N35" s="158" t="str">
        <f>IF(SUM(D35:M35)=0,"",SUM(D35:M35))</f>
        <v/>
      </c>
      <c r="O35" s="21"/>
      <c r="P35" s="26"/>
      <c r="Q35" s="179"/>
      <c r="R35" s="179"/>
      <c r="S35" s="43" t="s">
        <v>48</v>
      </c>
      <c r="U35" s="124">
        <v>5053</v>
      </c>
      <c r="W35" s="158"/>
    </row>
    <row r="36" spans="1:23" x14ac:dyDescent="0.25">
      <c r="A36" s="124">
        <v>7</v>
      </c>
      <c r="B36" s="147" t="s">
        <v>51</v>
      </c>
      <c r="C36" s="25" t="s">
        <v>28</v>
      </c>
      <c r="D36" s="126"/>
      <c r="E36" s="126"/>
      <c r="F36" s="126"/>
      <c r="G36" s="126"/>
      <c r="H36" s="235"/>
      <c r="I36" s="126"/>
      <c r="J36" s="126"/>
      <c r="K36" s="126"/>
      <c r="L36" s="126"/>
      <c r="M36" s="126"/>
      <c r="N36" s="158" t="str">
        <f>IF(SUM(D36:M36)=0,"",SUM(D36:M36))</f>
        <v/>
      </c>
      <c r="O36" s="126" t="str">
        <f>IF(COUNTA(D36:M36)=0,"",COUNTA(D36:M36))</f>
        <v/>
      </c>
      <c r="P36" s="176"/>
      <c r="Q36" s="201"/>
      <c r="R36" s="201"/>
      <c r="S36" s="31" t="s">
        <v>51</v>
      </c>
      <c r="U36" s="124">
        <v>26</v>
      </c>
      <c r="W36" s="158"/>
    </row>
    <row r="37" spans="1:23" x14ac:dyDescent="0.25">
      <c r="A37" s="151">
        <v>197.28571428571428</v>
      </c>
      <c r="B37" s="148" t="s">
        <v>52</v>
      </c>
      <c r="C37" s="25" t="s">
        <v>30</v>
      </c>
      <c r="D37" s="151"/>
      <c r="E37" s="154"/>
      <c r="F37" s="154"/>
      <c r="G37" s="154"/>
      <c r="H37" s="229"/>
      <c r="I37" s="154"/>
      <c r="J37" s="154"/>
      <c r="K37" s="154"/>
      <c r="L37" s="154"/>
      <c r="M37" s="154"/>
      <c r="N37" s="151" t="str">
        <f t="shared" ref="N37" si="7">IF(N35="","",N35/N36)</f>
        <v/>
      </c>
      <c r="O37" s="29"/>
      <c r="P37" s="26"/>
      <c r="Q37" s="26"/>
      <c r="R37" s="26"/>
      <c r="S37" s="148" t="s">
        <v>52</v>
      </c>
      <c r="T37" s="35"/>
      <c r="U37" s="151">
        <f>IF(U35="","",U35/U36)</f>
        <v>194.34615384615384</v>
      </c>
      <c r="V37" s="35"/>
      <c r="W37" s="154"/>
    </row>
    <row r="38" spans="1:23" x14ac:dyDescent="0.25">
      <c r="A38" s="124">
        <v>15565</v>
      </c>
      <c r="B38" s="43" t="s">
        <v>53</v>
      </c>
      <c r="C38" s="25" t="s">
        <v>26</v>
      </c>
      <c r="D38" s="167"/>
      <c r="E38" s="167">
        <v>1365</v>
      </c>
      <c r="F38" s="167">
        <v>1736</v>
      </c>
      <c r="G38" s="165"/>
      <c r="H38" s="232"/>
      <c r="I38" s="165">
        <v>1650</v>
      </c>
      <c r="J38" s="165"/>
      <c r="K38" s="165"/>
      <c r="L38" s="165"/>
      <c r="M38" s="165"/>
      <c r="N38" s="158">
        <f>IF(SUM(D38:M38)=0,"",SUM(D38:M38))</f>
        <v>4751</v>
      </c>
      <c r="O38" s="21"/>
      <c r="P38" s="176"/>
      <c r="Q38" s="179"/>
      <c r="R38" s="179"/>
      <c r="S38" s="43" t="s">
        <v>53</v>
      </c>
      <c r="U38" s="124">
        <v>21896</v>
      </c>
      <c r="W38" s="158"/>
    </row>
    <row r="39" spans="1:23" x14ac:dyDescent="0.25">
      <c r="A39" s="124">
        <v>88</v>
      </c>
      <c r="B39" s="147" t="s">
        <v>54</v>
      </c>
      <c r="C39" s="25" t="s">
        <v>28</v>
      </c>
      <c r="D39" s="166"/>
      <c r="E39" s="165">
        <v>8</v>
      </c>
      <c r="F39" s="165">
        <v>9</v>
      </c>
      <c r="G39" s="165"/>
      <c r="H39" s="232"/>
      <c r="I39" s="165">
        <v>9</v>
      </c>
      <c r="J39" s="165"/>
      <c r="K39" s="165"/>
      <c r="L39" s="165"/>
      <c r="M39" s="165"/>
      <c r="N39" s="158">
        <f>IF(SUM(D39:M39)=0,"",SUM(D39:M39))</f>
        <v>26</v>
      </c>
      <c r="O39" s="126">
        <f>IF(COUNTA(D39:M39)=0,"",COUNTA(D39:M39))</f>
        <v>3</v>
      </c>
      <c r="P39" s="176" t="s">
        <v>380</v>
      </c>
      <c r="Q39" s="176"/>
      <c r="R39" s="176"/>
      <c r="S39" s="31" t="s">
        <v>54</v>
      </c>
      <c r="U39" s="124">
        <v>123</v>
      </c>
      <c r="W39" s="158"/>
    </row>
    <row r="40" spans="1:23" x14ac:dyDescent="0.25">
      <c r="A40" s="151">
        <v>176.875</v>
      </c>
      <c r="B40" s="148" t="s">
        <v>55</v>
      </c>
      <c r="C40" s="25" t="s">
        <v>30</v>
      </c>
      <c r="D40" s="151"/>
      <c r="E40" s="151">
        <f>+E38/E39</f>
        <v>170.625</v>
      </c>
      <c r="F40" s="191">
        <f>+F38/F39</f>
        <v>192.88888888888889</v>
      </c>
      <c r="G40" s="164"/>
      <c r="H40" s="233"/>
      <c r="I40" s="151">
        <f>+I38/I39</f>
        <v>183.33333333333334</v>
      </c>
      <c r="J40" s="151"/>
      <c r="K40" s="151"/>
      <c r="L40" s="151"/>
      <c r="M40" s="151"/>
      <c r="N40" s="151">
        <f t="shared" ref="N40" si="8">IF(N38="","",N38/N39)</f>
        <v>182.73076923076923</v>
      </c>
      <c r="O40" s="29"/>
      <c r="P40" s="26"/>
      <c r="Q40" s="27"/>
      <c r="R40" s="27"/>
      <c r="S40" s="148" t="s">
        <v>55</v>
      </c>
      <c r="T40" s="35"/>
      <c r="U40" s="151">
        <f>IF(U38="","",U38/U39)</f>
        <v>178.01626016260164</v>
      </c>
      <c r="V40" s="35"/>
      <c r="W40" s="154">
        <f>N40-A40</f>
        <v>5.8557692307692264</v>
      </c>
    </row>
    <row r="41" spans="1:23" x14ac:dyDescent="0.25">
      <c r="A41" s="124">
        <v>10286</v>
      </c>
      <c r="B41" s="42" t="s">
        <v>53</v>
      </c>
      <c r="C41" s="25" t="s">
        <v>26</v>
      </c>
      <c r="D41" s="165"/>
      <c r="E41" s="165"/>
      <c r="F41" s="165">
        <v>1550</v>
      </c>
      <c r="G41" s="165"/>
      <c r="H41" s="232"/>
      <c r="I41" s="165">
        <v>1507</v>
      </c>
      <c r="J41" s="165"/>
      <c r="K41" s="165"/>
      <c r="L41" s="165"/>
      <c r="M41" s="165"/>
      <c r="N41" s="158">
        <f>IF(SUM(D41:M41)=0,"",SUM(D41:M41))</f>
        <v>3057</v>
      </c>
      <c r="O41" s="21"/>
      <c r="P41" s="176"/>
      <c r="Q41" s="176"/>
      <c r="R41" s="176"/>
      <c r="S41" s="42" t="s">
        <v>53</v>
      </c>
      <c r="T41" s="35"/>
      <c r="U41" s="124">
        <v>16450</v>
      </c>
      <c r="V41" s="35"/>
      <c r="W41" s="158"/>
    </row>
    <row r="42" spans="1:23" x14ac:dyDescent="0.25">
      <c r="A42" s="124">
        <v>60</v>
      </c>
      <c r="B42" s="149" t="s">
        <v>56</v>
      </c>
      <c r="C42" s="25" t="s">
        <v>28</v>
      </c>
      <c r="D42" s="126"/>
      <c r="E42" s="165"/>
      <c r="F42" s="165">
        <v>9</v>
      </c>
      <c r="G42" s="165"/>
      <c r="H42" s="232"/>
      <c r="I42" s="165">
        <v>9</v>
      </c>
      <c r="J42" s="165"/>
      <c r="K42" s="165"/>
      <c r="L42" s="165"/>
      <c r="M42" s="165"/>
      <c r="N42" s="158">
        <f>IF(SUM(D42:M42)=0,"",SUM(D42:M42))</f>
        <v>18</v>
      </c>
      <c r="O42" s="126">
        <f>IF(COUNTA(D42:M42)=0,"",COUNTA(D42:M42))</f>
        <v>2</v>
      </c>
      <c r="P42" s="176" t="s">
        <v>376</v>
      </c>
      <c r="Q42" s="176"/>
      <c r="R42" s="176"/>
      <c r="S42" s="44" t="s">
        <v>56</v>
      </c>
      <c r="T42" s="35"/>
      <c r="U42" s="124">
        <v>97</v>
      </c>
      <c r="V42" s="35"/>
      <c r="W42" s="158"/>
    </row>
    <row r="43" spans="1:23" x14ac:dyDescent="0.25">
      <c r="A43" s="151">
        <v>171.43333333333334</v>
      </c>
      <c r="B43" s="146" t="s">
        <v>57</v>
      </c>
      <c r="C43" s="25" t="s">
        <v>30</v>
      </c>
      <c r="D43" s="151"/>
      <c r="E43" s="151"/>
      <c r="F43" s="151">
        <f>+F41/F42</f>
        <v>172.22222222222223</v>
      </c>
      <c r="G43" s="154"/>
      <c r="H43" s="229"/>
      <c r="I43" s="151">
        <f>+I41/I42</f>
        <v>167.44444444444446</v>
      </c>
      <c r="J43" s="151"/>
      <c r="K43" s="154"/>
      <c r="L43" s="154"/>
      <c r="M43" s="151"/>
      <c r="N43" s="151">
        <f t="shared" ref="N43" si="9">IF(N41="","",N41/N42)</f>
        <v>169.83333333333334</v>
      </c>
      <c r="O43" s="29"/>
      <c r="P43" s="26"/>
      <c r="Q43" s="26"/>
      <c r="R43" s="26"/>
      <c r="S43" s="146" t="s">
        <v>57</v>
      </c>
      <c r="T43" s="35"/>
      <c r="U43" s="151">
        <f>IF(U41="","",U41/U42)</f>
        <v>169.58762886597938</v>
      </c>
      <c r="V43" s="35"/>
      <c r="W43" s="154">
        <f>N43-A43</f>
        <v>-1.5999999999999943</v>
      </c>
    </row>
    <row r="44" spans="1:23" x14ac:dyDescent="0.25">
      <c r="A44" s="124">
        <v>1106</v>
      </c>
      <c r="B44" s="42" t="s">
        <v>53</v>
      </c>
      <c r="C44" s="25" t="s">
        <v>26</v>
      </c>
      <c r="D44" s="126"/>
      <c r="E44" s="165"/>
      <c r="F44" s="165"/>
      <c r="G44" s="165"/>
      <c r="H44" s="232"/>
      <c r="I44" s="165"/>
      <c r="J44" s="165"/>
      <c r="K44" s="165"/>
      <c r="L44" s="165"/>
      <c r="M44" s="165"/>
      <c r="N44" s="158" t="str">
        <f>IF(SUM(D44:M44)=0,"",SUM(D44:M44))</f>
        <v/>
      </c>
      <c r="O44" s="21"/>
      <c r="P44" s="26"/>
      <c r="Q44" s="26"/>
      <c r="R44" s="26"/>
      <c r="S44" s="42" t="s">
        <v>53</v>
      </c>
      <c r="T44" s="35"/>
      <c r="U44" s="124">
        <v>4311</v>
      </c>
      <c r="V44" s="35"/>
      <c r="W44" s="158"/>
    </row>
    <row r="45" spans="1:23" x14ac:dyDescent="0.25">
      <c r="A45" s="124">
        <v>8</v>
      </c>
      <c r="B45" s="145" t="s">
        <v>58</v>
      </c>
      <c r="C45" s="25" t="s">
        <v>28</v>
      </c>
      <c r="D45" s="126"/>
      <c r="E45" s="165"/>
      <c r="F45" s="165"/>
      <c r="G45" s="165"/>
      <c r="H45" s="232"/>
      <c r="I45" s="165"/>
      <c r="J45" s="165"/>
      <c r="K45" s="165"/>
      <c r="L45" s="165"/>
      <c r="M45" s="165"/>
      <c r="N45" s="158" t="str">
        <f>IF(SUM(D45:M45)=0,"",SUM(D45:M45))</f>
        <v/>
      </c>
      <c r="O45" s="126" t="str">
        <f>IF(COUNTA(D45:M45)=0,"",COUNTA(D45:M45))</f>
        <v/>
      </c>
      <c r="P45" s="176"/>
      <c r="Q45" s="26"/>
      <c r="R45" s="26"/>
      <c r="S45" s="37" t="s">
        <v>58</v>
      </c>
      <c r="T45" s="35"/>
      <c r="U45" s="124">
        <v>28</v>
      </c>
      <c r="V45" s="35"/>
      <c r="W45" s="158"/>
    </row>
    <row r="46" spans="1:23" x14ac:dyDescent="0.25">
      <c r="A46" s="151">
        <v>138.25</v>
      </c>
      <c r="B46" s="146" t="s">
        <v>59</v>
      </c>
      <c r="C46" s="25" t="s">
        <v>30</v>
      </c>
      <c r="D46" s="164"/>
      <c r="E46" s="164"/>
      <c r="F46" s="164"/>
      <c r="G46" s="164"/>
      <c r="H46" s="233"/>
      <c r="I46" s="164"/>
      <c r="J46" s="164"/>
      <c r="K46" s="164"/>
      <c r="L46" s="164"/>
      <c r="M46" s="164"/>
      <c r="N46" s="151" t="str">
        <f t="shared" ref="N46" si="10">IF(N44="","",N44/N45)</f>
        <v/>
      </c>
      <c r="O46" s="29"/>
      <c r="P46" s="26"/>
      <c r="Q46" s="26"/>
      <c r="R46" s="26"/>
      <c r="S46" s="146" t="s">
        <v>59</v>
      </c>
      <c r="T46" s="35"/>
      <c r="U46" s="151">
        <f>IF(U44="","",U44/U45)</f>
        <v>153.96428571428572</v>
      </c>
      <c r="V46" s="35"/>
      <c r="W46" s="154"/>
    </row>
    <row r="47" spans="1:23" x14ac:dyDescent="0.25">
      <c r="A47" s="124">
        <v>25803</v>
      </c>
      <c r="B47" s="43" t="s">
        <v>60</v>
      </c>
      <c r="C47" s="19" t="s">
        <v>26</v>
      </c>
      <c r="D47" s="158">
        <v>2717</v>
      </c>
      <c r="E47" s="158">
        <v>1436</v>
      </c>
      <c r="F47" s="158">
        <v>1468</v>
      </c>
      <c r="G47" s="158"/>
      <c r="H47" s="231"/>
      <c r="I47" s="158">
        <v>3373</v>
      </c>
      <c r="J47" s="158"/>
      <c r="K47" s="158">
        <v>2115</v>
      </c>
      <c r="L47" s="158"/>
      <c r="M47" s="158"/>
      <c r="N47" s="158">
        <f>IF(SUM(D47:M47)=0,"",SUM(D47:M47))</f>
        <v>11109</v>
      </c>
      <c r="O47" s="21"/>
      <c r="P47" s="176"/>
      <c r="Q47" s="176"/>
      <c r="R47" s="176"/>
      <c r="S47" s="43" t="s">
        <v>60</v>
      </c>
      <c r="T47" s="45"/>
      <c r="U47" s="124">
        <v>32898</v>
      </c>
      <c r="V47" s="45"/>
      <c r="W47" s="158"/>
    </row>
    <row r="48" spans="1:23" x14ac:dyDescent="0.25">
      <c r="A48" s="124">
        <v>141</v>
      </c>
      <c r="B48" s="147" t="s">
        <v>61</v>
      </c>
      <c r="C48" s="25" t="s">
        <v>28</v>
      </c>
      <c r="D48" s="158">
        <v>15</v>
      </c>
      <c r="E48" s="158">
        <v>8</v>
      </c>
      <c r="F48" s="158">
        <v>9</v>
      </c>
      <c r="G48" s="158"/>
      <c r="H48" s="231"/>
      <c r="I48" s="158">
        <v>18</v>
      </c>
      <c r="J48" s="158"/>
      <c r="K48" s="158">
        <v>12</v>
      </c>
      <c r="L48" s="158"/>
      <c r="M48" s="158"/>
      <c r="N48" s="158">
        <f>IF(SUM(D48:M48)=0,"",SUM(D48:M48))</f>
        <v>62</v>
      </c>
      <c r="O48" s="126">
        <f>IF(COUNTA(D48:M48)=0,"",COUNTA(D48:M48))</f>
        <v>5</v>
      </c>
      <c r="P48" s="269" t="s">
        <v>403</v>
      </c>
      <c r="Q48" s="270"/>
      <c r="R48" s="176"/>
      <c r="S48" s="31" t="s">
        <v>61</v>
      </c>
      <c r="T48" s="45"/>
      <c r="U48" s="124">
        <v>182</v>
      </c>
      <c r="V48" s="45"/>
      <c r="W48" s="158"/>
    </row>
    <row r="49" spans="1:23" x14ac:dyDescent="0.25">
      <c r="A49" s="151">
        <v>183</v>
      </c>
      <c r="B49" s="148" t="s">
        <v>62</v>
      </c>
      <c r="C49" s="25" t="s">
        <v>30</v>
      </c>
      <c r="D49" s="151">
        <f>+D47/D48</f>
        <v>181.13333333333333</v>
      </c>
      <c r="E49" s="151">
        <f>+E47/E48</f>
        <v>179.5</v>
      </c>
      <c r="F49" s="151">
        <f>+F47/F48</f>
        <v>163.11111111111111</v>
      </c>
      <c r="G49" s="154"/>
      <c r="H49" s="229"/>
      <c r="I49" s="151">
        <f>+I47/I48</f>
        <v>187.38888888888889</v>
      </c>
      <c r="J49" s="151"/>
      <c r="K49" s="151">
        <f>+K47/K48</f>
        <v>176.25</v>
      </c>
      <c r="L49" s="151"/>
      <c r="M49" s="151"/>
      <c r="N49" s="151">
        <f t="shared" ref="N49" si="11">IF(N47="","",N47/N48)</f>
        <v>179.17741935483872</v>
      </c>
      <c r="O49" s="29"/>
      <c r="P49" s="176"/>
      <c r="Q49" s="176"/>
      <c r="R49" s="176"/>
      <c r="S49" s="148" t="s">
        <v>62</v>
      </c>
      <c r="T49" s="45"/>
      <c r="U49" s="151">
        <f>IF(U47="","",U47/U48)</f>
        <v>180.75824175824175</v>
      </c>
      <c r="V49" s="45"/>
      <c r="W49" s="154">
        <f>N49-A49</f>
        <v>-3.8225806451612812</v>
      </c>
    </row>
    <row r="50" spans="1:23" x14ac:dyDescent="0.25">
      <c r="A50" s="123">
        <v>10706</v>
      </c>
      <c r="B50" s="43" t="s">
        <v>63</v>
      </c>
      <c r="C50" s="19" t="s">
        <v>26</v>
      </c>
      <c r="D50" s="158"/>
      <c r="E50" s="158">
        <v>1576</v>
      </c>
      <c r="F50" s="158">
        <v>1743</v>
      </c>
      <c r="G50" s="158"/>
      <c r="H50" s="231"/>
      <c r="I50" s="158"/>
      <c r="J50" s="158">
        <v>1086</v>
      </c>
      <c r="K50" s="158"/>
      <c r="L50" s="158"/>
      <c r="M50" s="158"/>
      <c r="N50" s="158">
        <f>IF(SUM(D50:M50)=0,"",SUM(D50:M50))</f>
        <v>4405</v>
      </c>
      <c r="O50" s="21"/>
      <c r="P50" s="26"/>
      <c r="Q50" s="26"/>
      <c r="R50" s="26"/>
      <c r="S50" s="43" t="s">
        <v>63</v>
      </c>
      <c r="T50" s="45"/>
      <c r="U50" s="123">
        <v>13762</v>
      </c>
      <c r="V50" s="45"/>
      <c r="W50" s="158"/>
    </row>
    <row r="51" spans="1:23" x14ac:dyDescent="0.25">
      <c r="A51" s="126">
        <v>60</v>
      </c>
      <c r="B51" s="147" t="s">
        <v>64</v>
      </c>
      <c r="C51" s="25" t="s">
        <v>28</v>
      </c>
      <c r="D51" s="158"/>
      <c r="E51" s="158">
        <v>8</v>
      </c>
      <c r="F51" s="158">
        <v>9</v>
      </c>
      <c r="G51" s="158"/>
      <c r="H51" s="231"/>
      <c r="I51" s="158"/>
      <c r="J51" s="158">
        <v>6</v>
      </c>
      <c r="K51" s="158"/>
      <c r="L51" s="158"/>
      <c r="M51" s="158"/>
      <c r="N51" s="158">
        <f>IF(SUM(D51:M51)=0,"",SUM(D51:M51))</f>
        <v>23</v>
      </c>
      <c r="O51" s="126">
        <f>IF(COUNTA(D51:M51)=0,"",COUNTA(D51:M51))</f>
        <v>3</v>
      </c>
      <c r="P51" s="176" t="s">
        <v>389</v>
      </c>
      <c r="Q51" s="176"/>
      <c r="R51" s="176"/>
      <c r="S51" s="31" t="s">
        <v>64</v>
      </c>
      <c r="T51" s="45"/>
      <c r="U51" s="126">
        <v>78</v>
      </c>
      <c r="V51" s="45"/>
      <c r="W51" s="158"/>
    </row>
    <row r="52" spans="1:23" x14ac:dyDescent="0.25">
      <c r="A52" s="151">
        <v>178.43333333333334</v>
      </c>
      <c r="B52" s="148" t="s">
        <v>65</v>
      </c>
      <c r="C52" s="25" t="s">
        <v>30</v>
      </c>
      <c r="D52" s="151"/>
      <c r="E52" s="191">
        <f>+E50/E51</f>
        <v>197</v>
      </c>
      <c r="F52" s="191">
        <f>+F50/F51</f>
        <v>193.66666666666666</v>
      </c>
      <c r="G52" s="191"/>
      <c r="H52" s="234"/>
      <c r="I52" s="154"/>
      <c r="J52" s="151">
        <f>+J50/J51</f>
        <v>181</v>
      </c>
      <c r="K52" s="154"/>
      <c r="L52" s="154"/>
      <c r="M52" s="151"/>
      <c r="N52" s="191">
        <f t="shared" ref="N52" si="12">IF(N50="","",N50/N51)</f>
        <v>191.52173913043478</v>
      </c>
      <c r="O52" s="29"/>
      <c r="P52" s="176"/>
      <c r="Q52" s="22"/>
      <c r="R52" s="22"/>
      <c r="S52" s="148" t="s">
        <v>65</v>
      </c>
      <c r="T52" s="45"/>
      <c r="U52" s="151">
        <f>IF(U50="","",U50/U51)</f>
        <v>176.43589743589743</v>
      </c>
      <c r="V52" s="45"/>
      <c r="W52" s="154">
        <f>N52-A52</f>
        <v>13.088405797101444</v>
      </c>
    </row>
    <row r="53" spans="1:23" x14ac:dyDescent="0.25">
      <c r="A53" s="126">
        <v>3658</v>
      </c>
      <c r="B53" s="43" t="s">
        <v>66</v>
      </c>
      <c r="C53" s="19" t="s">
        <v>26</v>
      </c>
      <c r="D53" s="163"/>
      <c r="E53" s="158">
        <v>1254</v>
      </c>
      <c r="F53" s="158"/>
      <c r="G53" s="158"/>
      <c r="H53" s="231"/>
      <c r="I53" s="158"/>
      <c r="J53" s="158"/>
      <c r="K53" s="158"/>
      <c r="L53" s="158"/>
      <c r="M53" s="158"/>
      <c r="N53" s="158">
        <f>IF(SUM(D53:M53)=0,"",SUM(D53:M53))</f>
        <v>1254</v>
      </c>
      <c r="O53" s="21"/>
      <c r="P53" s="26"/>
      <c r="Q53" s="26"/>
      <c r="R53" s="26"/>
      <c r="S53" s="43" t="s">
        <v>66</v>
      </c>
      <c r="T53" s="45"/>
      <c r="U53" s="126">
        <v>4949</v>
      </c>
      <c r="V53" s="45"/>
      <c r="W53" s="158"/>
    </row>
    <row r="54" spans="1:23" x14ac:dyDescent="0.25">
      <c r="A54" s="126">
        <v>25</v>
      </c>
      <c r="B54" s="147" t="s">
        <v>67</v>
      </c>
      <c r="C54" s="25" t="s">
        <v>28</v>
      </c>
      <c r="D54" s="163"/>
      <c r="E54" s="158">
        <v>8</v>
      </c>
      <c r="F54" s="158"/>
      <c r="G54" s="158"/>
      <c r="H54" s="231"/>
      <c r="I54" s="158"/>
      <c r="J54" s="158"/>
      <c r="K54" s="158"/>
      <c r="L54" s="158"/>
      <c r="M54" s="158"/>
      <c r="N54" s="158">
        <f>IF(SUM(D54:M54)=0,"",SUM(D54:M54))</f>
        <v>8</v>
      </c>
      <c r="O54" s="126">
        <f>IF(COUNTA(D54:M54)=0,"",COUNTA(D54:M54))</f>
        <v>1</v>
      </c>
      <c r="P54" s="176" t="s">
        <v>332</v>
      </c>
      <c r="Q54" s="27"/>
      <c r="R54" s="27"/>
      <c r="S54" s="31" t="s">
        <v>67</v>
      </c>
      <c r="T54" s="45"/>
      <c r="U54" s="126">
        <v>34</v>
      </c>
      <c r="V54" s="45"/>
      <c r="W54" s="158"/>
    </row>
    <row r="55" spans="1:23" x14ac:dyDescent="0.25">
      <c r="A55" s="151">
        <v>146.32</v>
      </c>
      <c r="B55" s="148" t="s">
        <v>68</v>
      </c>
      <c r="C55" s="25" t="s">
        <v>30</v>
      </c>
      <c r="D55" s="154"/>
      <c r="E55" s="151">
        <f>+E53/E54</f>
        <v>156.75</v>
      </c>
      <c r="F55" s="151"/>
      <c r="G55" s="154"/>
      <c r="H55" s="229"/>
      <c r="I55" s="154"/>
      <c r="J55" s="154"/>
      <c r="K55" s="154"/>
      <c r="L55" s="154"/>
      <c r="M55" s="154"/>
      <c r="N55" s="151">
        <f t="shared" ref="N55" si="13">IF(N53="","",N53/N54)</f>
        <v>156.75</v>
      </c>
      <c r="O55" s="29"/>
      <c r="P55" s="176"/>
      <c r="Q55" s="176"/>
      <c r="R55" s="176"/>
      <c r="S55" s="148" t="s">
        <v>68</v>
      </c>
      <c r="T55" s="45"/>
      <c r="U55" s="151">
        <f>IF(U53="","",U53/U54)</f>
        <v>145.55882352941177</v>
      </c>
      <c r="V55" s="45"/>
      <c r="W55" s="154">
        <f>N55-A55</f>
        <v>10.430000000000007</v>
      </c>
    </row>
    <row r="56" spans="1:23" x14ac:dyDescent="0.25">
      <c r="A56" s="124">
        <v>3060</v>
      </c>
      <c r="B56" s="43" t="s">
        <v>69</v>
      </c>
      <c r="C56" s="19" t="s">
        <v>26</v>
      </c>
      <c r="D56" s="163"/>
      <c r="E56" s="158"/>
      <c r="F56" s="158"/>
      <c r="G56" s="158"/>
      <c r="H56" s="231"/>
      <c r="I56" s="158"/>
      <c r="J56" s="158"/>
      <c r="K56" s="158"/>
      <c r="L56" s="158"/>
      <c r="M56" s="158"/>
      <c r="N56" s="158" t="str">
        <f>IF(SUM(D56:M56)=0,"",SUM(D56:M56))</f>
        <v/>
      </c>
      <c r="O56" s="21"/>
      <c r="P56" s="26"/>
      <c r="Q56" s="26"/>
      <c r="R56" s="26"/>
      <c r="S56" s="43" t="s">
        <v>69</v>
      </c>
      <c r="T56" s="45"/>
      <c r="U56" s="124">
        <v>7431</v>
      </c>
      <c r="V56" s="45"/>
      <c r="W56" s="158"/>
    </row>
    <row r="57" spans="1:23" x14ac:dyDescent="0.25">
      <c r="A57" s="124">
        <v>18</v>
      </c>
      <c r="B57" s="147" t="s">
        <v>40</v>
      </c>
      <c r="C57" s="25" t="s">
        <v>28</v>
      </c>
      <c r="D57" s="163"/>
      <c r="E57" s="158"/>
      <c r="F57" s="158"/>
      <c r="G57" s="158"/>
      <c r="H57" s="231"/>
      <c r="I57" s="158"/>
      <c r="J57" s="158"/>
      <c r="K57" s="158"/>
      <c r="L57" s="158"/>
      <c r="M57" s="158"/>
      <c r="N57" s="158" t="str">
        <f>IF(SUM(D57:M57)=0,"",SUM(D57:M57))</f>
        <v/>
      </c>
      <c r="O57" s="126" t="str">
        <f>IF(COUNTA(D57:M57)=0,"",COUNTA(D57:M57))</f>
        <v/>
      </c>
      <c r="P57" s="176"/>
      <c r="Q57" s="176"/>
      <c r="R57" s="176"/>
      <c r="S57" s="31" t="s">
        <v>40</v>
      </c>
      <c r="T57" s="45"/>
      <c r="U57" s="124">
        <v>43</v>
      </c>
      <c r="V57" s="45"/>
      <c r="W57" s="158"/>
    </row>
    <row r="58" spans="1:23" x14ac:dyDescent="0.25">
      <c r="A58" s="151">
        <v>170</v>
      </c>
      <c r="B58" s="148" t="s">
        <v>70</v>
      </c>
      <c r="C58" s="25" t="s">
        <v>30</v>
      </c>
      <c r="D58" s="154"/>
      <c r="E58" s="151"/>
      <c r="F58" s="151"/>
      <c r="G58" s="154"/>
      <c r="H58" s="229"/>
      <c r="I58" s="154"/>
      <c r="J58" s="151"/>
      <c r="K58" s="154"/>
      <c r="L58" s="154"/>
      <c r="M58" s="154"/>
      <c r="N58" s="151" t="str">
        <f t="shared" ref="N58" si="14">IF(N56="","",N56/N57)</f>
        <v/>
      </c>
      <c r="O58" s="29"/>
      <c r="P58" s="176"/>
      <c r="Q58" s="176"/>
      <c r="R58" s="176"/>
      <c r="S58" s="148" t="s">
        <v>70</v>
      </c>
      <c r="T58" s="45"/>
      <c r="U58" s="151">
        <f>IF(U56="","",U56/U57)</f>
        <v>172.81395348837211</v>
      </c>
      <c r="V58" s="45"/>
      <c r="W58" s="154"/>
    </row>
    <row r="59" spans="1:23" x14ac:dyDescent="0.25">
      <c r="A59" s="124">
        <v>8856</v>
      </c>
      <c r="B59" s="46" t="s">
        <v>71</v>
      </c>
      <c r="C59" s="19" t="s">
        <v>26</v>
      </c>
      <c r="D59" s="163"/>
      <c r="E59" s="158">
        <v>1153</v>
      </c>
      <c r="F59" s="158"/>
      <c r="G59" s="158"/>
      <c r="H59" s="231"/>
      <c r="I59" s="158"/>
      <c r="J59" s="158"/>
      <c r="K59" s="158"/>
      <c r="L59" s="158"/>
      <c r="M59" s="158"/>
      <c r="N59" s="158">
        <f>IF(SUM(D59:M59)=0,"",SUM(D59:M59))</f>
        <v>1153</v>
      </c>
      <c r="O59" s="21"/>
      <c r="P59" s="26"/>
      <c r="Q59" s="26"/>
      <c r="R59" s="26"/>
      <c r="S59" s="46" t="s">
        <v>71</v>
      </c>
      <c r="T59" s="45"/>
      <c r="U59" s="124">
        <v>12347</v>
      </c>
      <c r="V59" s="45"/>
      <c r="W59" s="158"/>
    </row>
    <row r="60" spans="1:23" x14ac:dyDescent="0.25">
      <c r="A60" s="124">
        <v>63</v>
      </c>
      <c r="B60" s="145" t="s">
        <v>72</v>
      </c>
      <c r="C60" s="25" t="s">
        <v>28</v>
      </c>
      <c r="D60" s="163"/>
      <c r="E60" s="158">
        <v>8</v>
      </c>
      <c r="F60" s="158"/>
      <c r="G60" s="158"/>
      <c r="H60" s="231"/>
      <c r="I60" s="158"/>
      <c r="J60" s="158"/>
      <c r="K60" s="158"/>
      <c r="L60" s="158"/>
      <c r="M60" s="158"/>
      <c r="N60" s="158">
        <f>IF(SUM(D60:M60)=0,"",SUM(D60:M60))</f>
        <v>8</v>
      </c>
      <c r="O60" s="126">
        <f>IF(COUNTA(D60:M60)=0,"",COUNTA(D60:M60))</f>
        <v>1</v>
      </c>
      <c r="P60" s="176" t="s">
        <v>333</v>
      </c>
      <c r="Q60" s="176"/>
      <c r="R60" s="26"/>
      <c r="S60" s="37" t="s">
        <v>72</v>
      </c>
      <c r="T60" s="45"/>
      <c r="U60" s="124">
        <v>87</v>
      </c>
      <c r="V60" s="45"/>
      <c r="W60" s="158"/>
    </row>
    <row r="61" spans="1:23" x14ac:dyDescent="0.25">
      <c r="A61" s="151">
        <v>140.57142857142858</v>
      </c>
      <c r="B61" s="146" t="s">
        <v>73</v>
      </c>
      <c r="C61" s="25" t="s">
        <v>30</v>
      </c>
      <c r="D61" s="154"/>
      <c r="E61" s="151">
        <f>+E59/E60</f>
        <v>144.125</v>
      </c>
      <c r="F61" s="151"/>
      <c r="G61" s="154"/>
      <c r="H61" s="229"/>
      <c r="I61" s="151"/>
      <c r="J61" s="154"/>
      <c r="K61" s="154"/>
      <c r="L61" s="154"/>
      <c r="M61" s="154"/>
      <c r="N61" s="151">
        <f t="shared" ref="N61" si="15">IF(N59="","",N59/N60)</f>
        <v>144.125</v>
      </c>
      <c r="O61" s="29"/>
      <c r="P61" s="176"/>
      <c r="Q61" s="176"/>
      <c r="R61" s="176"/>
      <c r="S61" s="146" t="s">
        <v>73</v>
      </c>
      <c r="T61" s="45"/>
      <c r="U61" s="151">
        <f>IF(U59="","",U59/U60)</f>
        <v>141.91954022988506</v>
      </c>
      <c r="V61" s="45"/>
      <c r="W61" s="154">
        <f>N61-A61</f>
        <v>3.5535714285714164</v>
      </c>
    </row>
    <row r="62" spans="1:23" x14ac:dyDescent="0.25">
      <c r="A62" s="185">
        <v>753</v>
      </c>
      <c r="B62" s="43" t="s">
        <v>258</v>
      </c>
      <c r="C62" s="19" t="s">
        <v>26</v>
      </c>
      <c r="D62" s="163"/>
      <c r="E62" s="163"/>
      <c r="F62" s="185"/>
      <c r="G62" s="163"/>
      <c r="H62" s="230"/>
      <c r="I62" s="185"/>
      <c r="J62" s="163"/>
      <c r="K62" s="163"/>
      <c r="L62" s="163"/>
      <c r="M62" s="163"/>
      <c r="N62" s="158" t="str">
        <f>IF(SUM(D62:M62)=0,"",SUM(D62:M62))</f>
        <v/>
      </c>
      <c r="O62" s="21"/>
      <c r="P62" s="26"/>
      <c r="Q62" s="26"/>
      <c r="R62" s="26"/>
      <c r="S62" s="43" t="s">
        <v>258</v>
      </c>
      <c r="T62" s="45"/>
      <c r="U62" s="152">
        <v>753</v>
      </c>
      <c r="V62" s="45"/>
      <c r="W62" s="163"/>
    </row>
    <row r="63" spans="1:23" x14ac:dyDescent="0.25">
      <c r="A63" s="185">
        <v>5</v>
      </c>
      <c r="B63" s="147" t="s">
        <v>43</v>
      </c>
      <c r="C63" s="25" t="s">
        <v>28</v>
      </c>
      <c r="D63" s="163"/>
      <c r="E63" s="163"/>
      <c r="F63" s="185"/>
      <c r="G63" s="163"/>
      <c r="H63" s="230"/>
      <c r="I63" s="185"/>
      <c r="J63" s="163"/>
      <c r="K63" s="163"/>
      <c r="L63" s="163"/>
      <c r="M63" s="163"/>
      <c r="N63" s="158" t="str">
        <f>IF(SUM(D63:M63)=0,"",SUM(D63:M63))</f>
        <v/>
      </c>
      <c r="O63" s="126" t="str">
        <f>IF(COUNTA(D63:M63)=0,"",COUNTA(D63:M63))</f>
        <v/>
      </c>
      <c r="P63" s="176"/>
      <c r="Q63" s="176"/>
      <c r="R63" s="176"/>
      <c r="S63" s="147" t="s">
        <v>43</v>
      </c>
      <c r="T63" s="45"/>
      <c r="U63" s="152">
        <v>5</v>
      </c>
      <c r="V63" s="45"/>
      <c r="W63" s="163"/>
    </row>
    <row r="64" spans="1:23" x14ac:dyDescent="0.25">
      <c r="A64" s="151">
        <v>150.6</v>
      </c>
      <c r="B64" s="148" t="s">
        <v>259</v>
      </c>
      <c r="C64" s="25" t="s">
        <v>30</v>
      </c>
      <c r="D64" s="154"/>
      <c r="E64" s="154"/>
      <c r="F64" s="151"/>
      <c r="G64" s="154"/>
      <c r="H64" s="229"/>
      <c r="I64" s="151"/>
      <c r="J64" s="154"/>
      <c r="K64" s="154"/>
      <c r="L64" s="154"/>
      <c r="M64" s="154"/>
      <c r="N64" s="151" t="str">
        <f t="shared" ref="N64" si="16">IF(N62="","",N62/N63)</f>
        <v/>
      </c>
      <c r="O64" s="29"/>
      <c r="P64" s="26"/>
      <c r="Q64" s="26"/>
      <c r="R64" s="26"/>
      <c r="S64" s="148" t="s">
        <v>259</v>
      </c>
      <c r="T64" s="45"/>
      <c r="U64" s="151">
        <f>IF(U62="","",U62/U63)</f>
        <v>150.6</v>
      </c>
      <c r="V64" s="45"/>
      <c r="W64" s="154"/>
    </row>
    <row r="65" spans="1:25" x14ac:dyDescent="0.25">
      <c r="A65" s="124">
        <v>25250</v>
      </c>
      <c r="B65" s="43" t="s">
        <v>74</v>
      </c>
      <c r="C65" s="19" t="s">
        <v>26</v>
      </c>
      <c r="D65" s="158">
        <v>2612</v>
      </c>
      <c r="E65" s="158">
        <v>1474</v>
      </c>
      <c r="F65" s="158">
        <v>1763</v>
      </c>
      <c r="G65" s="158"/>
      <c r="H65" s="231"/>
      <c r="I65" s="158">
        <v>3312</v>
      </c>
      <c r="J65" s="158">
        <v>1186</v>
      </c>
      <c r="K65" s="158"/>
      <c r="L65" s="158"/>
      <c r="M65" s="158"/>
      <c r="N65" s="158">
        <f>IF(SUM(D65:M65)=0,"",SUM(D65:M65))</f>
        <v>10347</v>
      </c>
      <c r="O65" s="21"/>
      <c r="P65" s="26"/>
      <c r="Q65" s="26"/>
      <c r="R65" s="26"/>
      <c r="S65" s="41" t="s">
        <v>74</v>
      </c>
      <c r="T65" s="45"/>
      <c r="U65" s="124">
        <v>39424</v>
      </c>
      <c r="V65" s="45"/>
      <c r="W65" s="158"/>
    </row>
    <row r="66" spans="1:25" x14ac:dyDescent="0.25">
      <c r="A66" s="124">
        <v>142</v>
      </c>
      <c r="B66" s="147" t="s">
        <v>75</v>
      </c>
      <c r="C66" s="25" t="s">
        <v>28</v>
      </c>
      <c r="D66" s="158">
        <v>15</v>
      </c>
      <c r="E66" s="158">
        <v>8</v>
      </c>
      <c r="F66" s="158">
        <v>9</v>
      </c>
      <c r="G66" s="158"/>
      <c r="H66" s="231"/>
      <c r="I66" s="158">
        <v>18</v>
      </c>
      <c r="J66" s="158">
        <v>6</v>
      </c>
      <c r="K66" s="158"/>
      <c r="L66" s="158"/>
      <c r="M66" s="158"/>
      <c r="N66" s="158">
        <f>IF(SUM(D66:M66)=0,"",SUM(D66:M66))</f>
        <v>56</v>
      </c>
      <c r="O66" s="126">
        <f>IF(COUNTA(D66:M66)=0,"",COUNTA(D66:M66))</f>
        <v>5</v>
      </c>
      <c r="P66" s="176" t="s">
        <v>390</v>
      </c>
      <c r="Q66" s="176"/>
      <c r="R66" s="176"/>
      <c r="S66" s="31" t="s">
        <v>75</v>
      </c>
      <c r="T66" s="45"/>
      <c r="U66" s="124">
        <v>219</v>
      </c>
      <c r="V66" s="45"/>
      <c r="W66" s="158"/>
    </row>
    <row r="67" spans="1:25" x14ac:dyDescent="0.25">
      <c r="A67" s="151">
        <v>177.81690140845072</v>
      </c>
      <c r="B67" s="148" t="s">
        <v>76</v>
      </c>
      <c r="C67" s="25" t="s">
        <v>30</v>
      </c>
      <c r="D67" s="151">
        <f>+D65/D66</f>
        <v>174.13333333333333</v>
      </c>
      <c r="E67" s="151">
        <f>+E65/E66</f>
        <v>184.25</v>
      </c>
      <c r="F67" s="191">
        <f>+F65/F66</f>
        <v>195.88888888888889</v>
      </c>
      <c r="G67" s="151"/>
      <c r="H67" s="234"/>
      <c r="I67" s="151">
        <f>+I65/I66</f>
        <v>184</v>
      </c>
      <c r="J67" s="191">
        <f>+J65/J66</f>
        <v>197.66666666666666</v>
      </c>
      <c r="K67" s="151"/>
      <c r="L67" s="151"/>
      <c r="M67" s="151"/>
      <c r="N67" s="151">
        <f t="shared" ref="N67" si="17">IF(N65="","",N65/N66)</f>
        <v>184.76785714285714</v>
      </c>
      <c r="O67" s="29"/>
      <c r="P67" s="26"/>
      <c r="Q67" s="22"/>
      <c r="R67" s="22"/>
      <c r="S67" s="148" t="s">
        <v>76</v>
      </c>
      <c r="T67" s="45"/>
      <c r="U67" s="151">
        <f>IF(U65="","",U65/U66)</f>
        <v>180.01826484018264</v>
      </c>
      <c r="V67" s="45"/>
      <c r="W67" s="154">
        <f>N67-A67</f>
        <v>6.9509557344064206</v>
      </c>
    </row>
    <row r="68" spans="1:25" x14ac:dyDescent="0.25">
      <c r="A68" s="124">
        <v>5929</v>
      </c>
      <c r="B68" s="43" t="s">
        <v>77</v>
      </c>
      <c r="C68" s="19" t="s">
        <v>26</v>
      </c>
      <c r="D68" s="158"/>
      <c r="E68" s="158">
        <v>1365</v>
      </c>
      <c r="F68" s="158">
        <v>1860</v>
      </c>
      <c r="G68" s="158"/>
      <c r="H68" s="231"/>
      <c r="I68" s="158">
        <v>1608</v>
      </c>
      <c r="J68" s="158"/>
      <c r="K68" s="158"/>
      <c r="L68" s="158"/>
      <c r="M68" s="158"/>
      <c r="N68" s="158">
        <f>IF(SUM(D68:M68)=0,"",SUM(D68:M68))</f>
        <v>4833</v>
      </c>
      <c r="O68" s="21"/>
      <c r="P68" s="26"/>
      <c r="Q68" s="26"/>
      <c r="R68" s="26"/>
      <c r="S68" s="43" t="s">
        <v>77</v>
      </c>
      <c r="T68" s="45"/>
      <c r="U68" s="124">
        <v>16316</v>
      </c>
      <c r="V68" s="45"/>
      <c r="W68" s="158"/>
    </row>
    <row r="69" spans="1:25" x14ac:dyDescent="0.25">
      <c r="A69" s="124">
        <v>32</v>
      </c>
      <c r="B69" s="147" t="s">
        <v>78</v>
      </c>
      <c r="C69" s="25" t="s">
        <v>28</v>
      </c>
      <c r="D69" s="158"/>
      <c r="E69" s="158">
        <v>8</v>
      </c>
      <c r="F69" s="158">
        <v>9</v>
      </c>
      <c r="G69" s="158"/>
      <c r="H69" s="231"/>
      <c r="I69" s="158">
        <v>9</v>
      </c>
      <c r="J69" s="158"/>
      <c r="K69" s="158"/>
      <c r="L69" s="158"/>
      <c r="M69" s="158"/>
      <c r="N69" s="158">
        <f>IF(SUM(D69:M69)=0,"",SUM(D69:M69))</f>
        <v>26</v>
      </c>
      <c r="O69" s="126">
        <f>IF(COUNTA(D69:M69)=0,"",COUNTA(D69:M69))</f>
        <v>3</v>
      </c>
      <c r="P69" s="176" t="s">
        <v>379</v>
      </c>
      <c r="Q69" s="176"/>
      <c r="R69" s="176"/>
      <c r="S69" s="31" t="s">
        <v>78</v>
      </c>
      <c r="T69" s="45"/>
      <c r="U69" s="124">
        <v>89</v>
      </c>
      <c r="V69" s="45"/>
      <c r="W69" s="158"/>
    </row>
    <row r="70" spans="1:25" x14ac:dyDescent="0.25">
      <c r="A70" s="151">
        <v>185.28125</v>
      </c>
      <c r="B70" s="148" t="s">
        <v>79</v>
      </c>
      <c r="C70" s="25" t="s">
        <v>30</v>
      </c>
      <c r="D70" s="151"/>
      <c r="E70" s="151">
        <f>+E68/E69</f>
        <v>170.625</v>
      </c>
      <c r="F70" s="245">
        <f>+F68/F69</f>
        <v>206.66666666666666</v>
      </c>
      <c r="G70" s="151"/>
      <c r="H70" s="234"/>
      <c r="I70" s="151">
        <f>+I68/I69</f>
        <v>178.66666666666666</v>
      </c>
      <c r="J70" s="191"/>
      <c r="K70" s="154"/>
      <c r="L70" s="154"/>
      <c r="M70" s="154"/>
      <c r="N70" s="151">
        <f t="shared" ref="N70" si="18">IF(N68="","",N68/N69)</f>
        <v>185.88461538461539</v>
      </c>
      <c r="O70" s="29"/>
      <c r="P70" s="176"/>
      <c r="Q70" s="26"/>
      <c r="R70" s="26"/>
      <c r="S70" s="148" t="s">
        <v>79</v>
      </c>
      <c r="T70" s="45"/>
      <c r="U70" s="151">
        <f>IF(U68="","",U68/U69)</f>
        <v>183.32584269662922</v>
      </c>
      <c r="V70" s="45"/>
      <c r="W70" s="154">
        <f>N70-A70</f>
        <v>0.6033653846153868</v>
      </c>
    </row>
    <row r="71" spans="1:25" x14ac:dyDescent="0.25">
      <c r="A71" s="152">
        <v>16807</v>
      </c>
      <c r="B71" s="46" t="s">
        <v>77</v>
      </c>
      <c r="C71" s="19" t="s">
        <v>26</v>
      </c>
      <c r="D71" s="163"/>
      <c r="E71" s="158">
        <v>1372</v>
      </c>
      <c r="F71" s="158">
        <v>1625</v>
      </c>
      <c r="G71" s="158"/>
      <c r="H71" s="231">
        <v>1027</v>
      </c>
      <c r="I71" s="158">
        <v>1416</v>
      </c>
      <c r="J71" s="158"/>
      <c r="K71" s="158"/>
      <c r="L71" s="158"/>
      <c r="M71" s="158"/>
      <c r="N71" s="158">
        <f>IF(SUM(D71:M71)=0,"",SUM(D71:M71))</f>
        <v>5440</v>
      </c>
      <c r="O71" s="21"/>
      <c r="P71" s="22"/>
      <c r="Q71" s="22"/>
      <c r="R71" s="22"/>
      <c r="S71" s="46" t="s">
        <v>77</v>
      </c>
      <c r="T71" s="45"/>
      <c r="U71" s="152">
        <v>26961</v>
      </c>
      <c r="V71" s="45"/>
      <c r="W71" s="158"/>
    </row>
    <row r="72" spans="1:25" x14ac:dyDescent="0.25">
      <c r="A72" s="152">
        <v>99</v>
      </c>
      <c r="B72" s="145" t="s">
        <v>80</v>
      </c>
      <c r="C72" s="25" t="s">
        <v>28</v>
      </c>
      <c r="D72" s="163"/>
      <c r="E72" s="158">
        <v>8</v>
      </c>
      <c r="F72" s="158">
        <v>9</v>
      </c>
      <c r="G72" s="158"/>
      <c r="H72" s="231">
        <v>6</v>
      </c>
      <c r="I72" s="158">
        <v>9</v>
      </c>
      <c r="J72" s="158"/>
      <c r="K72" s="158"/>
      <c r="L72" s="158"/>
      <c r="M72" s="158"/>
      <c r="N72" s="158">
        <f>IF(SUM(D72:M72)=0,"",SUM(D72:M72))</f>
        <v>32</v>
      </c>
      <c r="O72" s="126">
        <f>IF(COUNTA(D72:M72)=0,"",COUNTA(D72:M72))</f>
        <v>4</v>
      </c>
      <c r="P72" s="176" t="s">
        <v>372</v>
      </c>
      <c r="Q72" s="176"/>
      <c r="R72" s="176"/>
      <c r="S72" s="37" t="s">
        <v>80</v>
      </c>
      <c r="T72" s="45"/>
      <c r="U72" s="152">
        <v>164</v>
      </c>
      <c r="V72" s="45"/>
      <c r="W72" s="158"/>
    </row>
    <row r="73" spans="1:25" x14ac:dyDescent="0.25">
      <c r="A73" s="151">
        <v>169.76767676767676</v>
      </c>
      <c r="B73" s="146" t="s">
        <v>81</v>
      </c>
      <c r="C73" s="25" t="s">
        <v>30</v>
      </c>
      <c r="D73" s="154"/>
      <c r="E73" s="151">
        <f>+E71/E72</f>
        <v>171.5</v>
      </c>
      <c r="F73" s="151">
        <f>+F71/F72</f>
        <v>180.55555555555554</v>
      </c>
      <c r="G73" s="154"/>
      <c r="H73" s="151">
        <f>+H71/H72</f>
        <v>171.16666666666666</v>
      </c>
      <c r="I73" s="151">
        <f>+I71/I72</f>
        <v>157.33333333333334</v>
      </c>
      <c r="J73" s="154"/>
      <c r="K73" s="154"/>
      <c r="L73" s="154"/>
      <c r="M73" s="154"/>
      <c r="N73" s="151">
        <f t="shared" ref="N73" si="19">IF(N71="","",N71/N72)</f>
        <v>170</v>
      </c>
      <c r="O73" s="29"/>
      <c r="P73" s="176"/>
      <c r="Q73" s="176"/>
      <c r="R73" s="176"/>
      <c r="S73" s="146" t="s">
        <v>81</v>
      </c>
      <c r="T73" s="45"/>
      <c r="U73" s="151">
        <f>IF(U71="","",U71/U72)</f>
        <v>164.39634146341464</v>
      </c>
      <c r="V73" s="45"/>
      <c r="W73" s="154">
        <f>N73-A73</f>
        <v>0.23232323232323893</v>
      </c>
    </row>
    <row r="74" spans="1:25" x14ac:dyDescent="0.25">
      <c r="A74" s="124">
        <v>8280</v>
      </c>
      <c r="B74" s="46" t="s">
        <v>82</v>
      </c>
      <c r="C74" s="19" t="s">
        <v>26</v>
      </c>
      <c r="D74" s="158">
        <v>2242</v>
      </c>
      <c r="E74" s="158">
        <v>1304</v>
      </c>
      <c r="F74" s="158"/>
      <c r="G74" s="158"/>
      <c r="H74" s="231"/>
      <c r="I74" s="158">
        <v>2485</v>
      </c>
      <c r="J74" s="158"/>
      <c r="K74" s="158"/>
      <c r="L74" s="158"/>
      <c r="M74" s="158"/>
      <c r="N74" s="158">
        <f>IF(SUM(D74:M74)=0,"",SUM(D74:M74))</f>
        <v>6031</v>
      </c>
      <c r="O74" s="21"/>
      <c r="P74" s="45"/>
      <c r="Q74" s="45"/>
      <c r="R74" s="45"/>
      <c r="S74" s="46" t="s">
        <v>82</v>
      </c>
      <c r="T74" s="45"/>
      <c r="U74" s="124">
        <v>8727</v>
      </c>
      <c r="V74" s="45"/>
      <c r="W74" s="158"/>
    </row>
    <row r="75" spans="1:25" x14ac:dyDescent="0.25">
      <c r="A75" s="124">
        <v>55</v>
      </c>
      <c r="B75" s="145" t="s">
        <v>83</v>
      </c>
      <c r="C75" s="25" t="s">
        <v>28</v>
      </c>
      <c r="D75" s="158">
        <v>15</v>
      </c>
      <c r="E75" s="158">
        <v>8</v>
      </c>
      <c r="F75" s="158"/>
      <c r="G75" s="158"/>
      <c r="H75" s="231"/>
      <c r="I75" s="158">
        <v>15</v>
      </c>
      <c r="J75" s="158"/>
      <c r="K75" s="158"/>
      <c r="L75" s="158"/>
      <c r="M75" s="158"/>
      <c r="N75" s="158">
        <f>IF(SUM(D75:M75)=0,"",SUM(D75:M75))</f>
        <v>38</v>
      </c>
      <c r="O75" s="126">
        <f>IF(COUNTA(D75:M75)=0,"",COUNTA(D75:M75))</f>
        <v>3</v>
      </c>
      <c r="P75" s="176" t="s">
        <v>374</v>
      </c>
      <c r="Q75" s="176"/>
      <c r="R75" s="176"/>
      <c r="S75" s="37" t="s">
        <v>83</v>
      </c>
      <c r="T75" s="45"/>
      <c r="U75" s="124">
        <v>58</v>
      </c>
      <c r="V75" s="45"/>
      <c r="W75" s="158"/>
    </row>
    <row r="76" spans="1:25" x14ac:dyDescent="0.25">
      <c r="A76" s="151">
        <v>150.54545454545453</v>
      </c>
      <c r="B76" s="146" t="s">
        <v>84</v>
      </c>
      <c r="C76" s="25" t="s">
        <v>30</v>
      </c>
      <c r="D76" s="151">
        <f>+D74/D75</f>
        <v>149.46666666666667</v>
      </c>
      <c r="E76" s="151">
        <f>+E74/E75</f>
        <v>163</v>
      </c>
      <c r="F76" s="151"/>
      <c r="G76" s="154"/>
      <c r="H76" s="234"/>
      <c r="I76" s="151">
        <f>+I74/I75</f>
        <v>165.66666666666666</v>
      </c>
      <c r="J76" s="154"/>
      <c r="K76" s="154"/>
      <c r="L76" s="154"/>
      <c r="M76" s="151"/>
      <c r="N76" s="151">
        <f t="shared" ref="N76" si="20">IF(N74="","",N74/N75)</f>
        <v>158.71052631578948</v>
      </c>
      <c r="O76" s="29"/>
      <c r="P76" s="22"/>
      <c r="Q76" s="22"/>
      <c r="R76" s="22"/>
      <c r="S76" s="146" t="s">
        <v>84</v>
      </c>
      <c r="T76" s="45"/>
      <c r="U76" s="151">
        <f>IF(U74="","",U74/U75)</f>
        <v>150.4655172413793</v>
      </c>
      <c r="V76" s="45"/>
      <c r="W76" s="154">
        <f>N76-A76</f>
        <v>8.1650717703349471</v>
      </c>
    </row>
    <row r="77" spans="1:25" x14ac:dyDescent="0.25">
      <c r="A77" s="185"/>
      <c r="B77" s="46" t="s">
        <v>310</v>
      </c>
      <c r="C77" s="19" t="s">
        <v>26</v>
      </c>
      <c r="D77" s="185"/>
      <c r="E77" s="185"/>
      <c r="F77" s="185"/>
      <c r="G77" s="163"/>
      <c r="H77" s="236"/>
      <c r="I77" s="163"/>
      <c r="J77" s="163"/>
      <c r="K77" s="163"/>
      <c r="L77" s="163"/>
      <c r="M77" s="185"/>
      <c r="N77" s="185"/>
      <c r="O77" s="21"/>
      <c r="P77" s="22"/>
      <c r="Q77" s="22"/>
      <c r="R77" s="22"/>
      <c r="S77" s="46" t="s">
        <v>310</v>
      </c>
      <c r="T77" s="45"/>
      <c r="U77" s="152">
        <v>0</v>
      </c>
      <c r="V77" s="45"/>
      <c r="W77" s="163"/>
    </row>
    <row r="78" spans="1:25" x14ac:dyDescent="0.25">
      <c r="A78" s="185"/>
      <c r="B78" s="145" t="s">
        <v>311</v>
      </c>
      <c r="C78" s="25" t="s">
        <v>28</v>
      </c>
      <c r="D78" s="185"/>
      <c r="E78" s="185"/>
      <c r="F78" s="185"/>
      <c r="G78" s="163"/>
      <c r="H78" s="236"/>
      <c r="I78" s="163"/>
      <c r="J78" s="163"/>
      <c r="K78" s="163"/>
      <c r="L78" s="163"/>
      <c r="M78" s="185"/>
      <c r="N78" s="185"/>
      <c r="O78" s="21"/>
      <c r="P78" s="22"/>
      <c r="Q78" s="22"/>
      <c r="R78" s="22"/>
      <c r="S78" s="145" t="s">
        <v>311</v>
      </c>
      <c r="T78" s="45"/>
      <c r="U78" s="185"/>
      <c r="V78" s="45"/>
      <c r="W78" s="163"/>
    </row>
    <row r="79" spans="1:25" x14ac:dyDescent="0.25">
      <c r="A79" s="151"/>
      <c r="B79" s="146" t="s">
        <v>312</v>
      </c>
      <c r="C79" s="25" t="s">
        <v>30</v>
      </c>
      <c r="D79" s="151"/>
      <c r="E79" s="151"/>
      <c r="F79" s="151"/>
      <c r="G79" s="154"/>
      <c r="H79" s="234"/>
      <c r="I79" s="154"/>
      <c r="J79" s="154"/>
      <c r="K79" s="154"/>
      <c r="L79" s="154"/>
      <c r="M79" s="151"/>
      <c r="N79" s="151"/>
      <c r="O79" s="29"/>
      <c r="P79" s="22"/>
      <c r="Q79" s="22"/>
      <c r="R79" s="22"/>
      <c r="S79" s="146" t="s">
        <v>312</v>
      </c>
      <c r="T79" s="45"/>
      <c r="U79" s="151"/>
      <c r="V79" s="45"/>
      <c r="W79" s="154"/>
    </row>
    <row r="80" spans="1:25" x14ac:dyDescent="0.25">
      <c r="A80" s="152">
        <v>641</v>
      </c>
      <c r="B80" s="43" t="s">
        <v>85</v>
      </c>
      <c r="C80" s="19" t="s">
        <v>26</v>
      </c>
      <c r="D80" s="163"/>
      <c r="E80" s="158"/>
      <c r="F80" s="158"/>
      <c r="G80" s="158"/>
      <c r="H80" s="231"/>
      <c r="I80" s="158"/>
      <c r="J80" s="158"/>
      <c r="K80" s="158"/>
      <c r="L80" s="158"/>
      <c r="M80" s="158"/>
      <c r="N80" s="158" t="str">
        <f>IF(SUM(D80:M80)=0,"",SUM(D80:M80))</f>
        <v/>
      </c>
      <c r="O80" s="21"/>
      <c r="P80" s="32"/>
      <c r="Q80" s="45"/>
      <c r="R80" s="45"/>
      <c r="S80" s="43" t="s">
        <v>85</v>
      </c>
      <c r="T80" s="45"/>
      <c r="U80" s="152">
        <v>983</v>
      </c>
      <c r="V80" s="45"/>
      <c r="W80" s="158"/>
      <c r="Y80" s="239"/>
    </row>
    <row r="81" spans="1:25" x14ac:dyDescent="0.25">
      <c r="A81" s="152">
        <v>4</v>
      </c>
      <c r="B81" s="147" t="s">
        <v>86</v>
      </c>
      <c r="C81" s="25" t="s">
        <v>28</v>
      </c>
      <c r="D81" s="163"/>
      <c r="E81" s="158"/>
      <c r="F81" s="158"/>
      <c r="G81" s="158"/>
      <c r="H81" s="231"/>
      <c r="I81" s="158"/>
      <c r="J81" s="158"/>
      <c r="K81" s="158"/>
      <c r="L81" s="158"/>
      <c r="M81" s="158"/>
      <c r="N81" s="158" t="str">
        <f>IF(SUM(D81:M81)=0,"",SUM(D81:M81))</f>
        <v/>
      </c>
      <c r="O81" s="126" t="str">
        <f>IF(COUNTA(D81:M81)=0,"",COUNTA(D81:M81))</f>
        <v/>
      </c>
      <c r="P81" s="176"/>
      <c r="Q81" s="176"/>
      <c r="R81" s="176"/>
      <c r="S81" s="31" t="s">
        <v>86</v>
      </c>
      <c r="T81" s="45"/>
      <c r="U81" s="152">
        <v>6</v>
      </c>
      <c r="V81" s="45"/>
      <c r="W81" s="158"/>
      <c r="Y81" s="239"/>
    </row>
    <row r="82" spans="1:25" x14ac:dyDescent="0.25">
      <c r="A82" s="151">
        <v>160.25</v>
      </c>
      <c r="B82" s="148" t="s">
        <v>87</v>
      </c>
      <c r="C82" s="25" t="s">
        <v>30</v>
      </c>
      <c r="D82" s="154"/>
      <c r="E82" s="154"/>
      <c r="F82" s="154"/>
      <c r="G82" s="154"/>
      <c r="H82" s="229"/>
      <c r="I82" s="154"/>
      <c r="J82" s="154"/>
      <c r="K82" s="154"/>
      <c r="L82" s="154"/>
      <c r="M82" s="154"/>
      <c r="N82" s="151" t="str">
        <f t="shared" ref="N82" si="21">IF(N80="","",N80/N81)</f>
        <v/>
      </c>
      <c r="O82" s="29"/>
      <c r="P82" s="26"/>
      <c r="Q82" s="26"/>
      <c r="R82" s="26"/>
      <c r="S82" s="148" t="s">
        <v>87</v>
      </c>
      <c r="T82" s="45"/>
      <c r="U82" s="151">
        <f>IF(U80="","",U80/U81)</f>
        <v>163.83333333333334</v>
      </c>
      <c r="V82" s="45"/>
      <c r="W82" s="154"/>
      <c r="Y82" s="240"/>
    </row>
    <row r="83" spans="1:25" x14ac:dyDescent="0.25">
      <c r="A83" s="152">
        <v>2312</v>
      </c>
      <c r="B83" s="43" t="s">
        <v>88</v>
      </c>
      <c r="C83" s="19" t="s">
        <v>26</v>
      </c>
      <c r="D83" s="163"/>
      <c r="E83" s="158"/>
      <c r="F83" s="158"/>
      <c r="G83" s="158"/>
      <c r="H83" s="231"/>
      <c r="I83" s="158"/>
      <c r="J83" s="158"/>
      <c r="K83" s="158"/>
      <c r="L83" s="158"/>
      <c r="M83" s="158"/>
      <c r="N83" s="158" t="str">
        <f>IF(SUM(D83:M83)=0,"",SUM(D83:M83))</f>
        <v/>
      </c>
      <c r="O83" s="21"/>
      <c r="P83" s="22"/>
      <c r="Q83" s="22"/>
      <c r="R83" s="22"/>
      <c r="S83" s="43" t="s">
        <v>88</v>
      </c>
      <c r="T83" s="45"/>
      <c r="U83" s="152">
        <v>3305</v>
      </c>
      <c r="V83" s="45"/>
      <c r="W83" s="158"/>
      <c r="Y83" s="239"/>
    </row>
    <row r="84" spans="1:25" x14ac:dyDescent="0.25">
      <c r="A84" s="152">
        <v>13</v>
      </c>
      <c r="B84" s="147" t="s">
        <v>89</v>
      </c>
      <c r="C84" s="25" t="s">
        <v>28</v>
      </c>
      <c r="D84" s="163"/>
      <c r="E84" s="158"/>
      <c r="F84" s="158"/>
      <c r="G84" s="158"/>
      <c r="H84" s="231"/>
      <c r="I84" s="158"/>
      <c r="J84" s="158"/>
      <c r="K84" s="158"/>
      <c r="L84" s="158"/>
      <c r="M84" s="158"/>
      <c r="N84" s="158" t="str">
        <f>IF(SUM(D84:M84)=0,"",SUM(D84:M84))</f>
        <v/>
      </c>
      <c r="O84" s="126" t="str">
        <f>IF(COUNTA(D84:M84)=0,"",COUNTA(D84:M84))</f>
        <v/>
      </c>
      <c r="P84" s="176"/>
      <c r="Q84" s="176"/>
      <c r="R84" s="176"/>
      <c r="S84" s="31" t="s">
        <v>89</v>
      </c>
      <c r="T84" s="45"/>
      <c r="U84" s="152">
        <v>19</v>
      </c>
      <c r="V84" s="45"/>
      <c r="W84" s="158"/>
      <c r="Y84" s="239"/>
    </row>
    <row r="85" spans="1:25" x14ac:dyDescent="0.25">
      <c r="A85" s="151">
        <v>177.84615384615384</v>
      </c>
      <c r="B85" s="148" t="s">
        <v>90</v>
      </c>
      <c r="C85" s="25" t="s">
        <v>30</v>
      </c>
      <c r="D85" s="154"/>
      <c r="E85" s="154"/>
      <c r="F85" s="151"/>
      <c r="G85" s="154"/>
      <c r="H85" s="229"/>
      <c r="I85" s="154"/>
      <c r="J85" s="154"/>
      <c r="K85" s="154"/>
      <c r="L85" s="154"/>
      <c r="M85" s="154"/>
      <c r="N85" s="151" t="str">
        <f t="shared" ref="N85" si="22">IF(N83="","",N83/N84)</f>
        <v/>
      </c>
      <c r="O85" s="29"/>
      <c r="P85" s="26"/>
      <c r="Q85" s="26"/>
      <c r="R85" s="26"/>
      <c r="S85" s="148" t="s">
        <v>90</v>
      </c>
      <c r="T85" s="45"/>
      <c r="U85" s="151">
        <f>IF(U83="","",U83/U84)</f>
        <v>173.94736842105263</v>
      </c>
      <c r="V85" s="45"/>
      <c r="W85" s="154"/>
      <c r="Y85" s="240"/>
    </row>
    <row r="86" spans="1:25" x14ac:dyDescent="0.25">
      <c r="A86" s="124">
        <v>4799</v>
      </c>
      <c r="B86" s="46" t="s">
        <v>91</v>
      </c>
      <c r="C86" s="19" t="s">
        <v>26</v>
      </c>
      <c r="D86" s="163"/>
      <c r="E86" s="158"/>
      <c r="F86" s="158"/>
      <c r="G86" s="158"/>
      <c r="H86" s="231"/>
      <c r="I86" s="158"/>
      <c r="J86" s="158"/>
      <c r="K86" s="158"/>
      <c r="L86" s="158"/>
      <c r="M86" s="158"/>
      <c r="N86" s="158" t="str">
        <f>IF(SUM(D86:M86)=0,"",SUM(D86:M86))</f>
        <v/>
      </c>
      <c r="O86" s="21"/>
      <c r="P86" s="45"/>
      <c r="Q86" s="45"/>
      <c r="R86" s="45"/>
      <c r="S86" s="46" t="s">
        <v>91</v>
      </c>
      <c r="T86" s="45"/>
      <c r="U86" s="124">
        <v>6004</v>
      </c>
      <c r="V86" s="45"/>
      <c r="W86" s="158"/>
      <c r="Y86" s="241"/>
    </row>
    <row r="87" spans="1:25" x14ac:dyDescent="0.25">
      <c r="A87" s="124">
        <v>30</v>
      </c>
      <c r="B87" s="145" t="s">
        <v>92</v>
      </c>
      <c r="C87" s="25" t="s">
        <v>28</v>
      </c>
      <c r="D87" s="163"/>
      <c r="E87" s="158"/>
      <c r="F87" s="158"/>
      <c r="G87" s="158"/>
      <c r="H87" s="231"/>
      <c r="I87" s="158"/>
      <c r="J87" s="158"/>
      <c r="K87" s="158"/>
      <c r="L87" s="158"/>
      <c r="M87" s="158"/>
      <c r="N87" s="158" t="str">
        <f>IF(SUM(D87:M87)=0,"",SUM(D87:M87))</f>
        <v/>
      </c>
      <c r="O87" s="126" t="str">
        <f>IF(COUNTA(D87:M87)=0,"",COUNTA(D87:M87))</f>
        <v/>
      </c>
      <c r="P87" s="176"/>
      <c r="Q87" s="26"/>
      <c r="R87" s="26"/>
      <c r="S87" s="37" t="s">
        <v>92</v>
      </c>
      <c r="T87" s="45"/>
      <c r="U87" s="124">
        <v>37</v>
      </c>
      <c r="V87" s="45"/>
      <c r="W87" s="158"/>
      <c r="Y87" s="241"/>
    </row>
    <row r="88" spans="1:25" x14ac:dyDescent="0.25">
      <c r="A88" s="151">
        <v>159.96666666666667</v>
      </c>
      <c r="B88" s="146" t="s">
        <v>93</v>
      </c>
      <c r="C88" s="25" t="s">
        <v>30</v>
      </c>
      <c r="D88" s="154"/>
      <c r="E88" s="154"/>
      <c r="F88" s="154"/>
      <c r="G88" s="154"/>
      <c r="H88" s="229"/>
      <c r="I88" s="154"/>
      <c r="J88" s="154"/>
      <c r="K88" s="154"/>
      <c r="L88" s="154"/>
      <c r="M88" s="154"/>
      <c r="N88" s="151" t="str">
        <f t="shared" ref="N88" si="23">IF(N86="","",N86/N87)</f>
        <v/>
      </c>
      <c r="O88" s="29"/>
      <c r="P88" s="26"/>
      <c r="Q88" s="26"/>
      <c r="R88" s="26"/>
      <c r="S88" s="146" t="s">
        <v>93</v>
      </c>
      <c r="T88" s="45"/>
      <c r="U88" s="151">
        <f>IF(U86="","",U86/U87)</f>
        <v>162.27027027027026</v>
      </c>
      <c r="V88" s="45"/>
      <c r="W88" s="154"/>
      <c r="Y88" s="240"/>
    </row>
    <row r="89" spans="1:25" x14ac:dyDescent="0.25">
      <c r="A89" s="124">
        <v>995</v>
      </c>
      <c r="B89" s="43" t="s">
        <v>94</v>
      </c>
      <c r="C89" s="19" t="s">
        <v>26</v>
      </c>
      <c r="D89" s="163"/>
      <c r="E89" s="158"/>
      <c r="F89" s="158"/>
      <c r="G89" s="158"/>
      <c r="H89" s="231"/>
      <c r="I89" s="158"/>
      <c r="J89" s="158"/>
      <c r="K89" s="158"/>
      <c r="L89" s="158"/>
      <c r="M89" s="158"/>
      <c r="N89" s="158" t="str">
        <f>IF(SUM(D89:M89)=0,"",SUM(D89:M89))</f>
        <v/>
      </c>
      <c r="O89" s="21"/>
      <c r="P89" s="26"/>
      <c r="Q89" s="26"/>
      <c r="R89" s="26"/>
      <c r="S89" s="43" t="s">
        <v>94</v>
      </c>
      <c r="T89" s="45"/>
      <c r="U89" s="124">
        <v>3816</v>
      </c>
      <c r="V89" s="45"/>
      <c r="W89" s="163"/>
      <c r="Y89" s="241"/>
    </row>
    <row r="90" spans="1:25" x14ac:dyDescent="0.25">
      <c r="A90" s="126">
        <v>6</v>
      </c>
      <c r="B90" s="147" t="s">
        <v>95</v>
      </c>
      <c r="C90" s="25" t="s">
        <v>28</v>
      </c>
      <c r="D90" s="163"/>
      <c r="E90" s="158"/>
      <c r="F90" s="158"/>
      <c r="G90" s="158"/>
      <c r="H90" s="231"/>
      <c r="I90" s="158"/>
      <c r="J90" s="158"/>
      <c r="K90" s="158"/>
      <c r="L90" s="158"/>
      <c r="M90" s="158"/>
      <c r="N90" s="158" t="str">
        <f>IF(SUM(D90:M90)=0,"",SUM(D90:M90))</f>
        <v/>
      </c>
      <c r="O90" s="126" t="str">
        <f>IF(COUNTA(D90:M90)=0,"",COUNTA(D90:M90))</f>
        <v/>
      </c>
      <c r="P90" s="176"/>
      <c r="Q90" s="176"/>
      <c r="R90" s="176"/>
      <c r="S90" s="31" t="s">
        <v>95</v>
      </c>
      <c r="T90" s="45"/>
      <c r="U90" s="126">
        <v>23</v>
      </c>
      <c r="V90" s="45"/>
      <c r="W90" s="158"/>
      <c r="Y90" s="242"/>
    </row>
    <row r="91" spans="1:25" x14ac:dyDescent="0.25">
      <c r="A91" s="151">
        <v>165.83333333333334</v>
      </c>
      <c r="B91" s="148" t="s">
        <v>96</v>
      </c>
      <c r="C91" s="25" t="s">
        <v>30</v>
      </c>
      <c r="D91" s="154"/>
      <c r="E91" s="154"/>
      <c r="F91" s="154"/>
      <c r="G91" s="154"/>
      <c r="H91" s="229"/>
      <c r="I91" s="154"/>
      <c r="J91" s="154"/>
      <c r="K91" s="154"/>
      <c r="L91" s="154"/>
      <c r="M91" s="154"/>
      <c r="N91" s="151" t="str">
        <f t="shared" ref="N91" si="24">IF(N89="","",N89/N90)</f>
        <v/>
      </c>
      <c r="O91" s="29"/>
      <c r="P91" s="26"/>
      <c r="Q91" s="26"/>
      <c r="R91" s="26"/>
      <c r="S91" s="148" t="s">
        <v>96</v>
      </c>
      <c r="T91" s="45"/>
      <c r="U91" s="151">
        <f>IF(U89="","",U89/U90)</f>
        <v>165.91304347826087</v>
      </c>
      <c r="V91" s="45"/>
      <c r="W91" s="154"/>
      <c r="Y91" s="240"/>
    </row>
    <row r="92" spans="1:25" x14ac:dyDescent="0.25">
      <c r="A92" s="152">
        <v>6672</v>
      </c>
      <c r="B92" s="46" t="s">
        <v>97</v>
      </c>
      <c r="C92" s="19" t="s">
        <v>26</v>
      </c>
      <c r="D92" s="163"/>
      <c r="E92" s="158"/>
      <c r="F92" s="158"/>
      <c r="G92" s="158"/>
      <c r="H92" s="231"/>
      <c r="I92" s="158"/>
      <c r="J92" s="158"/>
      <c r="K92" s="158"/>
      <c r="L92" s="158"/>
      <c r="M92" s="158"/>
      <c r="N92" s="158" t="str">
        <f>IF(SUM(D92:M92)=0,"",SUM(D92:M92))</f>
        <v/>
      </c>
      <c r="O92" s="21"/>
      <c r="P92" s="26"/>
      <c r="Q92" s="26"/>
      <c r="R92" s="26"/>
      <c r="S92" s="46" t="s">
        <v>97</v>
      </c>
      <c r="T92" s="45"/>
      <c r="U92" s="152">
        <v>10632</v>
      </c>
      <c r="V92" s="45"/>
      <c r="W92" s="158"/>
      <c r="Y92" s="239"/>
    </row>
    <row r="93" spans="1:25" x14ac:dyDescent="0.25">
      <c r="A93" s="152">
        <v>47</v>
      </c>
      <c r="B93" s="145" t="s">
        <v>98</v>
      </c>
      <c r="C93" s="25" t="s">
        <v>28</v>
      </c>
      <c r="D93" s="163"/>
      <c r="E93" s="158"/>
      <c r="F93" s="158"/>
      <c r="G93" s="158"/>
      <c r="H93" s="231"/>
      <c r="I93" s="158"/>
      <c r="J93" s="158"/>
      <c r="K93" s="158"/>
      <c r="L93" s="158"/>
      <c r="M93" s="158"/>
      <c r="N93" s="158" t="str">
        <f>IF(SUM(D93:M93)=0,"",SUM(D93:M93))</f>
        <v/>
      </c>
      <c r="O93" s="126" t="str">
        <f>IF(COUNTA(D93:M93)=0,"",COUNTA(D93:M93))</f>
        <v/>
      </c>
      <c r="P93" s="176"/>
      <c r="Q93" s="176"/>
      <c r="R93" s="176"/>
      <c r="S93" s="37" t="s">
        <v>98</v>
      </c>
      <c r="T93" s="45"/>
      <c r="U93" s="152">
        <v>75</v>
      </c>
      <c r="V93" s="45"/>
      <c r="W93" s="158"/>
      <c r="Y93" s="239"/>
    </row>
    <row r="94" spans="1:25" x14ac:dyDescent="0.25">
      <c r="A94" s="151">
        <v>141.95744680851064</v>
      </c>
      <c r="B94" s="146" t="s">
        <v>99</v>
      </c>
      <c r="C94" s="25" t="s">
        <v>30</v>
      </c>
      <c r="D94" s="154"/>
      <c r="E94" s="154"/>
      <c r="F94" s="151"/>
      <c r="G94" s="154"/>
      <c r="H94" s="229"/>
      <c r="I94" s="151"/>
      <c r="J94" s="154"/>
      <c r="K94" s="154"/>
      <c r="L94" s="154"/>
      <c r="M94" s="154"/>
      <c r="N94" s="151" t="str">
        <f t="shared" ref="N94" si="25">IF(N92="","",N92/N93)</f>
        <v/>
      </c>
      <c r="O94" s="29"/>
      <c r="P94" s="176"/>
      <c r="Q94" s="176"/>
      <c r="R94" s="176"/>
      <c r="S94" s="146" t="s">
        <v>99</v>
      </c>
      <c r="T94" s="45"/>
      <c r="U94" s="151">
        <f>IF(U92="","",U92/U93)</f>
        <v>141.76</v>
      </c>
      <c r="V94" s="45"/>
      <c r="W94" s="154"/>
      <c r="Y94" s="240"/>
    </row>
    <row r="95" spans="1:25" x14ac:dyDescent="0.25">
      <c r="A95" s="126">
        <v>10134</v>
      </c>
      <c r="B95" s="46" t="s">
        <v>100</v>
      </c>
      <c r="C95" s="19" t="s">
        <v>26</v>
      </c>
      <c r="D95" s="152"/>
      <c r="E95" s="158"/>
      <c r="F95" s="158">
        <v>1404</v>
      </c>
      <c r="G95" s="158"/>
      <c r="H95" s="231"/>
      <c r="I95" s="158"/>
      <c r="J95" s="158"/>
      <c r="K95" s="158"/>
      <c r="L95" s="158"/>
      <c r="M95" s="158"/>
      <c r="N95" s="158">
        <f>IF(SUM(D95:M95)=0,"",SUM(D95:M95))</f>
        <v>1404</v>
      </c>
      <c r="O95" s="21"/>
      <c r="P95" s="176"/>
      <c r="Q95" s="26"/>
      <c r="R95" s="26"/>
      <c r="S95" s="46" t="s">
        <v>100</v>
      </c>
      <c r="T95" s="45"/>
      <c r="U95" s="126">
        <v>15185</v>
      </c>
      <c r="V95" s="45"/>
      <c r="W95" s="158"/>
      <c r="Y95" s="242"/>
    </row>
    <row r="96" spans="1:25" x14ac:dyDescent="0.25">
      <c r="A96" s="126">
        <v>64</v>
      </c>
      <c r="B96" s="145" t="s">
        <v>101</v>
      </c>
      <c r="C96" s="25" t="s">
        <v>28</v>
      </c>
      <c r="D96" s="158"/>
      <c r="E96" s="158"/>
      <c r="F96" s="158">
        <v>9</v>
      </c>
      <c r="G96" s="158"/>
      <c r="H96" s="231"/>
      <c r="I96" s="158"/>
      <c r="J96" s="158"/>
      <c r="K96" s="158"/>
      <c r="L96" s="158"/>
      <c r="M96" s="158"/>
      <c r="N96" s="158">
        <f>IF(SUM(D96:M96)=0,"",SUM(D96:M96))</f>
        <v>9</v>
      </c>
      <c r="O96" s="126">
        <f>IF(COUNTA(D96:M96)=0,"",COUNTA(D96:M96))</f>
        <v>1</v>
      </c>
      <c r="P96" s="176" t="s">
        <v>346</v>
      </c>
      <c r="Q96" s="26"/>
      <c r="R96" s="26"/>
      <c r="S96" s="37" t="s">
        <v>101</v>
      </c>
      <c r="T96" s="45"/>
      <c r="U96" s="126">
        <v>94</v>
      </c>
      <c r="V96" s="45"/>
      <c r="W96" s="158"/>
      <c r="Y96" s="242"/>
    </row>
    <row r="97" spans="1:25" x14ac:dyDescent="0.25">
      <c r="A97" s="151">
        <v>158.34375</v>
      </c>
      <c r="B97" s="146" t="s">
        <v>102</v>
      </c>
      <c r="C97" s="25" t="s">
        <v>30</v>
      </c>
      <c r="D97" s="154"/>
      <c r="E97" s="154"/>
      <c r="F97" s="151">
        <f>+F95/F96</f>
        <v>156</v>
      </c>
      <c r="G97" s="154"/>
      <c r="H97" s="229"/>
      <c r="I97" s="154"/>
      <c r="J97" s="154"/>
      <c r="K97" s="154"/>
      <c r="L97" s="151"/>
      <c r="M97" s="154"/>
      <c r="N97" s="151">
        <f t="shared" ref="N97" si="26">IF(N95="","",N95/N96)</f>
        <v>156</v>
      </c>
      <c r="O97" s="29"/>
      <c r="P97" s="26"/>
      <c r="Q97" s="26"/>
      <c r="R97" s="26"/>
      <c r="S97" s="146" t="s">
        <v>102</v>
      </c>
      <c r="T97" s="45"/>
      <c r="U97" s="151">
        <f>IF(U95="","",U95/U96)</f>
        <v>161.54255319148936</v>
      </c>
      <c r="V97" s="45"/>
      <c r="W97" s="154">
        <f>N97-A97</f>
        <v>-2.34375</v>
      </c>
      <c r="Y97" s="240"/>
    </row>
    <row r="98" spans="1:25" x14ac:dyDescent="0.25">
      <c r="A98" s="124">
        <v>13903</v>
      </c>
      <c r="B98" s="46" t="s">
        <v>103</v>
      </c>
      <c r="C98" s="19" t="s">
        <v>26</v>
      </c>
      <c r="D98" s="158"/>
      <c r="E98" s="158"/>
      <c r="F98" s="158"/>
      <c r="G98" s="158"/>
      <c r="H98" s="231"/>
      <c r="I98" s="158"/>
      <c r="J98" s="158"/>
      <c r="K98" s="158"/>
      <c r="L98" s="158"/>
      <c r="M98" s="158"/>
      <c r="N98" s="158" t="str">
        <f>IF(SUM(D98:M98)=0,"",SUM(D98:M98))</f>
        <v/>
      </c>
      <c r="O98" s="21"/>
      <c r="P98" s="26"/>
      <c r="Q98" s="26"/>
      <c r="R98" s="26"/>
      <c r="S98" s="46" t="s">
        <v>103</v>
      </c>
      <c r="T98" s="45"/>
      <c r="U98" s="124">
        <v>18941</v>
      </c>
      <c r="V98" s="45"/>
      <c r="W98" s="158"/>
      <c r="Y98" s="241"/>
    </row>
    <row r="99" spans="1:25" x14ac:dyDescent="0.25">
      <c r="A99" s="124">
        <v>86</v>
      </c>
      <c r="B99" s="145" t="s">
        <v>104</v>
      </c>
      <c r="C99" s="25" t="s">
        <v>28</v>
      </c>
      <c r="D99" s="158"/>
      <c r="E99" s="158"/>
      <c r="F99" s="158"/>
      <c r="G99" s="158"/>
      <c r="H99" s="231"/>
      <c r="I99" s="158"/>
      <c r="J99" s="158"/>
      <c r="K99" s="158"/>
      <c r="L99" s="158"/>
      <c r="M99" s="158"/>
      <c r="N99" s="158" t="str">
        <f>IF(SUM(D99:M99)=0,"",SUM(D99:M99))</f>
        <v/>
      </c>
      <c r="O99" s="126" t="str">
        <f>IF(COUNTA(D99:M99)=0,"",COUNTA(D99:M99))</f>
        <v/>
      </c>
      <c r="P99" s="176"/>
      <c r="Q99" s="176"/>
      <c r="R99" s="176"/>
      <c r="S99" s="37" t="s">
        <v>104</v>
      </c>
      <c r="T99" s="45"/>
      <c r="U99" s="124">
        <v>115</v>
      </c>
      <c r="V99" s="45"/>
      <c r="W99" s="158"/>
      <c r="Y99" s="241"/>
    </row>
    <row r="100" spans="1:25" x14ac:dyDescent="0.25">
      <c r="A100" s="151">
        <v>161.66279069767441</v>
      </c>
      <c r="B100" s="146" t="s">
        <v>105</v>
      </c>
      <c r="C100" s="25" t="s">
        <v>30</v>
      </c>
      <c r="D100" s="151"/>
      <c r="E100" s="154"/>
      <c r="F100" s="151"/>
      <c r="G100" s="154"/>
      <c r="H100" s="229"/>
      <c r="I100" s="154"/>
      <c r="J100" s="151"/>
      <c r="K100" s="154"/>
      <c r="L100" s="154"/>
      <c r="M100" s="154"/>
      <c r="N100" s="151" t="str">
        <f t="shared" ref="N100" si="27">IF(N98="","",N98/N99)</f>
        <v/>
      </c>
      <c r="O100" s="29"/>
      <c r="P100" s="179"/>
      <c r="Q100" s="176"/>
      <c r="R100" s="176"/>
      <c r="S100" s="146" t="s">
        <v>105</v>
      </c>
      <c r="T100" s="45"/>
      <c r="U100" s="151">
        <f>IF(U98="","",U98/U99)</f>
        <v>164.70434782608694</v>
      </c>
      <c r="V100" s="45"/>
      <c r="W100" s="154"/>
      <c r="Y100" s="240"/>
    </row>
    <row r="101" spans="1:25" x14ac:dyDescent="0.25">
      <c r="A101" s="152">
        <v>23617</v>
      </c>
      <c r="B101" s="43" t="s">
        <v>103</v>
      </c>
      <c r="C101" s="19" t="s">
        <v>26</v>
      </c>
      <c r="D101" s="158">
        <v>3070</v>
      </c>
      <c r="E101" s="158"/>
      <c r="F101" s="158"/>
      <c r="G101" s="158"/>
      <c r="H101" s="231"/>
      <c r="I101" s="158"/>
      <c r="J101" s="158"/>
      <c r="K101" s="158"/>
      <c r="L101" s="158"/>
      <c r="M101" s="158"/>
      <c r="N101" s="158">
        <f>IF(SUM(D101:M101)=0,"",SUM(D101:M101))</f>
        <v>3070</v>
      </c>
      <c r="O101" s="21"/>
      <c r="P101" s="22"/>
      <c r="Q101" s="23"/>
      <c r="R101" s="23"/>
      <c r="S101" s="43" t="s">
        <v>103</v>
      </c>
      <c r="T101" s="45"/>
      <c r="U101" s="152">
        <v>38781</v>
      </c>
      <c r="V101" s="45"/>
      <c r="W101" s="158"/>
      <c r="Y101" s="239"/>
    </row>
    <row r="102" spans="1:25" x14ac:dyDescent="0.25">
      <c r="A102" s="152">
        <v>124</v>
      </c>
      <c r="B102" s="147" t="s">
        <v>106</v>
      </c>
      <c r="C102" s="25" t="s">
        <v>28</v>
      </c>
      <c r="D102" s="158">
        <v>15</v>
      </c>
      <c r="E102" s="158"/>
      <c r="F102" s="158"/>
      <c r="G102" s="158"/>
      <c r="H102" s="231"/>
      <c r="I102" s="158"/>
      <c r="J102" s="158"/>
      <c r="K102" s="158"/>
      <c r="L102" s="158"/>
      <c r="M102" s="158"/>
      <c r="N102" s="158">
        <f>IF(SUM(D102:M102)=0,"",SUM(D102:M102))</f>
        <v>15</v>
      </c>
      <c r="O102" s="126">
        <f>IF(COUNTA(D102:M102)=0,"",COUNTA(D102:M102))</f>
        <v>1</v>
      </c>
      <c r="P102" s="176" t="s">
        <v>314</v>
      </c>
      <c r="Q102" s="176"/>
      <c r="R102" s="176"/>
      <c r="S102" s="31" t="s">
        <v>106</v>
      </c>
      <c r="T102" s="45"/>
      <c r="U102" s="152">
        <v>202</v>
      </c>
      <c r="V102" s="45"/>
      <c r="W102" s="158"/>
      <c r="Y102" s="239"/>
    </row>
    <row r="103" spans="1:25" x14ac:dyDescent="0.25">
      <c r="A103" s="151">
        <v>190.45967741935485</v>
      </c>
      <c r="B103" s="148" t="s">
        <v>107</v>
      </c>
      <c r="C103" s="25" t="s">
        <v>30</v>
      </c>
      <c r="D103" s="180">
        <f>+D101/D102</f>
        <v>204.66666666666666</v>
      </c>
      <c r="E103" s="191"/>
      <c r="F103" s="151"/>
      <c r="G103" s="154"/>
      <c r="H103" s="229"/>
      <c r="I103" s="151"/>
      <c r="J103" s="151"/>
      <c r="K103" s="151"/>
      <c r="L103" s="191"/>
      <c r="M103" s="151"/>
      <c r="N103" s="151">
        <f t="shared" ref="N103" si="28">IF(N101="","",N101/N102)</f>
        <v>204.66666666666666</v>
      </c>
      <c r="O103" s="29"/>
      <c r="P103" s="202"/>
      <c r="Q103" s="48"/>
      <c r="R103" s="203"/>
      <c r="S103" s="148" t="s">
        <v>107</v>
      </c>
      <c r="T103" s="45"/>
      <c r="U103" s="151">
        <f>IF(U101="","",U101/U102)</f>
        <v>191.98514851485149</v>
      </c>
      <c r="V103" s="45"/>
      <c r="W103" s="154">
        <f>N103-A103</f>
        <v>14.20698924731181</v>
      </c>
      <c r="Y103" s="240"/>
    </row>
    <row r="104" spans="1:25" x14ac:dyDescent="0.25">
      <c r="A104" s="124">
        <v>19279</v>
      </c>
      <c r="B104" s="46" t="s">
        <v>103</v>
      </c>
      <c r="C104" s="19" t="s">
        <v>26</v>
      </c>
      <c r="D104" s="158"/>
      <c r="E104" s="158">
        <v>1397</v>
      </c>
      <c r="F104" s="158"/>
      <c r="G104" s="158"/>
      <c r="H104" s="231"/>
      <c r="I104" s="158"/>
      <c r="J104" s="158"/>
      <c r="K104" s="158"/>
      <c r="L104" s="158"/>
      <c r="M104" s="158"/>
      <c r="N104" s="158">
        <f>IF(SUM(D104:M104)=0,"",SUM(D104:M104))</f>
        <v>1397</v>
      </c>
      <c r="O104" s="21"/>
      <c r="P104" s="176"/>
      <c r="Q104" s="176"/>
      <c r="R104" s="176"/>
      <c r="S104" s="46" t="s">
        <v>103</v>
      </c>
      <c r="T104" s="45"/>
      <c r="U104" s="124">
        <v>26002</v>
      </c>
      <c r="V104" s="45"/>
      <c r="W104" s="158"/>
      <c r="Y104" s="241"/>
    </row>
    <row r="105" spans="1:25" x14ac:dyDescent="0.25">
      <c r="A105" s="124">
        <v>109</v>
      </c>
      <c r="B105" s="145" t="s">
        <v>108</v>
      </c>
      <c r="C105" s="25" t="s">
        <v>28</v>
      </c>
      <c r="D105" s="158"/>
      <c r="E105" s="158">
        <v>8</v>
      </c>
      <c r="F105" s="158"/>
      <c r="G105" s="158"/>
      <c r="H105" s="231"/>
      <c r="I105" s="158"/>
      <c r="J105" s="158"/>
      <c r="K105" s="158"/>
      <c r="L105" s="158"/>
      <c r="M105" s="158"/>
      <c r="N105" s="158">
        <f>IF(SUM(D105:M105)=0,"",SUM(D105:M105))</f>
        <v>8</v>
      </c>
      <c r="O105" s="126">
        <f>IF(COUNTA(D105:M105)=0,"",COUNTA(D105:M105))</f>
        <v>1</v>
      </c>
      <c r="P105" s="176" t="s">
        <v>334</v>
      </c>
      <c r="Q105" s="176"/>
      <c r="R105" s="176"/>
      <c r="S105" s="37" t="s">
        <v>108</v>
      </c>
      <c r="T105" s="45"/>
      <c r="U105" s="124">
        <v>148</v>
      </c>
      <c r="V105" s="45"/>
      <c r="W105" s="158"/>
      <c r="Y105" s="241"/>
    </row>
    <row r="106" spans="1:25" x14ac:dyDescent="0.25">
      <c r="A106" s="151">
        <v>176.87155963302752</v>
      </c>
      <c r="B106" s="146" t="s">
        <v>109</v>
      </c>
      <c r="C106" s="25" t="s">
        <v>30</v>
      </c>
      <c r="D106" s="151"/>
      <c r="E106" s="151">
        <f>+E104/E105</f>
        <v>174.625</v>
      </c>
      <c r="F106" s="151"/>
      <c r="G106" s="154"/>
      <c r="H106" s="229"/>
      <c r="I106" s="154"/>
      <c r="J106" s="151"/>
      <c r="K106" s="154"/>
      <c r="L106" s="151"/>
      <c r="M106" s="154"/>
      <c r="N106" s="151">
        <f t="shared" ref="N106" si="29">IF(N104="","",N104/N105)</f>
        <v>174.625</v>
      </c>
      <c r="O106" s="29"/>
      <c r="P106" s="176"/>
      <c r="Q106" s="176"/>
      <c r="R106" s="176"/>
      <c r="S106" s="146" t="s">
        <v>109</v>
      </c>
      <c r="T106" s="45"/>
      <c r="U106" s="151">
        <f>IF(U104="","",U104/U105)</f>
        <v>175.68918918918919</v>
      </c>
      <c r="V106" s="45"/>
      <c r="W106" s="154">
        <f>N106-A106</f>
        <v>-2.2465596330275162</v>
      </c>
      <c r="Y106" s="240"/>
    </row>
    <row r="107" spans="1:25" x14ac:dyDescent="0.25">
      <c r="A107" s="124">
        <v>7142</v>
      </c>
      <c r="B107" s="46" t="s">
        <v>110</v>
      </c>
      <c r="C107" s="19" t="s">
        <v>26</v>
      </c>
      <c r="D107" s="163"/>
      <c r="E107" s="158"/>
      <c r="F107" s="158"/>
      <c r="G107" s="158"/>
      <c r="H107" s="231"/>
      <c r="I107" s="158"/>
      <c r="J107" s="158"/>
      <c r="K107" s="158"/>
      <c r="L107" s="158"/>
      <c r="M107" s="158"/>
      <c r="N107" s="158" t="str">
        <f>IF(SUM(D107:M107)=0,"",SUM(D107:M107))</f>
        <v/>
      </c>
      <c r="O107" s="21"/>
      <c r="P107" s="26"/>
      <c r="Q107" s="26"/>
      <c r="R107" s="26"/>
      <c r="S107" s="46" t="s">
        <v>110</v>
      </c>
      <c r="T107" s="45"/>
      <c r="U107" s="124">
        <v>11194</v>
      </c>
      <c r="V107" s="45"/>
      <c r="W107" s="158"/>
      <c r="Y107" s="241"/>
    </row>
    <row r="108" spans="1:25" x14ac:dyDescent="0.25">
      <c r="A108" s="124">
        <v>44</v>
      </c>
      <c r="B108" s="145" t="s">
        <v>111</v>
      </c>
      <c r="C108" s="25" t="s">
        <v>28</v>
      </c>
      <c r="D108" s="163"/>
      <c r="E108" s="158"/>
      <c r="F108" s="158"/>
      <c r="G108" s="158"/>
      <c r="H108" s="231"/>
      <c r="I108" s="158"/>
      <c r="J108" s="158"/>
      <c r="K108" s="158"/>
      <c r="L108" s="158"/>
      <c r="M108" s="158"/>
      <c r="N108" s="158" t="str">
        <f>IF(SUM(D108:M108)=0,"",SUM(D108:M108))</f>
        <v/>
      </c>
      <c r="O108" s="126" t="str">
        <f>IF(COUNTA(D108:M108)=0,"",COUNTA(D108:M108))</f>
        <v/>
      </c>
      <c r="P108" s="176"/>
      <c r="Q108" s="176"/>
      <c r="R108" s="176"/>
      <c r="S108" s="37" t="s">
        <v>111</v>
      </c>
      <c r="T108" s="45"/>
      <c r="U108" s="124">
        <v>67</v>
      </c>
      <c r="V108" s="45"/>
      <c r="W108" s="158"/>
      <c r="Y108" s="241"/>
    </row>
    <row r="109" spans="1:25" x14ac:dyDescent="0.25">
      <c r="A109" s="151">
        <v>162.31818181818181</v>
      </c>
      <c r="B109" s="146" t="s">
        <v>112</v>
      </c>
      <c r="C109" s="25" t="s">
        <v>30</v>
      </c>
      <c r="D109" s="154"/>
      <c r="E109" s="151"/>
      <c r="F109" s="151"/>
      <c r="G109" s="154"/>
      <c r="H109" s="229"/>
      <c r="I109" s="154"/>
      <c r="J109" s="154"/>
      <c r="K109" s="151"/>
      <c r="L109" s="151"/>
      <c r="M109" s="151"/>
      <c r="N109" s="151" t="str">
        <f t="shared" ref="N109" si="30">IF(N107="","",N107/N108)</f>
        <v/>
      </c>
      <c r="O109" s="29"/>
      <c r="P109" s="26"/>
      <c r="Q109" s="26"/>
      <c r="R109" s="26"/>
      <c r="S109" s="146" t="s">
        <v>112</v>
      </c>
      <c r="T109" s="45"/>
      <c r="U109" s="151">
        <f>IF(U107="","",U107/U108)</f>
        <v>167.07462686567163</v>
      </c>
      <c r="V109" s="45"/>
      <c r="W109" s="154"/>
      <c r="Y109" s="240"/>
    </row>
    <row r="110" spans="1:25" x14ac:dyDescent="0.25">
      <c r="A110" s="152">
        <v>16569</v>
      </c>
      <c r="B110" s="46" t="s">
        <v>295</v>
      </c>
      <c r="C110" s="19" t="s">
        <v>26</v>
      </c>
      <c r="D110" s="163"/>
      <c r="E110" s="152">
        <v>1551</v>
      </c>
      <c r="F110" s="152"/>
      <c r="G110" s="152">
        <v>2500</v>
      </c>
      <c r="H110" s="237"/>
      <c r="I110" s="152">
        <v>1613</v>
      </c>
      <c r="J110" s="152"/>
      <c r="K110" s="152">
        <v>2109</v>
      </c>
      <c r="L110" s="152"/>
      <c r="M110" s="152"/>
      <c r="N110" s="158">
        <f>IF(SUM(D110:M110)=0,"",SUM(D110:M110))</f>
        <v>7773</v>
      </c>
      <c r="O110" s="21"/>
      <c r="P110" s="26"/>
      <c r="Q110" s="26"/>
      <c r="R110" s="26"/>
      <c r="S110" s="46" t="s">
        <v>295</v>
      </c>
      <c r="T110" s="45"/>
      <c r="U110" s="152">
        <v>19543</v>
      </c>
      <c r="V110" s="45"/>
      <c r="W110" s="163"/>
    </row>
    <row r="111" spans="1:25" x14ac:dyDescent="0.25">
      <c r="A111" s="152">
        <v>92</v>
      </c>
      <c r="B111" s="145" t="s">
        <v>296</v>
      </c>
      <c r="C111" s="25" t="s">
        <v>28</v>
      </c>
      <c r="D111" s="163"/>
      <c r="E111" s="152">
        <v>8</v>
      </c>
      <c r="F111" s="152"/>
      <c r="G111" s="152">
        <v>14</v>
      </c>
      <c r="H111" s="237"/>
      <c r="I111" s="152">
        <v>9</v>
      </c>
      <c r="J111" s="152"/>
      <c r="K111" s="152">
        <v>12</v>
      </c>
      <c r="L111" s="152"/>
      <c r="M111" s="152"/>
      <c r="N111" s="158">
        <f>IF(SUM(D111:M111)=0,"",SUM(D111:M111))</f>
        <v>43</v>
      </c>
      <c r="O111" s="126">
        <f>IF(COUNTA(D111:M111)=0,"",COUNTA(D111:M111))</f>
        <v>4</v>
      </c>
      <c r="P111" s="269" t="s">
        <v>403</v>
      </c>
      <c r="Q111" s="270"/>
      <c r="R111" s="26"/>
      <c r="S111" s="145" t="s">
        <v>296</v>
      </c>
      <c r="T111" s="45"/>
      <c r="U111" s="152">
        <v>108</v>
      </c>
      <c r="V111" s="45"/>
      <c r="W111" s="163"/>
    </row>
    <row r="112" spans="1:25" x14ac:dyDescent="0.25">
      <c r="A112" s="151">
        <f>IF(A110="","",A110/A111)</f>
        <v>180.09782608695653</v>
      </c>
      <c r="B112" s="218" t="s">
        <v>309</v>
      </c>
      <c r="C112" s="25" t="s">
        <v>30</v>
      </c>
      <c r="D112" s="154"/>
      <c r="E112" s="191">
        <f>+E110/E111</f>
        <v>193.875</v>
      </c>
      <c r="F112" s="151"/>
      <c r="G112" s="151">
        <f>+G110/G111</f>
        <v>178.57142857142858</v>
      </c>
      <c r="H112" s="229"/>
      <c r="I112" s="151">
        <f>+I110/I111</f>
        <v>179.22222222222223</v>
      </c>
      <c r="J112" s="154"/>
      <c r="K112" s="151">
        <f>+K110/K111</f>
        <v>175.75</v>
      </c>
      <c r="L112" s="151"/>
      <c r="M112" s="151"/>
      <c r="N112" s="151">
        <f t="shared" ref="N112" si="31">IF(N110="","",N110/N111)</f>
        <v>180.76744186046511</v>
      </c>
      <c r="O112" s="29"/>
      <c r="P112" s="176"/>
      <c r="Q112" s="26"/>
      <c r="R112" s="26"/>
      <c r="S112" s="218" t="s">
        <v>309</v>
      </c>
      <c r="T112" s="45"/>
      <c r="U112" s="151">
        <f>IF(U110="","",U110/U111)</f>
        <v>180.9537037037037</v>
      </c>
      <c r="V112" s="45"/>
      <c r="W112" s="154">
        <f>N112-A112</f>
        <v>0.66961577350858192</v>
      </c>
    </row>
    <row r="113" spans="1:23" x14ac:dyDescent="0.25">
      <c r="A113" s="124">
        <v>7072</v>
      </c>
      <c r="B113" s="46" t="s">
        <v>113</v>
      </c>
      <c r="C113" s="19" t="s">
        <v>26</v>
      </c>
      <c r="D113" s="158">
        <v>2546</v>
      </c>
      <c r="E113" s="158">
        <v>1179</v>
      </c>
      <c r="F113" s="158">
        <v>1569</v>
      </c>
      <c r="G113" s="158"/>
      <c r="H113" s="231"/>
      <c r="I113" s="158"/>
      <c r="J113" s="158"/>
      <c r="K113" s="158"/>
      <c r="L113" s="158"/>
      <c r="M113" s="158"/>
      <c r="N113" s="158">
        <f>IF(SUM(D113:M113)=0,"",SUM(D113:M113))</f>
        <v>5294</v>
      </c>
      <c r="O113" s="21"/>
      <c r="P113" s="26"/>
      <c r="Q113" s="26"/>
      <c r="R113" s="26"/>
      <c r="S113" s="46" t="s">
        <v>113</v>
      </c>
      <c r="T113" s="45"/>
      <c r="U113" s="124">
        <v>15897</v>
      </c>
      <c r="V113" s="45"/>
      <c r="W113" s="158"/>
    </row>
    <row r="114" spans="1:23" x14ac:dyDescent="0.25">
      <c r="A114" s="124">
        <v>41</v>
      </c>
      <c r="B114" s="145" t="s">
        <v>114</v>
      </c>
      <c r="C114" s="25" t="s">
        <v>28</v>
      </c>
      <c r="D114" s="158">
        <v>15</v>
      </c>
      <c r="E114" s="158">
        <v>8</v>
      </c>
      <c r="F114" s="158">
        <v>9</v>
      </c>
      <c r="G114" s="158"/>
      <c r="H114" s="231"/>
      <c r="I114" s="158"/>
      <c r="J114" s="158"/>
      <c r="K114" s="158"/>
      <c r="L114" s="158"/>
      <c r="M114" s="158"/>
      <c r="N114" s="158">
        <f>IF(SUM(D114:M114)=0,"",SUM(D114:M114))</f>
        <v>32</v>
      </c>
      <c r="O114" s="126">
        <f>IF(COUNTA(D114:M114)=0,"",COUNTA(D114:M114))</f>
        <v>3</v>
      </c>
      <c r="P114" s="176" t="s">
        <v>347</v>
      </c>
      <c r="Q114" s="26"/>
      <c r="R114" s="26"/>
      <c r="S114" s="37" t="s">
        <v>114</v>
      </c>
      <c r="T114" s="45"/>
      <c r="U114" s="124">
        <v>95</v>
      </c>
      <c r="V114" s="45"/>
      <c r="W114" s="158"/>
    </row>
    <row r="115" spans="1:23" x14ac:dyDescent="0.25">
      <c r="A115" s="151">
        <v>172.48780487804879</v>
      </c>
      <c r="B115" s="146" t="s">
        <v>115</v>
      </c>
      <c r="C115" s="25" t="s">
        <v>30</v>
      </c>
      <c r="D115" s="151">
        <f>+D113/D114</f>
        <v>169.73333333333332</v>
      </c>
      <c r="E115" s="151">
        <f>+E113/E114</f>
        <v>147.375</v>
      </c>
      <c r="F115" s="151">
        <f>+F113/F114</f>
        <v>174.33333333333334</v>
      </c>
      <c r="G115" s="154"/>
      <c r="H115" s="229"/>
      <c r="I115" s="154"/>
      <c r="J115" s="151"/>
      <c r="K115" s="154"/>
      <c r="L115" s="154"/>
      <c r="M115" s="154"/>
      <c r="N115" s="151">
        <f t="shared" ref="N115" si="32">IF(N113="","",N113/N114)</f>
        <v>165.4375</v>
      </c>
      <c r="O115" s="29"/>
      <c r="P115" s="26"/>
      <c r="Q115" s="26"/>
      <c r="R115" s="26"/>
      <c r="S115" s="146" t="s">
        <v>115</v>
      </c>
      <c r="T115" s="45"/>
      <c r="U115" s="151">
        <f>IF(U113="","",U113/U114)</f>
        <v>167.33684210526314</v>
      </c>
      <c r="V115" s="45"/>
      <c r="W115" s="154">
        <f>N115-A115</f>
        <v>-7.0503048780487916</v>
      </c>
    </row>
    <row r="116" spans="1:23" x14ac:dyDescent="0.25">
      <c r="A116" s="185">
        <v>20205</v>
      </c>
      <c r="B116" s="43" t="s">
        <v>268</v>
      </c>
      <c r="C116" s="19" t="s">
        <v>26</v>
      </c>
      <c r="D116" s="163"/>
      <c r="E116" s="158"/>
      <c r="F116" s="158"/>
      <c r="G116" s="158"/>
      <c r="H116" s="231"/>
      <c r="I116" s="158"/>
      <c r="J116" s="158"/>
      <c r="K116" s="158"/>
      <c r="L116" s="158"/>
      <c r="M116" s="158"/>
      <c r="N116" s="158" t="str">
        <f>IF(SUM(D116:M116)=0,"",SUM(D116:M116))</f>
        <v/>
      </c>
      <c r="O116" s="21"/>
      <c r="P116" s="26"/>
      <c r="Q116" s="26"/>
      <c r="R116" s="26"/>
      <c r="S116" s="43" t="s">
        <v>268</v>
      </c>
      <c r="T116" s="45"/>
      <c r="U116" s="152">
        <v>18024</v>
      </c>
      <c r="V116" s="45"/>
      <c r="W116" s="163"/>
    </row>
    <row r="117" spans="1:23" x14ac:dyDescent="0.25">
      <c r="A117" s="185">
        <v>113</v>
      </c>
      <c r="B117" s="43" t="s">
        <v>269</v>
      </c>
      <c r="C117" s="25" t="s">
        <v>28</v>
      </c>
      <c r="D117" s="163"/>
      <c r="E117" s="163"/>
      <c r="F117" s="185"/>
      <c r="G117" s="163"/>
      <c r="H117" s="230"/>
      <c r="I117" s="163"/>
      <c r="J117" s="185"/>
      <c r="K117" s="163"/>
      <c r="L117" s="163"/>
      <c r="M117" s="163"/>
      <c r="N117" s="158" t="str">
        <f>IF(SUM(D117:M117)=0,"",SUM(D117:M117))</f>
        <v/>
      </c>
      <c r="O117" s="126" t="str">
        <f>IF(COUNTA(D117:M117)=0,"",COUNTA(D117:M117))</f>
        <v/>
      </c>
      <c r="P117" s="176"/>
      <c r="Q117" s="176"/>
      <c r="R117" s="176"/>
      <c r="S117" s="43" t="s">
        <v>269</v>
      </c>
      <c r="T117" s="45"/>
      <c r="U117" s="152">
        <v>101</v>
      </c>
      <c r="V117" s="45"/>
      <c r="W117" s="163"/>
    </row>
    <row r="118" spans="1:23" x14ac:dyDescent="0.25">
      <c r="A118" s="151">
        <v>178.80530973451329</v>
      </c>
      <c r="B118" s="148" t="s">
        <v>270</v>
      </c>
      <c r="C118" s="25" t="s">
        <v>30</v>
      </c>
      <c r="D118" s="154"/>
      <c r="E118" s="154"/>
      <c r="F118" s="151"/>
      <c r="G118" s="154"/>
      <c r="H118" s="229"/>
      <c r="I118" s="154"/>
      <c r="J118" s="151"/>
      <c r="K118" s="154"/>
      <c r="L118" s="154"/>
      <c r="M118" s="154"/>
      <c r="N118" s="151" t="str">
        <f t="shared" ref="N118" si="33">IF(N116="","",N116/N117)</f>
        <v/>
      </c>
      <c r="O118" s="29"/>
      <c r="P118" s="26"/>
      <c r="Q118" s="26"/>
      <c r="R118" s="26"/>
      <c r="S118" s="148" t="s">
        <v>270</v>
      </c>
      <c r="T118" s="45"/>
      <c r="U118" s="151">
        <f>IF(U116="","",U116/U117)</f>
        <v>178.45544554455446</v>
      </c>
      <c r="V118" s="45"/>
      <c r="W118" s="154"/>
    </row>
    <row r="119" spans="1:23" x14ac:dyDescent="0.25">
      <c r="A119" s="185" t="s">
        <v>292</v>
      </c>
      <c r="B119" s="43" t="s">
        <v>265</v>
      </c>
      <c r="C119" s="19" t="s">
        <v>26</v>
      </c>
      <c r="D119" s="163"/>
      <c r="E119" s="163"/>
      <c r="F119" s="185"/>
      <c r="G119" s="163"/>
      <c r="H119" s="230"/>
      <c r="I119" s="163"/>
      <c r="J119" s="185"/>
      <c r="K119" s="163"/>
      <c r="L119" s="163"/>
      <c r="M119" s="163"/>
      <c r="N119" s="158" t="str">
        <f>IF(SUM(D119:M119)=0,"",SUM(D119:M119))</f>
        <v/>
      </c>
      <c r="O119" s="21"/>
      <c r="P119" s="26"/>
      <c r="Q119" s="26"/>
      <c r="R119" s="26"/>
      <c r="S119" s="43" t="s">
        <v>265</v>
      </c>
      <c r="T119" s="45"/>
      <c r="U119" s="152">
        <v>0</v>
      </c>
      <c r="V119" s="45"/>
      <c r="W119" s="163"/>
    </row>
    <row r="120" spans="1:23" x14ac:dyDescent="0.25">
      <c r="A120" s="185" t="s">
        <v>292</v>
      </c>
      <c r="B120" s="43" t="s">
        <v>266</v>
      </c>
      <c r="C120" s="25" t="s">
        <v>28</v>
      </c>
      <c r="D120" s="163"/>
      <c r="E120" s="163"/>
      <c r="F120" s="185"/>
      <c r="G120" s="163"/>
      <c r="H120" s="230"/>
      <c r="I120" s="163"/>
      <c r="J120" s="185"/>
      <c r="K120" s="163"/>
      <c r="L120" s="163"/>
      <c r="M120" s="163"/>
      <c r="N120" s="158" t="str">
        <f>IF(SUM(D120:M120)=0,"",SUM(D120:M120))</f>
        <v/>
      </c>
      <c r="O120" s="126" t="str">
        <f>IF(COUNTA(D120:M120)=0,"",COUNTA(D120:M120))</f>
        <v/>
      </c>
      <c r="P120" s="26"/>
      <c r="Q120" s="26"/>
      <c r="R120" s="26"/>
      <c r="S120" s="43" t="s">
        <v>266</v>
      </c>
      <c r="T120" s="45"/>
      <c r="U120" s="185"/>
      <c r="V120" s="45"/>
      <c r="W120" s="163"/>
    </row>
    <row r="121" spans="1:23" x14ac:dyDescent="0.25">
      <c r="A121" s="151" t="s">
        <v>292</v>
      </c>
      <c r="B121" s="148" t="s">
        <v>267</v>
      </c>
      <c r="C121" s="25" t="s">
        <v>30</v>
      </c>
      <c r="D121" s="154"/>
      <c r="E121" s="154"/>
      <c r="F121" s="151"/>
      <c r="G121" s="154"/>
      <c r="H121" s="229"/>
      <c r="I121" s="154"/>
      <c r="J121" s="151"/>
      <c r="K121" s="154"/>
      <c r="L121" s="154"/>
      <c r="M121" s="154"/>
      <c r="N121" s="151" t="str">
        <f t="shared" ref="N121" si="34">IF(N119="","",N119/N120)</f>
        <v/>
      </c>
      <c r="O121" s="29"/>
      <c r="P121" s="26"/>
      <c r="Q121" s="26"/>
      <c r="R121" s="26"/>
      <c r="S121" s="148" t="s">
        <v>267</v>
      </c>
      <c r="T121" s="45"/>
      <c r="U121" s="151"/>
      <c r="V121" s="45"/>
      <c r="W121" s="154"/>
    </row>
    <row r="122" spans="1:23" x14ac:dyDescent="0.25">
      <c r="A122" s="152">
        <v>4614</v>
      </c>
      <c r="B122" s="43" t="s">
        <v>116</v>
      </c>
      <c r="C122" s="19" t="s">
        <v>26</v>
      </c>
      <c r="D122" s="163"/>
      <c r="E122" s="158"/>
      <c r="F122" s="158"/>
      <c r="G122" s="158"/>
      <c r="H122" s="231"/>
      <c r="I122" s="158"/>
      <c r="J122" s="158"/>
      <c r="K122" s="158"/>
      <c r="L122" s="158"/>
      <c r="M122" s="158"/>
      <c r="N122" s="158" t="str">
        <f>IF(SUM(D122:M122)=0,"",SUM(D122:M122))</f>
        <v/>
      </c>
      <c r="O122" s="21"/>
      <c r="P122" s="26"/>
      <c r="Q122" s="26"/>
      <c r="R122" s="26"/>
      <c r="S122" s="43" t="s">
        <v>116</v>
      </c>
      <c r="T122" s="45"/>
      <c r="U122" s="152">
        <v>6871</v>
      </c>
      <c r="V122" s="45"/>
      <c r="W122" s="163" t="s">
        <v>117</v>
      </c>
    </row>
    <row r="123" spans="1:23" x14ac:dyDescent="0.25">
      <c r="A123" s="152">
        <v>30</v>
      </c>
      <c r="B123" s="147" t="s">
        <v>118</v>
      </c>
      <c r="C123" s="25" t="s">
        <v>28</v>
      </c>
      <c r="D123" s="163"/>
      <c r="E123" s="158"/>
      <c r="F123" s="158"/>
      <c r="G123" s="158"/>
      <c r="H123" s="231"/>
      <c r="I123" s="158"/>
      <c r="J123" s="158"/>
      <c r="K123" s="158"/>
      <c r="L123" s="158"/>
      <c r="M123" s="158"/>
      <c r="N123" s="158" t="str">
        <f>IF(SUM(D123:M123)=0,"",SUM(D123:M123))</f>
        <v/>
      </c>
      <c r="O123" s="126" t="str">
        <f>IF(COUNTA(D123:M123)=0,"",COUNTA(D123:M123))</f>
        <v/>
      </c>
      <c r="P123" s="176"/>
      <c r="Q123" s="201"/>
      <c r="R123" s="201"/>
      <c r="S123" s="31" t="s">
        <v>118</v>
      </c>
      <c r="T123" s="45"/>
      <c r="U123" s="152">
        <v>45</v>
      </c>
      <c r="V123" s="45"/>
      <c r="W123" s="163"/>
    </row>
    <row r="124" spans="1:23" x14ac:dyDescent="0.25">
      <c r="A124" s="151">
        <v>153.80000000000001</v>
      </c>
      <c r="B124" s="148" t="s">
        <v>119</v>
      </c>
      <c r="C124" s="25" t="s">
        <v>30</v>
      </c>
      <c r="D124" s="154"/>
      <c r="E124" s="154"/>
      <c r="F124" s="154"/>
      <c r="G124" s="154"/>
      <c r="H124" s="229"/>
      <c r="I124" s="154"/>
      <c r="J124" s="154"/>
      <c r="K124" s="154"/>
      <c r="L124" s="154"/>
      <c r="M124" s="154"/>
      <c r="N124" s="151" t="str">
        <f t="shared" ref="N124" si="35">IF(N122="","",N122/N123)</f>
        <v/>
      </c>
      <c r="O124" s="29"/>
      <c r="P124" s="47"/>
      <c r="Q124" s="48"/>
      <c r="R124" s="48"/>
      <c r="S124" s="148" t="s">
        <v>119</v>
      </c>
      <c r="T124" s="45"/>
      <c r="U124" s="151">
        <f>IF(U122="","",U122/U123)</f>
        <v>152.6888888888889</v>
      </c>
      <c r="V124" s="45"/>
      <c r="W124" s="154"/>
    </row>
    <row r="125" spans="1:23" x14ac:dyDescent="0.25">
      <c r="A125" s="185"/>
      <c r="B125" s="43" t="s">
        <v>395</v>
      </c>
      <c r="C125" s="19" t="s">
        <v>26</v>
      </c>
      <c r="D125" s="163"/>
      <c r="E125" s="163"/>
      <c r="F125" s="163"/>
      <c r="G125" s="163"/>
      <c r="H125" s="230"/>
      <c r="I125" s="163"/>
      <c r="J125" s="163"/>
      <c r="K125" s="163"/>
      <c r="L125" s="163"/>
      <c r="M125" s="163"/>
      <c r="N125" s="185"/>
      <c r="O125" s="21"/>
      <c r="P125" s="48"/>
      <c r="Q125" s="48"/>
      <c r="R125" s="48"/>
      <c r="S125" s="43" t="s">
        <v>395</v>
      </c>
      <c r="T125" s="45"/>
      <c r="U125" s="185"/>
      <c r="V125" s="45"/>
      <c r="W125" s="163"/>
    </row>
    <row r="126" spans="1:23" x14ac:dyDescent="0.25">
      <c r="A126" s="185"/>
      <c r="B126" s="147" t="s">
        <v>43</v>
      </c>
      <c r="C126" s="25" t="s">
        <v>28</v>
      </c>
      <c r="D126" s="163"/>
      <c r="E126" s="163"/>
      <c r="F126" s="163"/>
      <c r="G126" s="163"/>
      <c r="H126" s="230"/>
      <c r="I126" s="163"/>
      <c r="J126" s="163"/>
      <c r="K126" s="163"/>
      <c r="L126" s="163"/>
      <c r="M126" s="163"/>
      <c r="N126" s="185"/>
      <c r="O126" s="21"/>
      <c r="P126" s="48"/>
      <c r="Q126" s="48"/>
      <c r="R126" s="48"/>
      <c r="S126" s="147" t="s">
        <v>43</v>
      </c>
      <c r="T126" s="45"/>
      <c r="U126" s="185"/>
      <c r="V126" s="45"/>
      <c r="W126" s="163"/>
    </row>
    <row r="127" spans="1:23" x14ac:dyDescent="0.25">
      <c r="A127" s="151"/>
      <c r="B127" s="148" t="s">
        <v>397</v>
      </c>
      <c r="C127" s="25" t="s">
        <v>30</v>
      </c>
      <c r="D127" s="154"/>
      <c r="E127" s="154"/>
      <c r="F127" s="154"/>
      <c r="G127" s="154"/>
      <c r="H127" s="229"/>
      <c r="I127" s="154"/>
      <c r="J127" s="154"/>
      <c r="K127" s="154"/>
      <c r="L127" s="154"/>
      <c r="M127" s="154"/>
      <c r="N127" s="151"/>
      <c r="O127" s="29"/>
      <c r="P127" s="48"/>
      <c r="Q127" s="48"/>
      <c r="R127" s="48"/>
      <c r="S127" s="148" t="s">
        <v>397</v>
      </c>
      <c r="T127" s="45"/>
      <c r="U127" s="151"/>
      <c r="V127" s="45"/>
      <c r="W127" s="154"/>
    </row>
    <row r="128" spans="1:23" x14ac:dyDescent="0.25">
      <c r="A128" s="152">
        <v>4239</v>
      </c>
      <c r="B128" s="43" t="s">
        <v>120</v>
      </c>
      <c r="C128" s="19" t="s">
        <v>26</v>
      </c>
      <c r="D128" s="158">
        <v>2640</v>
      </c>
      <c r="E128" s="158"/>
      <c r="F128" s="158"/>
      <c r="G128" s="158"/>
      <c r="H128" s="231"/>
      <c r="I128" s="158"/>
      <c r="J128" s="158"/>
      <c r="K128" s="158"/>
      <c r="L128" s="158"/>
      <c r="M128" s="158"/>
      <c r="N128" s="158">
        <f>IF(SUM(D128:M128)=0,"",SUM(D128:M128))</f>
        <v>2640</v>
      </c>
      <c r="O128" s="21"/>
      <c r="P128" s="26"/>
      <c r="Q128" s="176"/>
      <c r="R128" s="176"/>
      <c r="S128" s="43" t="s">
        <v>120</v>
      </c>
      <c r="T128" s="45"/>
      <c r="U128" s="152">
        <v>9668</v>
      </c>
      <c r="V128" s="45"/>
      <c r="W128" s="158"/>
    </row>
    <row r="129" spans="1:23" x14ac:dyDescent="0.25">
      <c r="A129" s="152">
        <v>23</v>
      </c>
      <c r="B129" s="147" t="s">
        <v>32</v>
      </c>
      <c r="C129" s="25" t="s">
        <v>28</v>
      </c>
      <c r="D129" s="158">
        <v>15</v>
      </c>
      <c r="E129" s="158"/>
      <c r="F129" s="158"/>
      <c r="G129" s="158"/>
      <c r="H129" s="231"/>
      <c r="I129" s="158"/>
      <c r="J129" s="158"/>
      <c r="K129" s="158"/>
      <c r="L129" s="158"/>
      <c r="M129" s="158"/>
      <c r="N129" s="158">
        <f>IF(SUM(D129:M129)=0,"",SUM(D129:M129))</f>
        <v>15</v>
      </c>
      <c r="O129" s="126">
        <f>IF(COUNTA(D129:M129)=0,"",COUNTA(D129:M129))</f>
        <v>1</v>
      </c>
      <c r="P129" s="176" t="s">
        <v>308</v>
      </c>
      <c r="Q129" s="176"/>
      <c r="R129" s="176"/>
      <c r="S129" s="31" t="s">
        <v>32</v>
      </c>
      <c r="T129" s="45"/>
      <c r="U129" s="152">
        <v>54</v>
      </c>
      <c r="V129" s="45"/>
      <c r="W129" s="158"/>
    </row>
    <row r="130" spans="1:23" x14ac:dyDescent="0.25">
      <c r="A130" s="151">
        <v>184.30434782608697</v>
      </c>
      <c r="B130" s="148" t="s">
        <v>121</v>
      </c>
      <c r="C130" s="25" t="s">
        <v>30</v>
      </c>
      <c r="D130" s="151">
        <f>+D128/D129</f>
        <v>176</v>
      </c>
      <c r="E130" s="154"/>
      <c r="F130" s="154"/>
      <c r="G130" s="154"/>
      <c r="H130" s="229"/>
      <c r="I130" s="154"/>
      <c r="J130" s="154"/>
      <c r="K130" s="154"/>
      <c r="L130" s="154"/>
      <c r="M130" s="154"/>
      <c r="N130" s="151">
        <f t="shared" ref="N130" si="36">IF(N128="","",N128/N129)</f>
        <v>176</v>
      </c>
      <c r="O130" s="29"/>
      <c r="P130" s="176"/>
      <c r="Q130" s="176"/>
      <c r="R130" s="176"/>
      <c r="S130" s="148" t="s">
        <v>121</v>
      </c>
      <c r="T130" s="45"/>
      <c r="U130" s="151">
        <f>IF(U128="","",U128/U129)</f>
        <v>179.03703703703704</v>
      </c>
      <c r="V130" s="45"/>
      <c r="W130" s="154">
        <f>N130-A130</f>
        <v>-8.3043478260869676</v>
      </c>
    </row>
    <row r="131" spans="1:23" x14ac:dyDescent="0.25">
      <c r="A131" s="152">
        <v>732</v>
      </c>
      <c r="B131" s="43" t="s">
        <v>122</v>
      </c>
      <c r="C131" s="19" t="s">
        <v>26</v>
      </c>
      <c r="D131" s="163"/>
      <c r="E131" s="163"/>
      <c r="F131" s="163"/>
      <c r="G131" s="163"/>
      <c r="H131" s="230"/>
      <c r="I131" s="163"/>
      <c r="J131" s="163"/>
      <c r="K131" s="163"/>
      <c r="L131" s="163"/>
      <c r="M131" s="163"/>
      <c r="N131" s="158" t="str">
        <f>IF(SUM(D131:M131)=0,"",SUM(D131:M131))</f>
        <v/>
      </c>
      <c r="O131" s="21"/>
      <c r="P131" s="32"/>
      <c r="Q131" s="45"/>
      <c r="R131" s="45"/>
      <c r="S131" s="41" t="s">
        <v>122</v>
      </c>
      <c r="T131" s="45"/>
      <c r="U131" s="152">
        <v>1734</v>
      </c>
      <c r="V131" s="45"/>
      <c r="W131" s="163"/>
    </row>
    <row r="132" spans="1:23" x14ac:dyDescent="0.25">
      <c r="A132" s="152">
        <v>5</v>
      </c>
      <c r="B132" s="147" t="s">
        <v>123</v>
      </c>
      <c r="C132" s="25" t="s">
        <v>28</v>
      </c>
      <c r="D132" s="163"/>
      <c r="E132" s="163"/>
      <c r="F132" s="163"/>
      <c r="G132" s="163"/>
      <c r="H132" s="230"/>
      <c r="I132" s="163"/>
      <c r="J132" s="163"/>
      <c r="K132" s="163"/>
      <c r="L132" s="163"/>
      <c r="M132" s="163"/>
      <c r="N132" s="158" t="str">
        <f>IF(SUM(D132:M132)=0,"",SUM(D132:M132))</f>
        <v/>
      </c>
      <c r="O132" s="126" t="str">
        <f>IF(COUNTA(D132:M132)=0,"",COUNTA(D132:M132))</f>
        <v/>
      </c>
      <c r="P132" s="176"/>
      <c r="Q132" s="176"/>
      <c r="R132" s="176"/>
      <c r="S132" s="31" t="s">
        <v>123</v>
      </c>
      <c r="T132" s="45"/>
      <c r="U132" s="152">
        <v>12</v>
      </c>
      <c r="V132" s="45"/>
      <c r="W132" s="163"/>
    </row>
    <row r="133" spans="1:23" x14ac:dyDescent="0.25">
      <c r="A133" s="151">
        <v>146.4</v>
      </c>
      <c r="B133" s="148" t="s">
        <v>124</v>
      </c>
      <c r="C133" s="25" t="s">
        <v>30</v>
      </c>
      <c r="D133" s="154"/>
      <c r="E133" s="154"/>
      <c r="F133" s="154"/>
      <c r="G133" s="154"/>
      <c r="H133" s="229"/>
      <c r="I133" s="154"/>
      <c r="J133" s="154"/>
      <c r="K133" s="154"/>
      <c r="L133" s="154"/>
      <c r="M133" s="154"/>
      <c r="N133" s="151" t="str">
        <f t="shared" ref="N133" si="37">IF(N131="","",N131/N132)</f>
        <v/>
      </c>
      <c r="O133" s="29"/>
      <c r="P133" s="26"/>
      <c r="Q133" s="26"/>
      <c r="R133" s="26"/>
      <c r="S133" s="148" t="s">
        <v>124</v>
      </c>
      <c r="T133" s="45"/>
      <c r="U133" s="151">
        <f>IF(U131="","",U131/U132)</f>
        <v>144.5</v>
      </c>
      <c r="V133" s="45"/>
      <c r="W133" s="154"/>
    </row>
    <row r="134" spans="1:23" x14ac:dyDescent="0.25">
      <c r="A134" s="152">
        <v>2023</v>
      </c>
      <c r="B134" s="49" t="s">
        <v>125</v>
      </c>
      <c r="C134" s="19" t="s">
        <v>26</v>
      </c>
      <c r="D134" s="163"/>
      <c r="E134" s="163"/>
      <c r="F134" s="163"/>
      <c r="G134" s="163"/>
      <c r="H134" s="230"/>
      <c r="I134" s="163"/>
      <c r="J134" s="163"/>
      <c r="K134" s="163"/>
      <c r="L134" s="163"/>
      <c r="M134" s="163"/>
      <c r="N134" s="158" t="str">
        <f>IF(SUM(D134:M134)=0,"",SUM(D134:M134))</f>
        <v/>
      </c>
      <c r="O134" s="21"/>
      <c r="P134" s="32"/>
      <c r="Q134" s="45"/>
      <c r="R134" s="45"/>
      <c r="S134" s="49" t="s">
        <v>125</v>
      </c>
      <c r="T134" s="45"/>
      <c r="U134" s="152">
        <v>2023</v>
      </c>
      <c r="V134" s="45"/>
      <c r="W134" s="168"/>
    </row>
    <row r="135" spans="1:23" x14ac:dyDescent="0.25">
      <c r="A135" s="152">
        <v>17</v>
      </c>
      <c r="B135" s="145" t="s">
        <v>83</v>
      </c>
      <c r="C135" s="25" t="s">
        <v>28</v>
      </c>
      <c r="D135" s="163"/>
      <c r="E135" s="163"/>
      <c r="F135" s="163"/>
      <c r="G135" s="163"/>
      <c r="H135" s="230"/>
      <c r="I135" s="163"/>
      <c r="J135" s="163"/>
      <c r="K135" s="163"/>
      <c r="L135" s="163"/>
      <c r="M135" s="163"/>
      <c r="N135" s="158" t="str">
        <f>IF(SUM(D135:M135)=0,"",SUM(D135:M135))</f>
        <v/>
      </c>
      <c r="O135" s="126" t="str">
        <f>IF(COUNTA(D135:M135)=0,"",COUNTA(D135:M135))</f>
        <v/>
      </c>
      <c r="P135" s="176"/>
      <c r="Q135" s="176"/>
      <c r="R135" s="176"/>
      <c r="S135" s="37" t="s">
        <v>83</v>
      </c>
      <c r="T135" s="45"/>
      <c r="U135" s="152">
        <v>17</v>
      </c>
      <c r="V135" s="45"/>
      <c r="W135" s="163"/>
    </row>
    <row r="136" spans="1:23" x14ac:dyDescent="0.25">
      <c r="A136" s="151">
        <v>119</v>
      </c>
      <c r="B136" s="146" t="s">
        <v>126</v>
      </c>
      <c r="C136" s="25" t="s">
        <v>30</v>
      </c>
      <c r="D136" s="163"/>
      <c r="E136" s="163"/>
      <c r="F136" s="163"/>
      <c r="G136" s="163"/>
      <c r="H136" s="230"/>
      <c r="I136" s="163"/>
      <c r="J136" s="163"/>
      <c r="K136" s="163"/>
      <c r="L136" s="163"/>
      <c r="M136" s="163"/>
      <c r="N136" s="151" t="str">
        <f t="shared" ref="N136" si="38">IF(N134="","",N134/N135)</f>
        <v/>
      </c>
      <c r="O136" s="29"/>
      <c r="P136" s="32"/>
      <c r="Q136" s="45"/>
      <c r="R136" s="45"/>
      <c r="S136" s="146" t="s">
        <v>126</v>
      </c>
      <c r="T136" s="45"/>
      <c r="U136" s="151">
        <f>IF(U134="","",U134/U135)</f>
        <v>119</v>
      </c>
      <c r="V136" s="45"/>
      <c r="W136" s="154"/>
    </row>
    <row r="137" spans="1:23" x14ac:dyDescent="0.25">
      <c r="A137" s="153">
        <v>331455</v>
      </c>
      <c r="B137" s="50"/>
      <c r="C137" s="25" t="s">
        <v>26</v>
      </c>
      <c r="D137" s="153">
        <f>D11+D14+D17+D20+D23+D26+D29+D32+D35+D38+D41+D44+D47+D50+D53+D56+D59+D62+D65+D68+D71+D74+D80+D83+D86+D89+D92+D95+D98+D101+D104+D107+D113+D119+D122+D128+D131+D134</f>
        <v>23766</v>
      </c>
      <c r="E137" s="153">
        <f>E11+E14+E17+E20+E23+E26+E29+E32+E35+E38+E41+E44+E47+E50+E53+E56+E59+E62+E65+E68+E71+E74+E77+E80+E83+E86+E89+E92+E95+E98+E101+E104+E107+E110+E113+E119+E122+E128+E131+E134</f>
        <v>20548</v>
      </c>
      <c r="F137" s="153">
        <f t="shared" ref="F137" si="39">F11+F14+F17+F20+F23+F26+F29+F32+F35+F38+F41+F44+F47+F50+F53+F56+F59+F62+F65+F68+F71+F74+F77+F80+F83+F86+F89+F92+F95+F98+F101+F104+F107+F110+F113+F119+F122+F128+F131+F134</f>
        <v>16326</v>
      </c>
      <c r="G137" s="153">
        <f>G11+G14+G17+G20+G23+G26+G29+G32+G35+G38+G41+G44+G47+G50+G53+G56+G59+G62+G65+G68+G71+G74+G77+G80+G83+G86+G89+G92+G95+G98+G101+G104+G107+G110+G113+G119+G122+G128+G131+G134</f>
        <v>5042</v>
      </c>
      <c r="H137" s="153">
        <f t="shared" ref="H137:M137" si="40">H11+H14+H17+H20+H23+H26+H29+H32+H35+H38+H41+H44+H47+H50+H53+H56+H59+H62+H65+H68+H71+H74+H77+H80+H83+H86+H89+H92+H95+H98+H101+H104+H107+H110+H113+H119+H122+H128+H131+H134</f>
        <v>1027</v>
      </c>
      <c r="I137" s="153">
        <f t="shared" si="40"/>
        <v>23906</v>
      </c>
      <c r="J137" s="153">
        <f t="shared" si="40"/>
        <v>2272</v>
      </c>
      <c r="K137" s="153">
        <f t="shared" si="40"/>
        <v>5833</v>
      </c>
      <c r="L137" s="153">
        <f t="shared" si="40"/>
        <v>0</v>
      </c>
      <c r="M137" s="153">
        <f t="shared" si="40"/>
        <v>0</v>
      </c>
      <c r="N137" s="153">
        <f>SUM(D137:M137)</f>
        <v>98720</v>
      </c>
      <c r="O137" s="159"/>
      <c r="P137" s="51"/>
      <c r="Q137" s="51"/>
      <c r="R137" s="51"/>
      <c r="S137" s="50"/>
      <c r="T137" s="51"/>
      <c r="U137" s="153">
        <f>U11+U14+U17+U20+U23+U26+U29+U32+U35+U38+U41+U44+U47+U50+U53+U56+U59+U62+U65+U68+U71+U74+U80+U83+U86+U89+U92+U95+U98+U101+U104+U107+U110+U113+U116+U119+U122+U128+U131+U134</f>
        <v>508874</v>
      </c>
      <c r="V137" s="51"/>
      <c r="W137" s="51"/>
    </row>
    <row r="138" spans="1:23" x14ac:dyDescent="0.25">
      <c r="A138" s="152">
        <v>1946</v>
      </c>
      <c r="B138" s="52"/>
      <c r="C138" s="53" t="s">
        <v>28</v>
      </c>
      <c r="D138" s="152">
        <f>D12+D15+D18+D21+D24+D27+D30+D33+D36+D39+D42+D45+D48+D51+D54+D57+D60+D63+D66+D69+D72+D75+D81+D84+D87+D90+D93+D96+D99+D102+D105+D108+D114+D120+D123+D129+D132+D135</f>
        <v>135</v>
      </c>
      <c r="E138" s="152">
        <f>E12+E15+E18+E21+E24+E27+E30+E33+E36+E39+E42+E45+E48+E51+E54+E57+E60+E63+E66+E69+E72+E75+E81+E84+E87+E90+E93+E96+E99+E102+E105+E108+E111+E114+E120+E123+E129+E132+E135</f>
        <v>120</v>
      </c>
      <c r="F138" s="152">
        <f t="shared" ref="F138:M138" si="41">F12+F15+F18+F21+F24+F27+F30+F33+F36+F39+F42+F45+F48+F51+F54+F57+F60+F63+F66+F69+F72+F75+F81+F84+F87+F90+F93+F96+F99+F102+F105+F108+F111+F114+F120+F123+F129+F132+F135</f>
        <v>90</v>
      </c>
      <c r="G138" s="152">
        <f t="shared" si="41"/>
        <v>28</v>
      </c>
      <c r="H138" s="152">
        <f t="shared" si="41"/>
        <v>6</v>
      </c>
      <c r="I138" s="152">
        <f t="shared" si="41"/>
        <v>132</v>
      </c>
      <c r="J138" s="152">
        <f t="shared" si="41"/>
        <v>12</v>
      </c>
      <c r="K138" s="152">
        <f t="shared" si="41"/>
        <v>36</v>
      </c>
      <c r="L138" s="152">
        <f t="shared" si="41"/>
        <v>0</v>
      </c>
      <c r="M138" s="152">
        <f t="shared" si="41"/>
        <v>0</v>
      </c>
      <c r="N138" s="152">
        <f>SUM(D138:M138)</f>
        <v>559</v>
      </c>
      <c r="O138" s="61">
        <f>SUM(O12:O135)</f>
        <v>52</v>
      </c>
      <c r="P138" s="51"/>
      <c r="Q138" s="239"/>
      <c r="R138" s="51"/>
      <c r="S138" s="52"/>
      <c r="T138" s="51"/>
      <c r="U138" s="152">
        <f>U12+U15+U18+U21+U24+U27+U30+U33+U36+U39+U42+U45+U48+U51+U54+U57+U60+U63+U66+U69+U72+U75+U81+U84+U87+U90+U93+U96+U99+U102+U105+U108+U111+U114+U117+U120+U123+U129+U132+U135</f>
        <v>2974</v>
      </c>
      <c r="V138" s="51"/>
      <c r="W138" s="51"/>
    </row>
    <row r="139" spans="1:23" x14ac:dyDescent="0.25">
      <c r="A139" s="154">
        <v>170.32631038026722</v>
      </c>
      <c r="B139" s="50"/>
      <c r="C139" s="25" t="s">
        <v>30</v>
      </c>
      <c r="D139" s="154">
        <f>IF(D138=0,"",(D137/D138))</f>
        <v>176.04444444444445</v>
      </c>
      <c r="E139" s="154">
        <f t="shared" ref="E139:I139" si="42">IF(E138=0,"",(E137/E138))</f>
        <v>171.23333333333332</v>
      </c>
      <c r="F139" s="154">
        <f t="shared" si="42"/>
        <v>181.4</v>
      </c>
      <c r="G139" s="154">
        <f t="shared" si="42"/>
        <v>180.07142857142858</v>
      </c>
      <c r="H139" s="229">
        <f t="shared" ref="H139" si="43">IF(H138=0,"",(H137/H138))</f>
        <v>171.16666666666666</v>
      </c>
      <c r="I139" s="154">
        <f t="shared" si="42"/>
        <v>181.10606060606059</v>
      </c>
      <c r="J139" s="154">
        <f t="shared" ref="J139" si="44">IF(J138=0,"",(J137/J138))</f>
        <v>189.33333333333334</v>
      </c>
      <c r="K139" s="154">
        <f t="shared" ref="K139:L139" si="45">IF(K138=0,"",(K137/K138))</f>
        <v>162.02777777777777</v>
      </c>
      <c r="L139" s="154" t="str">
        <f t="shared" si="45"/>
        <v/>
      </c>
      <c r="M139" s="154" t="str">
        <f t="shared" ref="M139" si="46">IF(M138=0,"",(M137/M138))</f>
        <v/>
      </c>
      <c r="N139" s="54">
        <f>N137/N138</f>
        <v>176.60107334525938</v>
      </c>
      <c r="O139" s="55"/>
      <c r="P139" s="56"/>
      <c r="Q139" s="57"/>
      <c r="R139" s="56"/>
      <c r="S139" s="50"/>
      <c r="T139" s="56"/>
      <c r="U139" s="154">
        <f>IF(U138=0,"",(U137/U138))</f>
        <v>171.10759919300605</v>
      </c>
      <c r="V139" s="56"/>
      <c r="W139" s="56"/>
    </row>
    <row r="140" spans="1:23" x14ac:dyDescent="0.25"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O140" s="58"/>
      <c r="Q140" s="38"/>
      <c r="R140" s="59" t="s">
        <v>252</v>
      </c>
      <c r="S140" s="169">
        <f>COUNTA(S10:S136)/3</f>
        <v>42</v>
      </c>
    </row>
    <row r="141" spans="1:23" x14ac:dyDescent="0.25">
      <c r="A141" s="60"/>
      <c r="B141" s="38" t="s">
        <v>127</v>
      </c>
      <c r="D141" s="72">
        <f t="shared" ref="D141:M141" si="47">COUNTA(D11:D136)/3</f>
        <v>9</v>
      </c>
      <c r="E141" s="72">
        <f t="shared" si="47"/>
        <v>15</v>
      </c>
      <c r="F141" s="72">
        <f t="shared" si="47"/>
        <v>10</v>
      </c>
      <c r="G141" s="72">
        <f t="shared" si="47"/>
        <v>2</v>
      </c>
      <c r="H141" s="72">
        <f t="shared" si="47"/>
        <v>1</v>
      </c>
      <c r="I141" s="72">
        <f t="shared" si="47"/>
        <v>10</v>
      </c>
      <c r="J141" s="72">
        <f t="shared" si="47"/>
        <v>2</v>
      </c>
      <c r="K141" s="72">
        <f t="shared" si="47"/>
        <v>3</v>
      </c>
      <c r="L141" s="72">
        <f t="shared" si="47"/>
        <v>0</v>
      </c>
      <c r="M141" s="72">
        <f t="shared" si="47"/>
        <v>0</v>
      </c>
      <c r="N141" s="170">
        <f>SUM(D141:M141)</f>
        <v>52</v>
      </c>
      <c r="O141" s="8"/>
      <c r="Q141" s="62"/>
      <c r="S141" s="63"/>
    </row>
  </sheetData>
  <mergeCells count="2">
    <mergeCell ref="N5:O5"/>
    <mergeCell ref="P9:R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topLeftCell="A32" workbookViewId="0">
      <selection activeCell="L59" sqref="L59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65" t="s">
        <v>297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128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129</v>
      </c>
      <c r="B6" s="69" t="s">
        <v>130</v>
      </c>
      <c r="C6" s="69" t="s">
        <v>131</v>
      </c>
      <c r="D6" s="69" t="s">
        <v>132</v>
      </c>
      <c r="E6" s="69"/>
      <c r="F6" s="69" t="s">
        <v>133</v>
      </c>
      <c r="G6" s="78" t="s">
        <v>134</v>
      </c>
      <c r="H6" s="69" t="s">
        <v>135</v>
      </c>
      <c r="I6" s="69" t="s">
        <v>136</v>
      </c>
      <c r="J6" s="69" t="s">
        <v>137</v>
      </c>
      <c r="K6" s="69" t="s">
        <v>16</v>
      </c>
      <c r="L6" s="69" t="s">
        <v>20</v>
      </c>
      <c r="M6" s="79" t="s">
        <v>138</v>
      </c>
    </row>
    <row r="7" spans="1:13" x14ac:dyDescent="0.25">
      <c r="A7" s="72">
        <v>6</v>
      </c>
      <c r="B7" s="72">
        <v>9</v>
      </c>
      <c r="C7" s="72">
        <v>2020</v>
      </c>
      <c r="D7" s="73" t="s">
        <v>9</v>
      </c>
      <c r="E7" s="73"/>
      <c r="F7" s="80" t="s">
        <v>23</v>
      </c>
      <c r="G7" s="73" t="s">
        <v>139</v>
      </c>
      <c r="H7" s="81" t="s">
        <v>140</v>
      </c>
      <c r="I7" s="80" t="s">
        <v>141</v>
      </c>
      <c r="J7" s="74">
        <v>2571</v>
      </c>
      <c r="K7" s="72">
        <v>15</v>
      </c>
      <c r="L7" s="75">
        <f t="shared" ref="L7:L58" si="0">J7/K7</f>
        <v>171.4</v>
      </c>
      <c r="M7" s="80" t="s">
        <v>298</v>
      </c>
    </row>
    <row r="8" spans="1:13" x14ac:dyDescent="0.25">
      <c r="A8" s="72">
        <v>6</v>
      </c>
      <c r="B8" s="72">
        <v>9</v>
      </c>
      <c r="C8" s="72">
        <v>2020</v>
      </c>
      <c r="D8" s="73" t="s">
        <v>9</v>
      </c>
      <c r="E8" s="73"/>
      <c r="F8" s="94" t="s">
        <v>23</v>
      </c>
      <c r="G8" s="73" t="s">
        <v>139</v>
      </c>
      <c r="H8" s="81" t="s">
        <v>287</v>
      </c>
      <c r="I8" s="94" t="s">
        <v>141</v>
      </c>
      <c r="J8" s="74">
        <v>2546</v>
      </c>
      <c r="K8" s="72">
        <v>15</v>
      </c>
      <c r="L8" s="75">
        <f t="shared" si="0"/>
        <v>169.73333333333332</v>
      </c>
      <c r="M8" s="215" t="s">
        <v>298</v>
      </c>
    </row>
    <row r="9" spans="1:13" x14ac:dyDescent="0.25">
      <c r="A9" s="72">
        <v>6</v>
      </c>
      <c r="B9" s="72">
        <v>9</v>
      </c>
      <c r="C9" s="72">
        <v>2020</v>
      </c>
      <c r="D9" s="73" t="s">
        <v>9</v>
      </c>
      <c r="E9" s="73"/>
      <c r="F9" s="214" t="s">
        <v>23</v>
      </c>
      <c r="G9" s="73" t="s">
        <v>139</v>
      </c>
      <c r="H9" s="81" t="s">
        <v>146</v>
      </c>
      <c r="I9" s="214" t="s">
        <v>141</v>
      </c>
      <c r="J9" s="74">
        <v>3070</v>
      </c>
      <c r="K9" s="72">
        <v>15</v>
      </c>
      <c r="L9" s="70">
        <f t="shared" si="0"/>
        <v>204.66666666666666</v>
      </c>
      <c r="M9" s="215" t="s">
        <v>298</v>
      </c>
    </row>
    <row r="10" spans="1:13" x14ac:dyDescent="0.25">
      <c r="A10" s="72">
        <v>6</v>
      </c>
      <c r="B10" s="72">
        <v>9</v>
      </c>
      <c r="C10" s="72">
        <v>2020</v>
      </c>
      <c r="D10" s="73" t="s">
        <v>9</v>
      </c>
      <c r="E10" s="73"/>
      <c r="F10" s="94" t="s">
        <v>23</v>
      </c>
      <c r="G10" s="73" t="s">
        <v>139</v>
      </c>
      <c r="H10" s="81" t="s">
        <v>148</v>
      </c>
      <c r="I10" s="94" t="s">
        <v>145</v>
      </c>
      <c r="J10" s="74">
        <v>2707</v>
      </c>
      <c r="K10" s="72">
        <v>15</v>
      </c>
      <c r="L10" s="75">
        <f t="shared" si="0"/>
        <v>180.46666666666667</v>
      </c>
      <c r="M10" s="174" t="s">
        <v>299</v>
      </c>
    </row>
    <row r="11" spans="1:13" x14ac:dyDescent="0.25">
      <c r="A11" s="72">
        <v>6</v>
      </c>
      <c r="B11" s="72">
        <v>9</v>
      </c>
      <c r="C11" s="72">
        <v>2020</v>
      </c>
      <c r="D11" s="73" t="s">
        <v>9</v>
      </c>
      <c r="E11" s="73"/>
      <c r="F11" s="94" t="s">
        <v>23</v>
      </c>
      <c r="G11" s="73" t="s">
        <v>139</v>
      </c>
      <c r="H11" s="81" t="s">
        <v>154</v>
      </c>
      <c r="I11" s="94" t="s">
        <v>145</v>
      </c>
      <c r="J11" s="74">
        <v>2612</v>
      </c>
      <c r="K11" s="72">
        <v>15</v>
      </c>
      <c r="L11" s="75">
        <f t="shared" si="0"/>
        <v>174.13333333333333</v>
      </c>
      <c r="M11" s="215" t="s">
        <v>299</v>
      </c>
    </row>
    <row r="12" spans="1:13" x14ac:dyDescent="0.25">
      <c r="A12" s="72">
        <v>6</v>
      </c>
      <c r="B12" s="72">
        <v>9</v>
      </c>
      <c r="C12" s="72">
        <v>2020</v>
      </c>
      <c r="D12" s="73" t="s">
        <v>9</v>
      </c>
      <c r="E12" s="73"/>
      <c r="F12" s="94" t="s">
        <v>23</v>
      </c>
      <c r="G12" s="73" t="s">
        <v>139</v>
      </c>
      <c r="H12" s="81" t="s">
        <v>143</v>
      </c>
      <c r="I12" s="94" t="s">
        <v>145</v>
      </c>
      <c r="J12" s="74">
        <v>2717</v>
      </c>
      <c r="K12" s="72">
        <v>15</v>
      </c>
      <c r="L12" s="75">
        <f t="shared" si="0"/>
        <v>181.13333333333333</v>
      </c>
      <c r="M12" s="215" t="s">
        <v>299</v>
      </c>
    </row>
    <row r="13" spans="1:13" x14ac:dyDescent="0.25">
      <c r="A13" s="72">
        <v>6</v>
      </c>
      <c r="B13" s="72">
        <v>9</v>
      </c>
      <c r="C13" s="72">
        <v>2020</v>
      </c>
      <c r="D13" s="73" t="s">
        <v>9</v>
      </c>
      <c r="E13" s="73"/>
      <c r="F13" s="171" t="s">
        <v>23</v>
      </c>
      <c r="G13" s="73" t="s">
        <v>139</v>
      </c>
      <c r="H13" s="81" t="s">
        <v>149</v>
      </c>
      <c r="I13" s="171"/>
      <c r="J13" s="74">
        <v>2242</v>
      </c>
      <c r="K13" s="72">
        <v>15</v>
      </c>
      <c r="L13" s="75">
        <f t="shared" si="0"/>
        <v>149.46666666666667</v>
      </c>
      <c r="M13" s="215" t="s">
        <v>301</v>
      </c>
    </row>
    <row r="14" spans="1:13" x14ac:dyDescent="0.25">
      <c r="A14" s="72">
        <v>6</v>
      </c>
      <c r="B14" s="72">
        <v>9</v>
      </c>
      <c r="C14" s="72">
        <v>2020</v>
      </c>
      <c r="D14" s="73" t="s">
        <v>9</v>
      </c>
      <c r="E14" s="73"/>
      <c r="F14" s="214" t="s">
        <v>23</v>
      </c>
      <c r="G14" s="73" t="s">
        <v>139</v>
      </c>
      <c r="H14" s="81" t="s">
        <v>166</v>
      </c>
      <c r="I14" s="214" t="s">
        <v>245</v>
      </c>
      <c r="J14" s="74">
        <v>2661</v>
      </c>
      <c r="K14" s="72">
        <v>15</v>
      </c>
      <c r="L14" s="75">
        <f t="shared" si="0"/>
        <v>177.4</v>
      </c>
      <c r="M14" s="215" t="s">
        <v>300</v>
      </c>
    </row>
    <row r="15" spans="1:13" x14ac:dyDescent="0.25">
      <c r="A15" s="72">
        <v>6</v>
      </c>
      <c r="B15" s="72">
        <v>9</v>
      </c>
      <c r="C15" s="72">
        <v>2020</v>
      </c>
      <c r="D15" s="73" t="s">
        <v>9</v>
      </c>
      <c r="E15" s="73"/>
      <c r="F15" s="214" t="s">
        <v>23</v>
      </c>
      <c r="G15" s="73" t="s">
        <v>139</v>
      </c>
      <c r="H15" s="81" t="s">
        <v>169</v>
      </c>
      <c r="I15" s="214" t="s">
        <v>245</v>
      </c>
      <c r="J15" s="74">
        <v>2640</v>
      </c>
      <c r="K15" s="72">
        <v>15</v>
      </c>
      <c r="L15" s="75">
        <f t="shared" si="0"/>
        <v>176</v>
      </c>
      <c r="M15" s="215" t="s">
        <v>300</v>
      </c>
    </row>
    <row r="16" spans="1:13" x14ac:dyDescent="0.25">
      <c r="A16" s="72">
        <v>20</v>
      </c>
      <c r="B16" s="72">
        <v>9</v>
      </c>
      <c r="C16" s="72">
        <v>2020</v>
      </c>
      <c r="D16" s="73" t="s">
        <v>316</v>
      </c>
      <c r="E16" s="73"/>
      <c r="F16" s="217" t="s">
        <v>23</v>
      </c>
      <c r="G16" s="73" t="s">
        <v>139</v>
      </c>
      <c r="H16" s="81" t="s">
        <v>140</v>
      </c>
      <c r="I16" s="217" t="s">
        <v>141</v>
      </c>
      <c r="J16" s="74">
        <v>1419</v>
      </c>
      <c r="K16" s="72">
        <v>8</v>
      </c>
      <c r="L16" s="75">
        <f t="shared" si="0"/>
        <v>177.375</v>
      </c>
      <c r="M16" s="219" t="s">
        <v>324</v>
      </c>
    </row>
    <row r="17" spans="1:13" x14ac:dyDescent="0.25">
      <c r="A17" s="72">
        <v>20</v>
      </c>
      <c r="B17" s="72">
        <v>9</v>
      </c>
      <c r="C17" s="72">
        <v>2020</v>
      </c>
      <c r="D17" s="73" t="s">
        <v>316</v>
      </c>
      <c r="E17" s="73"/>
      <c r="F17" s="217" t="s">
        <v>23</v>
      </c>
      <c r="G17" s="73" t="s">
        <v>139</v>
      </c>
      <c r="H17" s="81" t="s">
        <v>154</v>
      </c>
      <c r="I17" s="217" t="s">
        <v>141</v>
      </c>
      <c r="J17" s="74">
        <v>1474</v>
      </c>
      <c r="K17" s="72">
        <v>8</v>
      </c>
      <c r="L17" s="75">
        <f t="shared" si="0"/>
        <v>184.25</v>
      </c>
      <c r="M17" s="219" t="s">
        <v>324</v>
      </c>
    </row>
    <row r="18" spans="1:13" x14ac:dyDescent="0.25">
      <c r="A18" s="72">
        <v>20</v>
      </c>
      <c r="B18" s="72">
        <v>9</v>
      </c>
      <c r="C18" s="72">
        <v>2020</v>
      </c>
      <c r="D18" s="73" t="s">
        <v>316</v>
      </c>
      <c r="E18" s="73"/>
      <c r="F18" s="217" t="s">
        <v>23</v>
      </c>
      <c r="G18" s="73" t="s">
        <v>139</v>
      </c>
      <c r="H18" s="81" t="s">
        <v>143</v>
      </c>
      <c r="I18" s="217" t="s">
        <v>141</v>
      </c>
      <c r="J18" s="74">
        <v>1436</v>
      </c>
      <c r="K18" s="72">
        <v>8</v>
      </c>
      <c r="L18" s="75">
        <f t="shared" si="0"/>
        <v>179.5</v>
      </c>
      <c r="M18" s="219" t="s">
        <v>324</v>
      </c>
    </row>
    <row r="19" spans="1:13" x14ac:dyDescent="0.25">
      <c r="A19" s="72">
        <v>20</v>
      </c>
      <c r="B19" s="72">
        <v>9</v>
      </c>
      <c r="C19" s="72">
        <v>2020</v>
      </c>
      <c r="D19" s="73" t="s">
        <v>316</v>
      </c>
      <c r="E19" s="73"/>
      <c r="F19" s="217" t="s">
        <v>23</v>
      </c>
      <c r="G19" s="73" t="s">
        <v>139</v>
      </c>
      <c r="H19" s="81" t="s">
        <v>147</v>
      </c>
      <c r="I19" s="217" t="s">
        <v>145</v>
      </c>
      <c r="J19" s="74">
        <v>1365</v>
      </c>
      <c r="K19" s="72">
        <v>8</v>
      </c>
      <c r="L19" s="75">
        <f t="shared" si="0"/>
        <v>170.625</v>
      </c>
      <c r="M19" s="219" t="s">
        <v>325</v>
      </c>
    </row>
    <row r="20" spans="1:13" x14ac:dyDescent="0.25">
      <c r="A20" s="72">
        <v>20</v>
      </c>
      <c r="B20" s="72">
        <v>9</v>
      </c>
      <c r="C20" s="72">
        <v>2020</v>
      </c>
      <c r="D20" s="73" t="s">
        <v>316</v>
      </c>
      <c r="E20" s="73"/>
      <c r="F20" s="217" t="s">
        <v>23</v>
      </c>
      <c r="G20" s="73" t="s">
        <v>139</v>
      </c>
      <c r="H20" s="81" t="s">
        <v>287</v>
      </c>
      <c r="I20" s="217" t="s">
        <v>145</v>
      </c>
      <c r="J20" s="74">
        <v>1179</v>
      </c>
      <c r="K20" s="72">
        <v>8</v>
      </c>
      <c r="L20" s="75">
        <f t="shared" si="0"/>
        <v>147.375</v>
      </c>
      <c r="M20" s="219" t="s">
        <v>325</v>
      </c>
    </row>
    <row r="21" spans="1:13" x14ac:dyDescent="0.25">
      <c r="A21" s="72">
        <v>20</v>
      </c>
      <c r="B21" s="72">
        <v>9</v>
      </c>
      <c r="C21" s="72">
        <v>2020</v>
      </c>
      <c r="D21" s="73" t="s">
        <v>316</v>
      </c>
      <c r="E21" s="73"/>
      <c r="F21" s="217" t="s">
        <v>23</v>
      </c>
      <c r="G21" s="73" t="s">
        <v>139</v>
      </c>
      <c r="H21" s="81" t="s">
        <v>317</v>
      </c>
      <c r="I21" s="217" t="s">
        <v>145</v>
      </c>
      <c r="J21" s="74">
        <v>1576</v>
      </c>
      <c r="K21" s="72">
        <v>8</v>
      </c>
      <c r="L21" s="222">
        <f t="shared" si="0"/>
        <v>197</v>
      </c>
      <c r="M21" s="219" t="s">
        <v>325</v>
      </c>
    </row>
    <row r="22" spans="1:13" x14ac:dyDescent="0.25">
      <c r="A22" s="72">
        <v>20</v>
      </c>
      <c r="B22" s="72">
        <v>9</v>
      </c>
      <c r="C22" s="72">
        <v>2020</v>
      </c>
      <c r="D22" s="73" t="s">
        <v>316</v>
      </c>
      <c r="E22" s="73"/>
      <c r="F22" s="217" t="s">
        <v>23</v>
      </c>
      <c r="G22" s="73" t="s">
        <v>139</v>
      </c>
      <c r="H22" s="81" t="s">
        <v>150</v>
      </c>
      <c r="I22" s="217" t="s">
        <v>245</v>
      </c>
      <c r="J22" s="74">
        <v>1365</v>
      </c>
      <c r="K22" s="72">
        <v>8</v>
      </c>
      <c r="L22" s="75">
        <f t="shared" si="0"/>
        <v>170.625</v>
      </c>
      <c r="M22" s="219" t="s">
        <v>298</v>
      </c>
    </row>
    <row r="23" spans="1:13" x14ac:dyDescent="0.25">
      <c r="A23" s="72">
        <v>20</v>
      </c>
      <c r="B23" s="72">
        <v>9</v>
      </c>
      <c r="C23" s="72">
        <v>2020</v>
      </c>
      <c r="D23" s="73" t="s">
        <v>316</v>
      </c>
      <c r="E23" s="73"/>
      <c r="F23" s="217" t="s">
        <v>23</v>
      </c>
      <c r="G23" s="73" t="s">
        <v>139</v>
      </c>
      <c r="H23" s="81" t="s">
        <v>144</v>
      </c>
      <c r="I23" s="217" t="s">
        <v>245</v>
      </c>
      <c r="J23" s="74">
        <v>1397</v>
      </c>
      <c r="K23" s="72">
        <v>8</v>
      </c>
      <c r="L23" s="75">
        <f t="shared" si="0"/>
        <v>174.625</v>
      </c>
      <c r="M23" s="219" t="s">
        <v>298</v>
      </c>
    </row>
    <row r="24" spans="1:13" x14ac:dyDescent="0.25">
      <c r="A24" s="72">
        <v>20</v>
      </c>
      <c r="B24" s="72">
        <v>9</v>
      </c>
      <c r="C24" s="72">
        <v>2020</v>
      </c>
      <c r="D24" s="73" t="s">
        <v>316</v>
      </c>
      <c r="E24" s="73"/>
      <c r="F24" s="217" t="s">
        <v>23</v>
      </c>
      <c r="G24" s="73" t="s">
        <v>139</v>
      </c>
      <c r="H24" s="81" t="s">
        <v>148</v>
      </c>
      <c r="I24" s="217" t="s">
        <v>245</v>
      </c>
      <c r="J24" s="74">
        <v>1605</v>
      </c>
      <c r="K24" s="72">
        <v>8</v>
      </c>
      <c r="L24" s="70">
        <f t="shared" si="0"/>
        <v>200.625</v>
      </c>
      <c r="M24" s="219" t="s">
        <v>298</v>
      </c>
    </row>
    <row r="25" spans="1:13" x14ac:dyDescent="0.25">
      <c r="A25" s="72">
        <v>20</v>
      </c>
      <c r="B25" s="72">
        <v>9</v>
      </c>
      <c r="C25" s="72">
        <v>2020</v>
      </c>
      <c r="D25" s="73" t="s">
        <v>316</v>
      </c>
      <c r="E25" s="73"/>
      <c r="F25" s="217" t="s">
        <v>23</v>
      </c>
      <c r="G25" s="73" t="s">
        <v>139</v>
      </c>
      <c r="H25" s="221" t="s">
        <v>155</v>
      </c>
      <c r="I25" s="217" t="s">
        <v>320</v>
      </c>
      <c r="J25" s="74">
        <v>1098</v>
      </c>
      <c r="K25" s="72">
        <v>8</v>
      </c>
      <c r="L25" s="75">
        <f t="shared" si="0"/>
        <v>137.25</v>
      </c>
      <c r="M25" s="219" t="s">
        <v>326</v>
      </c>
    </row>
    <row r="26" spans="1:13" x14ac:dyDescent="0.25">
      <c r="A26" s="72">
        <v>20</v>
      </c>
      <c r="B26" s="72">
        <v>9</v>
      </c>
      <c r="C26" s="72">
        <v>2020</v>
      </c>
      <c r="D26" s="73" t="s">
        <v>316</v>
      </c>
      <c r="E26" s="73"/>
      <c r="F26" s="217" t="s">
        <v>23</v>
      </c>
      <c r="G26" s="73" t="s">
        <v>139</v>
      </c>
      <c r="H26" s="221" t="s">
        <v>318</v>
      </c>
      <c r="I26" s="217" t="s">
        <v>320</v>
      </c>
      <c r="J26" s="74">
        <v>1153</v>
      </c>
      <c r="K26" s="72">
        <v>8</v>
      </c>
      <c r="L26" s="75">
        <f t="shared" si="0"/>
        <v>144.125</v>
      </c>
      <c r="M26" s="219" t="s">
        <v>326</v>
      </c>
    </row>
    <row r="27" spans="1:13" x14ac:dyDescent="0.25">
      <c r="A27" s="72">
        <v>20</v>
      </c>
      <c r="B27" s="72">
        <v>9</v>
      </c>
      <c r="C27" s="72">
        <v>2020</v>
      </c>
      <c r="D27" s="73" t="s">
        <v>316</v>
      </c>
      <c r="E27" s="73"/>
      <c r="F27" s="217" t="s">
        <v>23</v>
      </c>
      <c r="G27" s="73" t="s">
        <v>139</v>
      </c>
      <c r="H27" s="221" t="s">
        <v>319</v>
      </c>
      <c r="I27" s="217" t="s">
        <v>320</v>
      </c>
      <c r="J27" s="74">
        <v>1254</v>
      </c>
      <c r="K27" s="72">
        <v>8</v>
      </c>
      <c r="L27" s="75">
        <f t="shared" si="0"/>
        <v>156.75</v>
      </c>
      <c r="M27" s="219" t="s">
        <v>326</v>
      </c>
    </row>
    <row r="28" spans="1:13" x14ac:dyDescent="0.25">
      <c r="A28" s="72">
        <v>20</v>
      </c>
      <c r="B28" s="72">
        <v>9</v>
      </c>
      <c r="C28" s="72">
        <v>2020</v>
      </c>
      <c r="D28" s="73" t="s">
        <v>316</v>
      </c>
      <c r="E28" s="73"/>
      <c r="F28" s="217" t="s">
        <v>23</v>
      </c>
      <c r="G28" s="73" t="s">
        <v>139</v>
      </c>
      <c r="H28" s="221" t="s">
        <v>322</v>
      </c>
      <c r="I28" s="217"/>
      <c r="J28" s="74">
        <v>1551</v>
      </c>
      <c r="K28" s="72">
        <v>8</v>
      </c>
      <c r="L28" s="222">
        <f t="shared" si="0"/>
        <v>193.875</v>
      </c>
      <c r="M28" s="219" t="s">
        <v>328</v>
      </c>
    </row>
    <row r="29" spans="1:13" x14ac:dyDescent="0.25">
      <c r="A29" s="72">
        <v>20</v>
      </c>
      <c r="B29" s="72">
        <v>9</v>
      </c>
      <c r="C29" s="72">
        <v>2020</v>
      </c>
      <c r="D29" s="73" t="s">
        <v>316</v>
      </c>
      <c r="E29" s="73"/>
      <c r="F29" s="217" t="s">
        <v>23</v>
      </c>
      <c r="G29" s="73" t="s">
        <v>139</v>
      </c>
      <c r="H29" s="221" t="s">
        <v>149</v>
      </c>
      <c r="I29" s="217"/>
      <c r="J29" s="74">
        <v>1304</v>
      </c>
      <c r="K29" s="72">
        <v>8</v>
      </c>
      <c r="L29" s="75">
        <f t="shared" si="0"/>
        <v>163</v>
      </c>
      <c r="M29" s="217" t="s">
        <v>256</v>
      </c>
    </row>
    <row r="30" spans="1:13" x14ac:dyDescent="0.25">
      <c r="A30" s="72">
        <v>20</v>
      </c>
      <c r="B30" s="72">
        <v>9</v>
      </c>
      <c r="C30" s="72">
        <v>2020</v>
      </c>
      <c r="D30" s="73" t="s">
        <v>316</v>
      </c>
      <c r="E30" s="73"/>
      <c r="F30" s="217" t="s">
        <v>23</v>
      </c>
      <c r="G30" s="73" t="s">
        <v>139</v>
      </c>
      <c r="H30" s="221" t="s">
        <v>151</v>
      </c>
      <c r="I30" s="217"/>
      <c r="J30" s="74">
        <v>1372</v>
      </c>
      <c r="K30" s="72">
        <v>8</v>
      </c>
      <c r="L30" s="75">
        <f t="shared" si="0"/>
        <v>171.5</v>
      </c>
      <c r="M30" s="219" t="s">
        <v>327</v>
      </c>
    </row>
    <row r="31" spans="1:13" x14ac:dyDescent="0.25">
      <c r="A31" s="72">
        <v>27</v>
      </c>
      <c r="B31" s="72">
        <v>9</v>
      </c>
      <c r="C31" s="72">
        <v>2020</v>
      </c>
      <c r="D31" s="73" t="s">
        <v>336</v>
      </c>
      <c r="E31" s="73"/>
      <c r="F31" s="223" t="s">
        <v>24</v>
      </c>
      <c r="G31" s="73" t="s">
        <v>335</v>
      </c>
      <c r="H31" s="81" t="s">
        <v>140</v>
      </c>
      <c r="I31" s="223" t="s">
        <v>141</v>
      </c>
      <c r="J31" s="74">
        <v>2542</v>
      </c>
      <c r="K31" s="72">
        <v>14</v>
      </c>
      <c r="L31" s="75">
        <f t="shared" si="0"/>
        <v>181.57142857142858</v>
      </c>
      <c r="M31" s="247" t="s">
        <v>345</v>
      </c>
    </row>
    <row r="32" spans="1:13" x14ac:dyDescent="0.25">
      <c r="A32" s="72">
        <v>27</v>
      </c>
      <c r="B32" s="72">
        <v>9</v>
      </c>
      <c r="C32" s="72">
        <v>2020</v>
      </c>
      <c r="D32" s="73" t="s">
        <v>336</v>
      </c>
      <c r="E32" s="73"/>
      <c r="F32" s="223" t="s">
        <v>24</v>
      </c>
      <c r="G32" s="73" t="s">
        <v>335</v>
      </c>
      <c r="H32" s="221" t="s">
        <v>322</v>
      </c>
      <c r="I32" s="223" t="s">
        <v>141</v>
      </c>
      <c r="J32" s="74">
        <v>2500</v>
      </c>
      <c r="K32" s="72">
        <v>14</v>
      </c>
      <c r="L32" s="75">
        <f t="shared" si="0"/>
        <v>178.57142857142858</v>
      </c>
      <c r="M32" s="247" t="s">
        <v>345</v>
      </c>
    </row>
    <row r="33" spans="1:13" x14ac:dyDescent="0.25">
      <c r="A33" s="72">
        <v>27</v>
      </c>
      <c r="B33" s="72">
        <v>9</v>
      </c>
      <c r="C33" s="72">
        <v>2020</v>
      </c>
      <c r="D33" s="73" t="s">
        <v>337</v>
      </c>
      <c r="E33" s="73"/>
      <c r="F33" s="223" t="s">
        <v>24</v>
      </c>
      <c r="G33" s="73" t="s">
        <v>157</v>
      </c>
      <c r="H33" s="221" t="s">
        <v>158</v>
      </c>
      <c r="I33" s="223" t="s">
        <v>145</v>
      </c>
      <c r="J33" s="74">
        <v>1404</v>
      </c>
      <c r="K33" s="72">
        <v>9</v>
      </c>
      <c r="L33" s="75">
        <f t="shared" si="0"/>
        <v>156</v>
      </c>
      <c r="M33" s="248" t="s">
        <v>253</v>
      </c>
    </row>
    <row r="34" spans="1:13" x14ac:dyDescent="0.25">
      <c r="A34" s="72">
        <v>27</v>
      </c>
      <c r="B34" s="72">
        <v>9</v>
      </c>
      <c r="C34" s="72">
        <v>2020</v>
      </c>
      <c r="D34" s="73" t="s">
        <v>337</v>
      </c>
      <c r="E34" s="73"/>
      <c r="F34" s="223" t="s">
        <v>24</v>
      </c>
      <c r="G34" s="73" t="s">
        <v>157</v>
      </c>
      <c r="H34" s="221" t="s">
        <v>321</v>
      </c>
      <c r="I34" s="223" t="s">
        <v>145</v>
      </c>
      <c r="J34" s="74">
        <v>1625</v>
      </c>
      <c r="K34" s="72">
        <v>9</v>
      </c>
      <c r="L34" s="75">
        <f t="shared" si="0"/>
        <v>180.55555555555554</v>
      </c>
      <c r="M34" s="248" t="s">
        <v>253</v>
      </c>
    </row>
    <row r="35" spans="1:13" x14ac:dyDescent="0.25">
      <c r="A35" s="72">
        <v>27</v>
      </c>
      <c r="B35" s="72">
        <v>9</v>
      </c>
      <c r="C35" s="72">
        <v>2020</v>
      </c>
      <c r="D35" s="73" t="s">
        <v>337</v>
      </c>
      <c r="E35" s="73"/>
      <c r="F35" s="223" t="s">
        <v>24</v>
      </c>
      <c r="G35" s="73" t="s">
        <v>157</v>
      </c>
      <c r="H35" s="81" t="s">
        <v>338</v>
      </c>
      <c r="I35" s="223" t="s">
        <v>245</v>
      </c>
      <c r="J35" s="74">
        <v>1550</v>
      </c>
      <c r="K35" s="72">
        <v>9</v>
      </c>
      <c r="L35" s="75">
        <f t="shared" si="0"/>
        <v>172.22222222222223</v>
      </c>
      <c r="M35" s="248" t="s">
        <v>256</v>
      </c>
    </row>
    <row r="36" spans="1:13" x14ac:dyDescent="0.25">
      <c r="A36" s="72">
        <v>27</v>
      </c>
      <c r="B36" s="72">
        <v>9</v>
      </c>
      <c r="C36" s="72">
        <v>2020</v>
      </c>
      <c r="D36" s="73" t="s">
        <v>337</v>
      </c>
      <c r="E36" s="73"/>
      <c r="F36" s="223" t="s">
        <v>24</v>
      </c>
      <c r="G36" s="73" t="s">
        <v>157</v>
      </c>
      <c r="H36" s="81" t="s">
        <v>287</v>
      </c>
      <c r="I36" s="223" t="s">
        <v>245</v>
      </c>
      <c r="J36" s="74">
        <v>1569</v>
      </c>
      <c r="K36" s="72">
        <v>9</v>
      </c>
      <c r="L36" s="75">
        <f t="shared" si="0"/>
        <v>174.33333333333334</v>
      </c>
      <c r="M36" s="248" t="s">
        <v>256</v>
      </c>
    </row>
    <row r="37" spans="1:13" x14ac:dyDescent="0.25">
      <c r="A37" s="72">
        <v>27</v>
      </c>
      <c r="B37" s="72">
        <v>9</v>
      </c>
      <c r="C37" s="72">
        <v>2020</v>
      </c>
      <c r="D37" s="73" t="s">
        <v>337</v>
      </c>
      <c r="E37" s="73"/>
      <c r="F37" s="223" t="s">
        <v>24</v>
      </c>
      <c r="G37" s="73" t="s">
        <v>157</v>
      </c>
      <c r="H37" s="81" t="s">
        <v>317</v>
      </c>
      <c r="I37" s="223" t="s">
        <v>320</v>
      </c>
      <c r="J37" s="74">
        <v>1743</v>
      </c>
      <c r="K37" s="72">
        <v>9</v>
      </c>
      <c r="L37" s="222">
        <f t="shared" si="0"/>
        <v>193.66666666666666</v>
      </c>
      <c r="M37" s="247" t="s">
        <v>343</v>
      </c>
    </row>
    <row r="38" spans="1:13" x14ac:dyDescent="0.25">
      <c r="A38" s="72">
        <v>27</v>
      </c>
      <c r="B38" s="72">
        <v>9</v>
      </c>
      <c r="C38" s="72">
        <v>2020</v>
      </c>
      <c r="D38" s="73" t="s">
        <v>337</v>
      </c>
      <c r="E38" s="73"/>
      <c r="F38" s="223" t="s">
        <v>24</v>
      </c>
      <c r="G38" s="73" t="s">
        <v>157</v>
      </c>
      <c r="H38" s="81" t="s">
        <v>150</v>
      </c>
      <c r="I38" s="223" t="s">
        <v>320</v>
      </c>
      <c r="J38" s="74">
        <v>1860</v>
      </c>
      <c r="K38" s="72">
        <v>9</v>
      </c>
      <c r="L38" s="70">
        <f t="shared" si="0"/>
        <v>206.66666666666666</v>
      </c>
      <c r="M38" s="247" t="s">
        <v>343</v>
      </c>
    </row>
    <row r="39" spans="1:13" x14ac:dyDescent="0.25">
      <c r="A39" s="72">
        <v>27</v>
      </c>
      <c r="B39" s="72">
        <v>9</v>
      </c>
      <c r="C39" s="72">
        <v>2020</v>
      </c>
      <c r="D39" s="73" t="s">
        <v>337</v>
      </c>
      <c r="E39" s="73"/>
      <c r="F39" s="223" t="s">
        <v>24</v>
      </c>
      <c r="G39" s="73" t="s">
        <v>157</v>
      </c>
      <c r="H39" s="81" t="s">
        <v>143</v>
      </c>
      <c r="I39" s="223" t="s">
        <v>339</v>
      </c>
      <c r="J39" s="74">
        <v>1468</v>
      </c>
      <c r="K39" s="72">
        <v>9</v>
      </c>
      <c r="L39" s="75">
        <f t="shared" si="0"/>
        <v>163.11111111111111</v>
      </c>
      <c r="M39" s="238" t="s">
        <v>344</v>
      </c>
    </row>
    <row r="40" spans="1:13" x14ac:dyDescent="0.25">
      <c r="A40" s="72">
        <v>27</v>
      </c>
      <c r="B40" s="72">
        <v>9</v>
      </c>
      <c r="C40" s="72">
        <v>2020</v>
      </c>
      <c r="D40" s="73" t="s">
        <v>337</v>
      </c>
      <c r="E40" s="73"/>
      <c r="F40" s="223" t="s">
        <v>24</v>
      </c>
      <c r="G40" s="73" t="s">
        <v>157</v>
      </c>
      <c r="H40" s="81" t="s">
        <v>147</v>
      </c>
      <c r="I40" s="223" t="s">
        <v>339</v>
      </c>
      <c r="J40" s="74">
        <v>1736</v>
      </c>
      <c r="K40" s="72">
        <v>9</v>
      </c>
      <c r="L40" s="222">
        <f t="shared" si="0"/>
        <v>192.88888888888889</v>
      </c>
      <c r="M40" s="238" t="s">
        <v>344</v>
      </c>
    </row>
    <row r="41" spans="1:13" x14ac:dyDescent="0.25">
      <c r="A41" s="72">
        <v>27</v>
      </c>
      <c r="B41" s="72">
        <v>9</v>
      </c>
      <c r="C41" s="72">
        <v>2020</v>
      </c>
      <c r="D41" s="73" t="s">
        <v>337</v>
      </c>
      <c r="E41" s="73"/>
      <c r="F41" s="223" t="s">
        <v>24</v>
      </c>
      <c r="G41" s="73" t="s">
        <v>157</v>
      </c>
      <c r="H41" s="81" t="s">
        <v>148</v>
      </c>
      <c r="I41" s="223" t="s">
        <v>340</v>
      </c>
      <c r="J41" s="74">
        <v>1608</v>
      </c>
      <c r="K41" s="72">
        <v>9</v>
      </c>
      <c r="L41" s="75">
        <f t="shared" si="0"/>
        <v>178.66666666666666</v>
      </c>
      <c r="M41" s="248" t="s">
        <v>253</v>
      </c>
    </row>
    <row r="42" spans="1:13" x14ac:dyDescent="0.25">
      <c r="A42" s="72">
        <v>27</v>
      </c>
      <c r="B42" s="72">
        <v>9</v>
      </c>
      <c r="C42" s="72">
        <v>2020</v>
      </c>
      <c r="D42" s="73" t="s">
        <v>337</v>
      </c>
      <c r="E42" s="73"/>
      <c r="F42" s="223" t="s">
        <v>24</v>
      </c>
      <c r="G42" s="73" t="s">
        <v>157</v>
      </c>
      <c r="H42" s="81" t="s">
        <v>154</v>
      </c>
      <c r="I42" s="223" t="s">
        <v>340</v>
      </c>
      <c r="J42" s="74">
        <v>1763</v>
      </c>
      <c r="K42" s="72">
        <v>9</v>
      </c>
      <c r="L42" s="222">
        <f t="shared" si="0"/>
        <v>195.88888888888889</v>
      </c>
      <c r="M42" s="248" t="s">
        <v>253</v>
      </c>
    </row>
    <row r="43" spans="1:13" x14ac:dyDescent="0.25">
      <c r="A43" s="72">
        <v>4</v>
      </c>
      <c r="B43" s="72">
        <v>10</v>
      </c>
      <c r="C43" s="72">
        <v>2020</v>
      </c>
      <c r="D43" s="73" t="s">
        <v>363</v>
      </c>
      <c r="E43" s="73"/>
      <c r="F43" s="246" t="s">
        <v>364</v>
      </c>
      <c r="G43" s="73" t="s">
        <v>139</v>
      </c>
      <c r="H43" s="221" t="s">
        <v>151</v>
      </c>
      <c r="I43" s="246"/>
      <c r="J43" s="74">
        <v>1027</v>
      </c>
      <c r="K43" s="72">
        <v>6</v>
      </c>
      <c r="L43" s="75">
        <f t="shared" si="0"/>
        <v>171.16666666666666</v>
      </c>
      <c r="M43" s="248" t="s">
        <v>161</v>
      </c>
    </row>
    <row r="44" spans="1:13" x14ac:dyDescent="0.25">
      <c r="A44" s="72">
        <v>11</v>
      </c>
      <c r="B44" s="72">
        <v>10</v>
      </c>
      <c r="C44" s="72">
        <v>2020</v>
      </c>
      <c r="D44" s="73" t="s">
        <v>371</v>
      </c>
      <c r="E44" s="73"/>
      <c r="F44" s="249" t="s">
        <v>370</v>
      </c>
      <c r="G44" s="73" t="s">
        <v>139</v>
      </c>
      <c r="H44" s="81" t="s">
        <v>140</v>
      </c>
      <c r="I44" s="249" t="s">
        <v>141</v>
      </c>
      <c r="J44" s="74">
        <v>3361</v>
      </c>
      <c r="K44" s="72">
        <v>18</v>
      </c>
      <c r="L44" s="75">
        <f t="shared" si="0"/>
        <v>186.72222222222223</v>
      </c>
      <c r="M44" s="247" t="s">
        <v>343</v>
      </c>
    </row>
    <row r="45" spans="1:13" x14ac:dyDescent="0.25">
      <c r="A45" s="72">
        <v>11</v>
      </c>
      <c r="B45" s="72">
        <v>10</v>
      </c>
      <c r="C45" s="72">
        <v>2020</v>
      </c>
      <c r="D45" s="73" t="s">
        <v>371</v>
      </c>
      <c r="E45" s="73"/>
      <c r="F45" s="249" t="s">
        <v>370</v>
      </c>
      <c r="G45" s="73" t="s">
        <v>139</v>
      </c>
      <c r="H45" s="81" t="s">
        <v>148</v>
      </c>
      <c r="I45" s="249" t="s">
        <v>141</v>
      </c>
      <c r="J45" s="74">
        <v>3581</v>
      </c>
      <c r="K45" s="72">
        <v>18</v>
      </c>
      <c r="L45" s="222">
        <f t="shared" si="0"/>
        <v>198.94444444444446</v>
      </c>
      <c r="M45" s="247" t="s">
        <v>343</v>
      </c>
    </row>
    <row r="46" spans="1:13" x14ac:dyDescent="0.25">
      <c r="A46" s="72">
        <v>11</v>
      </c>
      <c r="B46" s="72">
        <v>10</v>
      </c>
      <c r="C46" s="72">
        <v>2020</v>
      </c>
      <c r="D46" s="73" t="s">
        <v>371</v>
      </c>
      <c r="E46" s="73"/>
      <c r="F46" s="249" t="s">
        <v>370</v>
      </c>
      <c r="G46" s="73" t="s">
        <v>139</v>
      </c>
      <c r="H46" s="81" t="s">
        <v>143</v>
      </c>
      <c r="I46" s="249" t="s">
        <v>145</v>
      </c>
      <c r="J46" s="74">
        <v>3373</v>
      </c>
      <c r="K46" s="72">
        <v>18</v>
      </c>
      <c r="L46" s="75">
        <f t="shared" si="0"/>
        <v>187.38888888888889</v>
      </c>
      <c r="M46" s="252" t="s">
        <v>328</v>
      </c>
    </row>
    <row r="47" spans="1:13" x14ac:dyDescent="0.25">
      <c r="A47" s="72">
        <v>11</v>
      </c>
      <c r="B47" s="72">
        <v>10</v>
      </c>
      <c r="C47" s="72">
        <v>2020</v>
      </c>
      <c r="D47" s="73" t="s">
        <v>371</v>
      </c>
      <c r="E47" s="73"/>
      <c r="F47" s="249" t="s">
        <v>370</v>
      </c>
      <c r="G47" s="73" t="s">
        <v>139</v>
      </c>
      <c r="H47" s="81" t="s">
        <v>154</v>
      </c>
      <c r="I47" s="249" t="s">
        <v>145</v>
      </c>
      <c r="J47" s="74">
        <v>3312</v>
      </c>
      <c r="K47" s="72">
        <v>18</v>
      </c>
      <c r="L47" s="75">
        <f t="shared" si="0"/>
        <v>184</v>
      </c>
      <c r="M47" s="252" t="s">
        <v>328</v>
      </c>
    </row>
    <row r="48" spans="1:13" x14ac:dyDescent="0.25">
      <c r="A48" s="72">
        <v>11</v>
      </c>
      <c r="B48" s="72">
        <v>10</v>
      </c>
      <c r="C48" s="72">
        <v>2020</v>
      </c>
      <c r="D48" s="73" t="s">
        <v>371</v>
      </c>
      <c r="E48" s="73"/>
      <c r="F48" s="249" t="s">
        <v>370</v>
      </c>
      <c r="G48" s="73" t="s">
        <v>139</v>
      </c>
      <c r="H48" s="221" t="s">
        <v>149</v>
      </c>
      <c r="I48" s="249"/>
      <c r="J48" s="74">
        <v>2485</v>
      </c>
      <c r="K48" s="72">
        <v>15</v>
      </c>
      <c r="L48" s="75">
        <f t="shared" si="0"/>
        <v>165.66666666666666</v>
      </c>
      <c r="M48" s="249" t="s">
        <v>373</v>
      </c>
    </row>
    <row r="49" spans="1:13" x14ac:dyDescent="0.25">
      <c r="A49" s="72">
        <v>11</v>
      </c>
      <c r="B49" s="72">
        <v>10</v>
      </c>
      <c r="C49" s="72">
        <v>2020</v>
      </c>
      <c r="D49" s="73" t="s">
        <v>371</v>
      </c>
      <c r="E49" s="73"/>
      <c r="F49" s="249" t="s">
        <v>370</v>
      </c>
      <c r="G49" s="73" t="s">
        <v>139</v>
      </c>
      <c r="H49" s="81" t="s">
        <v>147</v>
      </c>
      <c r="I49" s="249" t="s">
        <v>245</v>
      </c>
      <c r="J49" s="74">
        <v>1650</v>
      </c>
      <c r="K49" s="72">
        <v>9</v>
      </c>
      <c r="L49" s="75">
        <f t="shared" si="0"/>
        <v>183.33333333333334</v>
      </c>
      <c r="M49" s="249" t="s">
        <v>369</v>
      </c>
    </row>
    <row r="50" spans="1:13" x14ac:dyDescent="0.25">
      <c r="A50" s="72">
        <v>11</v>
      </c>
      <c r="B50" s="72">
        <v>10</v>
      </c>
      <c r="C50" s="72">
        <v>2020</v>
      </c>
      <c r="D50" s="73" t="s">
        <v>371</v>
      </c>
      <c r="E50" s="73"/>
      <c r="F50" s="249" t="s">
        <v>370</v>
      </c>
      <c r="G50" s="73" t="s">
        <v>139</v>
      </c>
      <c r="H50" s="81" t="s">
        <v>338</v>
      </c>
      <c r="I50" s="249" t="s">
        <v>245</v>
      </c>
      <c r="J50" s="74">
        <v>1507</v>
      </c>
      <c r="K50" s="72">
        <v>9</v>
      </c>
      <c r="L50" s="75">
        <f t="shared" si="0"/>
        <v>167.44444444444446</v>
      </c>
      <c r="M50" s="249" t="s">
        <v>369</v>
      </c>
    </row>
    <row r="51" spans="1:13" x14ac:dyDescent="0.25">
      <c r="A51" s="72">
        <v>11</v>
      </c>
      <c r="B51" s="72">
        <v>10</v>
      </c>
      <c r="C51" s="72">
        <v>2020</v>
      </c>
      <c r="D51" s="73" t="s">
        <v>371</v>
      </c>
      <c r="E51" s="73"/>
      <c r="F51" s="249" t="s">
        <v>370</v>
      </c>
      <c r="G51" s="73" t="s">
        <v>139</v>
      </c>
      <c r="H51" s="221" t="s">
        <v>151</v>
      </c>
      <c r="I51" s="249" t="s">
        <v>320</v>
      </c>
      <c r="J51" s="74">
        <v>1416</v>
      </c>
      <c r="K51" s="72">
        <v>9</v>
      </c>
      <c r="L51" s="75">
        <f t="shared" si="0"/>
        <v>157.33333333333334</v>
      </c>
      <c r="M51" s="249" t="s">
        <v>368</v>
      </c>
    </row>
    <row r="52" spans="1:13" x14ac:dyDescent="0.25">
      <c r="A52" s="72">
        <v>11</v>
      </c>
      <c r="B52" s="72">
        <v>10</v>
      </c>
      <c r="C52" s="72">
        <v>2020</v>
      </c>
      <c r="D52" s="73" t="s">
        <v>371</v>
      </c>
      <c r="E52" s="73"/>
      <c r="F52" s="249" t="s">
        <v>370</v>
      </c>
      <c r="G52" s="73" t="s">
        <v>139</v>
      </c>
      <c r="H52" s="81" t="s">
        <v>150</v>
      </c>
      <c r="I52" s="249" t="s">
        <v>320</v>
      </c>
      <c r="J52" s="74">
        <v>1608</v>
      </c>
      <c r="K52" s="72">
        <v>9</v>
      </c>
      <c r="L52" s="75">
        <f t="shared" si="0"/>
        <v>178.66666666666666</v>
      </c>
      <c r="M52" s="249" t="s">
        <v>368</v>
      </c>
    </row>
    <row r="53" spans="1:13" x14ac:dyDescent="0.25">
      <c r="A53" s="72">
        <v>11</v>
      </c>
      <c r="B53" s="72">
        <v>10</v>
      </c>
      <c r="C53" s="72">
        <v>2020</v>
      </c>
      <c r="D53" s="73" t="s">
        <v>371</v>
      </c>
      <c r="E53" s="73"/>
      <c r="F53" s="249" t="s">
        <v>370</v>
      </c>
      <c r="G53" s="73" t="s">
        <v>139</v>
      </c>
      <c r="H53" s="221" t="s">
        <v>322</v>
      </c>
      <c r="I53" s="249"/>
      <c r="J53" s="74">
        <v>1613</v>
      </c>
      <c r="K53" s="72">
        <v>9</v>
      </c>
      <c r="L53" s="75">
        <f t="shared" si="0"/>
        <v>179.22222222222223</v>
      </c>
      <c r="M53" s="249" t="s">
        <v>367</v>
      </c>
    </row>
    <row r="54" spans="1:13" x14ac:dyDescent="0.25">
      <c r="A54" s="72">
        <v>18</v>
      </c>
      <c r="B54" s="72">
        <v>10</v>
      </c>
      <c r="C54" s="72">
        <v>2020</v>
      </c>
      <c r="D54" s="73" t="s">
        <v>388</v>
      </c>
      <c r="E54" s="73"/>
      <c r="F54" s="253" t="s">
        <v>384</v>
      </c>
      <c r="G54" s="73" t="s">
        <v>383</v>
      </c>
      <c r="H54" s="81" t="s">
        <v>317</v>
      </c>
      <c r="I54" s="253" t="s">
        <v>141</v>
      </c>
      <c r="J54" s="74">
        <v>1086</v>
      </c>
      <c r="K54" s="72">
        <v>6</v>
      </c>
      <c r="L54" s="75">
        <f t="shared" si="0"/>
        <v>181</v>
      </c>
      <c r="M54" s="247" t="s">
        <v>343</v>
      </c>
    </row>
    <row r="55" spans="1:13" x14ac:dyDescent="0.25">
      <c r="A55" s="72">
        <v>18</v>
      </c>
      <c r="B55" s="72">
        <v>10</v>
      </c>
      <c r="C55" s="72">
        <v>2020</v>
      </c>
      <c r="D55" s="73" t="s">
        <v>388</v>
      </c>
      <c r="E55" s="73"/>
      <c r="F55" s="253" t="s">
        <v>384</v>
      </c>
      <c r="G55" s="73" t="s">
        <v>383</v>
      </c>
      <c r="H55" s="81" t="s">
        <v>154</v>
      </c>
      <c r="I55" s="253" t="s">
        <v>141</v>
      </c>
      <c r="J55" s="74">
        <v>1186</v>
      </c>
      <c r="K55" s="72">
        <v>6</v>
      </c>
      <c r="L55" s="222">
        <f t="shared" si="0"/>
        <v>197.66666666666666</v>
      </c>
      <c r="M55" s="247" t="s">
        <v>343</v>
      </c>
    </row>
    <row r="56" spans="1:13" x14ac:dyDescent="0.25">
      <c r="A56" s="72">
        <v>11</v>
      </c>
      <c r="B56" s="72">
        <v>7</v>
      </c>
      <c r="C56" s="72">
        <v>2021</v>
      </c>
      <c r="D56" s="73" t="s">
        <v>371</v>
      </c>
      <c r="E56" s="73"/>
      <c r="F56" s="255" t="s">
        <v>399</v>
      </c>
      <c r="G56" s="73" t="s">
        <v>159</v>
      </c>
      <c r="H56" s="221" t="s">
        <v>155</v>
      </c>
      <c r="I56" s="255" t="s">
        <v>141</v>
      </c>
      <c r="J56" s="74">
        <v>1609</v>
      </c>
      <c r="K56" s="72">
        <v>12</v>
      </c>
      <c r="L56" s="75">
        <f t="shared" si="0"/>
        <v>134.08333333333334</v>
      </c>
      <c r="M56" s="255" t="s">
        <v>400</v>
      </c>
    </row>
    <row r="57" spans="1:13" x14ac:dyDescent="0.25">
      <c r="A57" s="72">
        <v>11</v>
      </c>
      <c r="B57" s="72">
        <v>7</v>
      </c>
      <c r="C57" s="72">
        <v>2021</v>
      </c>
      <c r="D57" s="73" t="s">
        <v>371</v>
      </c>
      <c r="E57" s="73"/>
      <c r="F57" s="255" t="s">
        <v>399</v>
      </c>
      <c r="G57" s="73" t="s">
        <v>159</v>
      </c>
      <c r="H57" s="81" t="s">
        <v>143</v>
      </c>
      <c r="I57" s="255" t="s">
        <v>141</v>
      </c>
      <c r="J57" s="74">
        <v>2115</v>
      </c>
      <c r="K57" s="72">
        <v>12</v>
      </c>
      <c r="L57" s="75">
        <f t="shared" si="0"/>
        <v>176.25</v>
      </c>
      <c r="M57" s="255" t="s">
        <v>400</v>
      </c>
    </row>
    <row r="58" spans="1:13" x14ac:dyDescent="0.25">
      <c r="A58" s="72">
        <v>11</v>
      </c>
      <c r="B58" s="72">
        <v>7</v>
      </c>
      <c r="C58" s="72">
        <v>2021</v>
      </c>
      <c r="D58" s="73" t="s">
        <v>371</v>
      </c>
      <c r="E58" s="73"/>
      <c r="F58" s="255" t="s">
        <v>399</v>
      </c>
      <c r="G58" s="73" t="s">
        <v>159</v>
      </c>
      <c r="H58" s="221" t="s">
        <v>322</v>
      </c>
      <c r="I58" s="255"/>
      <c r="J58" s="74">
        <v>2109</v>
      </c>
      <c r="K58" s="72">
        <v>12</v>
      </c>
      <c r="L58" s="75">
        <f t="shared" si="0"/>
        <v>175.75</v>
      </c>
      <c r="M58" s="255" t="s">
        <v>401</v>
      </c>
    </row>
    <row r="59" spans="1:13" x14ac:dyDescent="0.25">
      <c r="A59" s="60"/>
      <c r="B59" s="60"/>
      <c r="C59" s="60"/>
      <c r="D59" s="38"/>
      <c r="E59" s="38"/>
      <c r="F59" s="63"/>
      <c r="G59" s="68"/>
      <c r="H59" s="80">
        <f>COUNTA(H7:H58)</f>
        <v>52</v>
      </c>
      <c r="I59" s="80"/>
      <c r="J59" s="172">
        <f>SUBTOTAL(9,J7:J58)</f>
        <v>98720</v>
      </c>
      <c r="K59" s="90">
        <f>SUBTOTAL(9,K7:K58)</f>
        <v>559</v>
      </c>
      <c r="L59" s="173">
        <f t="shared" ref="L59" si="1">J59/K59</f>
        <v>176.60107334525938</v>
      </c>
    </row>
  </sheetData>
  <autoFilter ref="A6:M55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7"/>
  <sheetViews>
    <sheetView workbookViewId="0">
      <selection activeCell="J9" sqref="J9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2" t="s">
        <v>304</v>
      </c>
      <c r="B2" s="263"/>
      <c r="C2" s="263"/>
      <c r="D2" s="263"/>
      <c r="E2" s="263"/>
      <c r="F2" s="263"/>
      <c r="G2" s="263"/>
      <c r="H2" s="263"/>
      <c r="I2" s="264"/>
    </row>
    <row r="4" spans="1:10" x14ac:dyDescent="0.25">
      <c r="J4" s="72" t="s">
        <v>170</v>
      </c>
    </row>
    <row r="5" spans="1:10" ht="15.75" x14ac:dyDescent="0.25">
      <c r="A5" s="82" t="s">
        <v>391</v>
      </c>
    </row>
    <row r="6" spans="1:10" x14ac:dyDescent="0.25">
      <c r="A6" s="73" t="s">
        <v>348</v>
      </c>
      <c r="C6" s="72" t="s">
        <v>351</v>
      </c>
      <c r="D6" s="73" t="s">
        <v>349</v>
      </c>
      <c r="J6" s="60">
        <v>2</v>
      </c>
    </row>
    <row r="7" spans="1:10" x14ac:dyDescent="0.25">
      <c r="A7" s="73" t="s">
        <v>353</v>
      </c>
      <c r="B7" s="88"/>
      <c r="C7" s="72" t="s">
        <v>350</v>
      </c>
      <c r="D7" s="76" t="s">
        <v>352</v>
      </c>
      <c r="E7" s="81"/>
      <c r="F7" s="88"/>
      <c r="G7" s="88"/>
      <c r="H7" s="88"/>
      <c r="I7" s="88"/>
      <c r="J7" s="72">
        <v>2</v>
      </c>
    </row>
    <row r="8" spans="1:10" x14ac:dyDescent="0.25">
      <c r="A8" s="73" t="s">
        <v>392</v>
      </c>
      <c r="B8" s="88"/>
      <c r="C8" s="72" t="s">
        <v>393</v>
      </c>
      <c r="D8" s="76" t="s">
        <v>394</v>
      </c>
      <c r="E8" s="81"/>
      <c r="F8" s="88"/>
      <c r="G8" s="88"/>
      <c r="H8" s="88"/>
      <c r="I8" s="88"/>
      <c r="J8" s="72">
        <v>2</v>
      </c>
    </row>
    <row r="9" spans="1:10" x14ac:dyDescent="0.25">
      <c r="A9" s="81"/>
      <c r="B9" s="88"/>
      <c r="C9" s="72"/>
      <c r="D9" s="76"/>
      <c r="E9" s="81"/>
      <c r="F9" s="88"/>
      <c r="G9" s="88"/>
      <c r="H9" s="88"/>
      <c r="I9" s="88"/>
      <c r="J9" s="72"/>
    </row>
    <row r="10" spans="1:10" x14ac:dyDescent="0.25">
      <c r="A10" s="81"/>
      <c r="B10" s="88"/>
      <c r="C10" s="72"/>
      <c r="D10" s="192"/>
      <c r="E10" s="81"/>
      <c r="F10" s="88"/>
      <c r="G10" s="88"/>
      <c r="H10" s="88"/>
      <c r="I10" s="88"/>
      <c r="J10" s="72"/>
    </row>
    <row r="11" spans="1:10" x14ac:dyDescent="0.25">
      <c r="A11" s="81"/>
      <c r="B11" s="88"/>
      <c r="C11" s="72"/>
      <c r="D11" s="76"/>
      <c r="E11" s="81"/>
      <c r="F11" s="88"/>
      <c r="G11" s="88"/>
      <c r="H11" s="88"/>
      <c r="I11" s="88"/>
      <c r="J11" s="72"/>
    </row>
    <row r="12" spans="1:10" x14ac:dyDescent="0.25">
      <c r="A12" s="81"/>
      <c r="B12" s="88"/>
      <c r="C12" s="88"/>
      <c r="D12" s="89"/>
      <c r="E12" s="81"/>
      <c r="F12" s="88"/>
      <c r="G12" s="88"/>
      <c r="H12" s="88"/>
      <c r="I12" s="88"/>
      <c r="J12" s="90">
        <f>SUM(J6:J11)</f>
        <v>6</v>
      </c>
    </row>
    <row r="13" spans="1:10" ht="15.75" x14ac:dyDescent="0.25">
      <c r="A13" s="82" t="s">
        <v>381</v>
      </c>
      <c r="D13" s="88"/>
      <c r="J13" s="72"/>
    </row>
    <row r="14" spans="1:10" x14ac:dyDescent="0.25">
      <c r="D14" s="88"/>
      <c r="J14" s="72"/>
    </row>
    <row r="15" spans="1:10" x14ac:dyDescent="0.25">
      <c r="A15" s="199" t="s">
        <v>382</v>
      </c>
      <c r="B15" s="73"/>
      <c r="C15" s="72" t="s">
        <v>354</v>
      </c>
      <c r="D15" s="73" t="s">
        <v>375</v>
      </c>
      <c r="E15" s="38"/>
      <c r="J15" s="72">
        <v>2</v>
      </c>
    </row>
    <row r="16" spans="1:10" x14ac:dyDescent="0.25">
      <c r="A16" s="63"/>
      <c r="B16" s="73"/>
      <c r="C16" s="72"/>
      <c r="D16" s="68"/>
      <c r="E16" s="38"/>
      <c r="J16" s="72"/>
    </row>
    <row r="17" spans="1:10" x14ac:dyDescent="0.25">
      <c r="A17" s="38"/>
      <c r="D17" s="63"/>
      <c r="E17" s="38"/>
      <c r="J17" s="72"/>
    </row>
    <row r="18" spans="1:10" ht="15.75" x14ac:dyDescent="0.25">
      <c r="A18" s="82" t="s">
        <v>244</v>
      </c>
      <c r="D18" s="63"/>
      <c r="E18" s="38"/>
      <c r="J18" s="72"/>
    </row>
    <row r="19" spans="1:10" ht="15.75" x14ac:dyDescent="0.25">
      <c r="A19" s="82"/>
      <c r="D19" s="63"/>
      <c r="E19" s="38"/>
      <c r="J19" s="72"/>
    </row>
    <row r="20" spans="1:10" x14ac:dyDescent="0.25">
      <c r="B20" s="38"/>
      <c r="D20" s="38"/>
      <c r="F20" s="38"/>
      <c r="J20" s="72"/>
    </row>
    <row r="21" spans="1:10" ht="15.75" x14ac:dyDescent="0.25">
      <c r="A21" s="82" t="s">
        <v>305</v>
      </c>
      <c r="B21" s="38"/>
      <c r="D21" s="38"/>
      <c r="F21" s="38"/>
      <c r="J21" s="72"/>
    </row>
    <row r="22" spans="1:10" x14ac:dyDescent="0.25">
      <c r="A22" s="267"/>
      <c r="B22" s="267"/>
      <c r="C22" s="81"/>
      <c r="D22" s="80"/>
      <c r="E22" s="81"/>
      <c r="F22" s="81"/>
      <c r="G22" s="88"/>
      <c r="H22" s="88"/>
      <c r="I22" s="88"/>
      <c r="J22" s="72"/>
    </row>
    <row r="23" spans="1:10" x14ac:dyDescent="0.25">
      <c r="A23" s="91"/>
      <c r="B23" s="81"/>
      <c r="C23" s="88"/>
      <c r="D23" s="80"/>
      <c r="E23" s="81"/>
      <c r="F23" s="81"/>
      <c r="G23" s="88"/>
      <c r="H23" s="88"/>
      <c r="I23" s="88"/>
      <c r="J23" s="90">
        <f>SUM(J22:J22)</f>
        <v>0</v>
      </c>
    </row>
    <row r="24" spans="1:10" x14ac:dyDescent="0.25">
      <c r="A24" s="84" t="s">
        <v>243</v>
      </c>
      <c r="B24" s="81"/>
      <c r="C24" s="88"/>
      <c r="D24" s="80"/>
      <c r="E24" s="81"/>
      <c r="F24" s="81"/>
      <c r="G24" s="88"/>
      <c r="H24" s="88"/>
      <c r="I24" s="88"/>
      <c r="J24" s="89"/>
    </row>
    <row r="25" spans="1:10" x14ac:dyDescent="0.25">
      <c r="A25" s="83"/>
      <c r="B25" s="38"/>
      <c r="D25" s="63"/>
      <c r="E25" s="38"/>
      <c r="F25" s="38"/>
      <c r="J25" s="60"/>
    </row>
    <row r="26" spans="1:10" x14ac:dyDescent="0.25">
      <c r="J26" s="60"/>
    </row>
    <row r="27" spans="1:10" ht="15.75" x14ac:dyDescent="0.25">
      <c r="A27" s="82" t="s">
        <v>366</v>
      </c>
      <c r="J27" s="60"/>
    </row>
    <row r="28" spans="1:10" x14ac:dyDescent="0.25">
      <c r="J28" s="60"/>
    </row>
    <row r="29" spans="1:10" x14ac:dyDescent="0.25">
      <c r="A29" s="251" t="s">
        <v>256</v>
      </c>
      <c r="B29" s="92"/>
      <c r="C29" s="181"/>
      <c r="D29" s="76"/>
      <c r="E29" s="81"/>
      <c r="F29" s="73"/>
      <c r="G29" s="73"/>
      <c r="H29" s="73"/>
      <c r="I29" s="73"/>
      <c r="J29" s="72"/>
    </row>
    <row r="30" spans="1:10" x14ac:dyDescent="0.25">
      <c r="A30" s="182" t="s">
        <v>329</v>
      </c>
      <c r="B30" s="92"/>
      <c r="C30" s="72" t="s">
        <v>354</v>
      </c>
      <c r="D30" s="76" t="s">
        <v>330</v>
      </c>
      <c r="E30" s="81"/>
      <c r="F30" s="73"/>
      <c r="G30" s="73"/>
      <c r="H30" s="73"/>
      <c r="I30" s="73"/>
      <c r="J30" s="72">
        <v>1</v>
      </c>
    </row>
    <row r="31" spans="1:10" x14ac:dyDescent="0.25">
      <c r="A31" s="92" t="s">
        <v>355</v>
      </c>
      <c r="C31" s="243" t="s">
        <v>350</v>
      </c>
      <c r="D31" s="73" t="s">
        <v>360</v>
      </c>
      <c r="E31" s="81"/>
      <c r="F31" s="73"/>
      <c r="G31" s="73"/>
      <c r="H31" s="73"/>
      <c r="I31" s="73"/>
      <c r="J31" s="72">
        <v>2</v>
      </c>
    </row>
    <row r="32" spans="1:10" x14ac:dyDescent="0.25">
      <c r="A32" s="204" t="s">
        <v>363</v>
      </c>
      <c r="B32" s="92"/>
      <c r="C32" s="72" t="s">
        <v>354</v>
      </c>
      <c r="D32" s="76" t="s">
        <v>361</v>
      </c>
      <c r="E32" s="81"/>
      <c r="F32" s="73"/>
      <c r="G32" s="73"/>
      <c r="H32" s="73"/>
      <c r="I32" s="73"/>
      <c r="J32" s="112">
        <v>1</v>
      </c>
    </row>
    <row r="33" spans="1:10" x14ac:dyDescent="0.25">
      <c r="A33" s="209"/>
      <c r="B33" s="92"/>
      <c r="C33" s="208"/>
      <c r="D33" s="73"/>
      <c r="E33" s="81"/>
      <c r="F33" s="73"/>
      <c r="G33" s="73"/>
      <c r="H33" s="73"/>
      <c r="I33" s="73"/>
      <c r="J33" s="112"/>
    </row>
    <row r="34" spans="1:10" x14ac:dyDescent="0.25">
      <c r="A34" s="213"/>
      <c r="B34" s="92"/>
      <c r="C34" s="212"/>
      <c r="D34" s="73"/>
      <c r="E34" s="81"/>
      <c r="F34" s="73"/>
      <c r="G34" s="73"/>
      <c r="H34" s="73"/>
      <c r="I34" s="73"/>
      <c r="J34" s="112"/>
    </row>
    <row r="35" spans="1:10" x14ac:dyDescent="0.25">
      <c r="E35" s="81"/>
      <c r="F35" s="73"/>
      <c r="G35" s="73"/>
      <c r="H35" s="73"/>
      <c r="I35" s="73"/>
      <c r="J35" s="90">
        <f>SUM(J29:J34)</f>
        <v>4</v>
      </c>
    </row>
    <row r="36" spans="1:10" x14ac:dyDescent="0.25">
      <c r="A36" s="187"/>
      <c r="B36" s="92"/>
      <c r="C36" s="81"/>
      <c r="D36" s="186"/>
      <c r="E36" s="81"/>
      <c r="F36" s="73"/>
      <c r="G36" s="73"/>
      <c r="H36" s="73"/>
      <c r="I36" s="73"/>
      <c r="J36" s="112"/>
    </row>
    <row r="37" spans="1:10" x14ac:dyDescent="0.25">
      <c r="A37" s="251" t="s">
        <v>253</v>
      </c>
      <c r="B37" s="92"/>
      <c r="C37" s="177"/>
      <c r="D37" s="76"/>
      <c r="E37" s="81"/>
      <c r="F37" s="73"/>
      <c r="G37" s="73"/>
      <c r="H37" s="73"/>
      <c r="I37" s="73"/>
      <c r="J37" s="72"/>
    </row>
    <row r="38" spans="1:10" x14ac:dyDescent="0.25">
      <c r="A38" s="92" t="s">
        <v>355</v>
      </c>
      <c r="B38" s="92"/>
      <c r="C38" s="243" t="s">
        <v>350</v>
      </c>
      <c r="D38" s="76" t="s">
        <v>357</v>
      </c>
      <c r="E38" s="81"/>
      <c r="F38" s="73"/>
      <c r="G38" s="73"/>
      <c r="H38" s="73"/>
      <c r="I38" s="73"/>
      <c r="J38" s="72">
        <v>2</v>
      </c>
    </row>
    <row r="39" spans="1:10" x14ac:dyDescent="0.25">
      <c r="A39" s="92" t="s">
        <v>355</v>
      </c>
      <c r="B39" s="92"/>
      <c r="C39" s="186" t="s">
        <v>350</v>
      </c>
      <c r="D39" s="76" t="s">
        <v>356</v>
      </c>
      <c r="E39" s="81"/>
      <c r="F39" s="73"/>
      <c r="G39" s="73"/>
      <c r="H39" s="73"/>
      <c r="I39" s="73"/>
      <c r="J39" s="72">
        <v>2</v>
      </c>
    </row>
    <row r="40" spans="1:10" x14ac:dyDescent="0.25">
      <c r="A40" s="207"/>
      <c r="B40" s="92"/>
      <c r="C40" s="72"/>
      <c r="D40" s="76"/>
      <c r="E40" s="76"/>
      <c r="F40" s="73"/>
      <c r="G40" s="73"/>
      <c r="H40" s="73"/>
      <c r="I40" s="73"/>
      <c r="J40" s="72"/>
    </row>
    <row r="41" spans="1:10" x14ac:dyDescent="0.25">
      <c r="A41" s="210"/>
      <c r="B41" s="92"/>
      <c r="C41" s="72"/>
      <c r="D41" s="73"/>
      <c r="E41" s="76"/>
      <c r="F41" s="73"/>
      <c r="G41" s="73"/>
      <c r="H41" s="73"/>
      <c r="I41" s="73"/>
      <c r="J41" s="72"/>
    </row>
    <row r="42" spans="1:10" x14ac:dyDescent="0.25">
      <c r="A42" s="213"/>
      <c r="B42" s="92"/>
      <c r="C42" s="212"/>
      <c r="D42" s="76"/>
      <c r="E42" s="76"/>
      <c r="F42" s="73"/>
      <c r="G42" s="73"/>
      <c r="H42" s="73"/>
      <c r="I42" s="73"/>
      <c r="J42" s="72"/>
    </row>
    <row r="43" spans="1:10" x14ac:dyDescent="0.25">
      <c r="A43" s="72"/>
      <c r="B43" s="73"/>
      <c r="C43" s="73"/>
      <c r="D43" s="73"/>
      <c r="E43" s="73"/>
      <c r="F43" s="73"/>
      <c r="G43" s="73"/>
      <c r="H43" s="73"/>
      <c r="I43" s="73"/>
      <c r="J43" s="90">
        <f>SUM(J37:J42)</f>
        <v>4</v>
      </c>
    </row>
    <row r="44" spans="1:10" ht="15.75" x14ac:dyDescent="0.25">
      <c r="A44" s="82" t="s">
        <v>188</v>
      </c>
      <c r="J44" s="60"/>
    </row>
    <row r="45" spans="1:10" ht="15.75" x14ac:dyDescent="0.25">
      <c r="A45" s="82"/>
      <c r="J45" s="60"/>
    </row>
    <row r="46" spans="1:10" x14ac:dyDescent="0.25">
      <c r="A46" s="60"/>
      <c r="J46" s="60"/>
    </row>
    <row r="47" spans="1:10" ht="15.75" x14ac:dyDescent="0.25">
      <c r="A47" s="82" t="s">
        <v>189</v>
      </c>
      <c r="J47" s="60"/>
    </row>
    <row r="48" spans="1:10" ht="15.75" x14ac:dyDescent="0.25">
      <c r="A48" s="82"/>
      <c r="J48" s="60"/>
    </row>
    <row r="49" spans="1:10" x14ac:dyDescent="0.25">
      <c r="A49" s="80"/>
      <c r="B49" s="92"/>
      <c r="C49" s="72"/>
      <c r="D49" s="76"/>
      <c r="E49" s="81"/>
      <c r="F49" s="88"/>
      <c r="G49" s="88"/>
      <c r="H49" s="88"/>
      <c r="I49" s="88"/>
      <c r="J49" s="72"/>
    </row>
    <row r="50" spans="1:10" x14ac:dyDescent="0.25">
      <c r="A50" s="80"/>
      <c r="B50" s="92"/>
      <c r="C50" s="72"/>
      <c r="D50" s="76"/>
      <c r="E50" s="73"/>
      <c r="F50" s="88"/>
      <c r="G50" s="88"/>
      <c r="H50" s="88"/>
      <c r="I50" s="88"/>
      <c r="J50" s="72"/>
    </row>
    <row r="51" spans="1:10" x14ac:dyDescent="0.25">
      <c r="A51" s="80"/>
      <c r="B51" s="92"/>
      <c r="C51" s="88"/>
      <c r="D51" s="88"/>
      <c r="E51" s="88"/>
      <c r="F51" s="88"/>
      <c r="G51" s="88"/>
      <c r="H51" s="88"/>
      <c r="I51" s="88"/>
      <c r="J51" s="90">
        <f>SUM(J49:J50)</f>
        <v>0</v>
      </c>
    </row>
    <row r="52" spans="1:10" ht="15.75" x14ac:dyDescent="0.25">
      <c r="A52" s="82" t="s">
        <v>190</v>
      </c>
      <c r="J52" s="60"/>
    </row>
    <row r="53" spans="1:10" x14ac:dyDescent="0.25">
      <c r="J53" s="60"/>
    </row>
    <row r="54" spans="1:10" x14ac:dyDescent="0.25">
      <c r="A54" s="80" t="s">
        <v>276</v>
      </c>
      <c r="B54" s="211" t="s">
        <v>139</v>
      </c>
      <c r="C54" s="194"/>
      <c r="D54" s="92"/>
      <c r="E54" s="81"/>
      <c r="F54" s="88"/>
      <c r="G54" s="88"/>
      <c r="J54" s="60"/>
    </row>
    <row r="55" spans="1:10" x14ac:dyDescent="0.25">
      <c r="A55" s="193" t="s">
        <v>277</v>
      </c>
      <c r="B55" s="211" t="s">
        <v>159</v>
      </c>
      <c r="C55" s="211"/>
      <c r="D55" s="76"/>
      <c r="E55" s="81"/>
      <c r="F55" s="88"/>
      <c r="G55" s="88"/>
      <c r="J55" s="60"/>
    </row>
    <row r="56" spans="1:10" x14ac:dyDescent="0.25">
      <c r="A56" s="193" t="s">
        <v>278</v>
      </c>
      <c r="B56" s="195" t="s">
        <v>139</v>
      </c>
      <c r="C56" s="195"/>
      <c r="D56" s="76"/>
      <c r="E56" s="81"/>
      <c r="F56" s="88"/>
      <c r="G56" s="88"/>
      <c r="J56" s="60"/>
    </row>
    <row r="57" spans="1:10" x14ac:dyDescent="0.25">
      <c r="A57" s="193" t="s">
        <v>279</v>
      </c>
      <c r="B57" s="72" t="s">
        <v>261</v>
      </c>
      <c r="C57" s="196"/>
      <c r="D57" s="76"/>
      <c r="E57" s="81"/>
      <c r="F57" s="88"/>
      <c r="G57" s="88"/>
      <c r="J57" s="60"/>
    </row>
    <row r="58" spans="1:10" x14ac:dyDescent="0.25">
      <c r="A58" s="193" t="s">
        <v>279</v>
      </c>
      <c r="B58" s="72" t="s">
        <v>261</v>
      </c>
      <c r="C58" s="196"/>
      <c r="D58" s="76"/>
      <c r="E58" s="81"/>
      <c r="F58" s="88"/>
      <c r="G58" s="88"/>
      <c r="J58" s="60"/>
    </row>
    <row r="59" spans="1:10" x14ac:dyDescent="0.25">
      <c r="A59" s="193" t="s">
        <v>280</v>
      </c>
      <c r="B59" s="197" t="s">
        <v>255</v>
      </c>
      <c r="C59" s="195"/>
      <c r="D59" s="76"/>
      <c r="J59" s="60"/>
    </row>
    <row r="60" spans="1:10" x14ac:dyDescent="0.25">
      <c r="A60" s="193"/>
      <c r="J60" s="60"/>
    </row>
    <row r="61" spans="1:10" ht="15.75" x14ac:dyDescent="0.25">
      <c r="A61" s="82" t="s">
        <v>191</v>
      </c>
      <c r="J61" s="60"/>
    </row>
    <row r="62" spans="1:10" ht="15.75" x14ac:dyDescent="0.25">
      <c r="A62" s="82"/>
      <c r="J62" s="60"/>
    </row>
    <row r="63" spans="1:10" x14ac:dyDescent="0.25">
      <c r="A63" s="188" t="s">
        <v>260</v>
      </c>
      <c r="J63" s="60"/>
    </row>
    <row r="64" spans="1:10" x14ac:dyDescent="0.25">
      <c r="A64" s="81"/>
      <c r="B64" s="72"/>
      <c r="C64" s="72"/>
      <c r="D64" s="73"/>
      <c r="J64" s="72"/>
    </row>
    <row r="65" spans="1:10" x14ac:dyDescent="0.25">
      <c r="A65" s="81"/>
      <c r="B65" s="72"/>
      <c r="C65" s="72"/>
      <c r="D65" s="73"/>
      <c r="J65" s="72"/>
    </row>
    <row r="66" spans="1:10" x14ac:dyDescent="0.25">
      <c r="A66" s="81"/>
      <c r="B66" s="72"/>
      <c r="C66" s="72"/>
      <c r="D66" s="73"/>
      <c r="J66" s="72"/>
    </row>
    <row r="67" spans="1:10" ht="15.75" x14ac:dyDescent="0.25">
      <c r="A67" s="82"/>
      <c r="J67" s="90">
        <f>SUM(J64:J66)</f>
        <v>0</v>
      </c>
    </row>
    <row r="68" spans="1:10" x14ac:dyDescent="0.25">
      <c r="A68" s="84" t="s">
        <v>192</v>
      </c>
      <c r="J68" s="60"/>
    </row>
    <row r="69" spans="1:10" x14ac:dyDescent="0.25">
      <c r="A69" s="84"/>
      <c r="J69" s="60"/>
    </row>
    <row r="70" spans="1:10" x14ac:dyDescent="0.25">
      <c r="A70" s="84" t="s">
        <v>193</v>
      </c>
      <c r="J70" s="60"/>
    </row>
    <row r="71" spans="1:10" x14ac:dyDescent="0.25">
      <c r="A71" s="84"/>
      <c r="B71" s="84" t="s">
        <v>194</v>
      </c>
      <c r="J71" s="60"/>
    </row>
    <row r="72" spans="1:10" x14ac:dyDescent="0.25">
      <c r="A72" s="63"/>
      <c r="B72" s="72"/>
      <c r="C72" s="72"/>
      <c r="D72" s="76"/>
      <c r="J72" s="72"/>
    </row>
    <row r="73" spans="1:10" x14ac:dyDescent="0.25">
      <c r="B73" s="76"/>
      <c r="C73" s="81"/>
      <c r="D73" s="80"/>
      <c r="E73" s="81"/>
      <c r="F73" s="81"/>
      <c r="G73" s="81"/>
      <c r="H73" s="88"/>
      <c r="I73" s="88"/>
      <c r="J73" s="80"/>
    </row>
    <row r="74" spans="1:10" x14ac:dyDescent="0.25">
      <c r="A74" s="38"/>
      <c r="B74" s="38"/>
      <c r="C74" s="68"/>
      <c r="E74" s="38"/>
      <c r="F74" s="38"/>
      <c r="G74" s="38"/>
      <c r="J74" s="63"/>
    </row>
    <row r="75" spans="1:10" x14ac:dyDescent="0.25">
      <c r="A75" s="38"/>
      <c r="B75" s="38"/>
      <c r="C75" s="38"/>
      <c r="E75" s="38"/>
      <c r="F75" s="38"/>
      <c r="G75" s="38"/>
      <c r="J75" s="60"/>
    </row>
    <row r="76" spans="1:10" x14ac:dyDescent="0.25">
      <c r="B76" s="85" t="s">
        <v>195</v>
      </c>
      <c r="C76" s="38"/>
      <c r="E76" s="38"/>
      <c r="F76" s="38"/>
      <c r="G76" s="38"/>
      <c r="J76" s="60"/>
    </row>
    <row r="77" spans="1:10" x14ac:dyDescent="0.25">
      <c r="A77" s="206" t="s">
        <v>303</v>
      </c>
      <c r="B77" s="205" t="s">
        <v>302</v>
      </c>
      <c r="C77" s="215" t="s">
        <v>139</v>
      </c>
      <c r="D77" s="76" t="s">
        <v>179</v>
      </c>
      <c r="E77" s="38"/>
      <c r="F77" s="38"/>
      <c r="G77" s="38"/>
      <c r="J77" s="60">
        <v>1</v>
      </c>
    </row>
    <row r="78" spans="1:10" x14ac:dyDescent="0.25">
      <c r="A78" s="220" t="s">
        <v>329</v>
      </c>
      <c r="B78" s="219" t="s">
        <v>331</v>
      </c>
      <c r="C78" s="219" t="s">
        <v>139</v>
      </c>
      <c r="D78" s="76" t="s">
        <v>196</v>
      </c>
      <c r="E78" s="81"/>
      <c r="F78" s="81"/>
      <c r="G78" s="81"/>
      <c r="H78" s="88"/>
      <c r="I78" s="88"/>
      <c r="J78" s="72">
        <v>1</v>
      </c>
    </row>
    <row r="79" spans="1:10" x14ac:dyDescent="0.25">
      <c r="A79" s="244" t="s">
        <v>359</v>
      </c>
      <c r="B79" s="243" t="s">
        <v>358</v>
      </c>
      <c r="C79" s="243" t="s">
        <v>350</v>
      </c>
      <c r="D79" s="76" t="s">
        <v>173</v>
      </c>
      <c r="E79" s="81"/>
      <c r="F79" s="81"/>
      <c r="G79" s="81"/>
      <c r="H79" s="88"/>
      <c r="I79" s="88"/>
      <c r="J79" s="72">
        <v>1</v>
      </c>
    </row>
    <row r="80" spans="1:10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90">
        <f>SUM(J72:J79)</f>
        <v>3</v>
      </c>
    </row>
    <row r="81" spans="1:10" x14ac:dyDescent="0.25">
      <c r="A81" s="88"/>
      <c r="B81" s="88"/>
      <c r="C81" s="88"/>
      <c r="D81" s="88"/>
      <c r="E81" s="88"/>
      <c r="F81" s="88"/>
      <c r="G81" s="88"/>
      <c r="H81" s="88"/>
      <c r="I81" s="88"/>
      <c r="J81" s="112"/>
    </row>
    <row r="82" spans="1:10" x14ac:dyDescent="0.25">
      <c r="A82" s="84" t="s">
        <v>306</v>
      </c>
    </row>
    <row r="83" spans="1:10" x14ac:dyDescent="0.25">
      <c r="A83" s="84"/>
      <c r="I83" s="72" t="s">
        <v>201</v>
      </c>
      <c r="J83" s="72">
        <f>J12+J15+J23+J35+J43+J51+J67+J80</f>
        <v>19</v>
      </c>
    </row>
    <row r="84" spans="1:10" x14ac:dyDescent="0.25">
      <c r="B84" s="265" t="s">
        <v>197</v>
      </c>
      <c r="C84" s="265"/>
      <c r="E84" s="266" t="s">
        <v>198</v>
      </c>
      <c r="F84" s="266"/>
    </row>
    <row r="85" spans="1:10" x14ac:dyDescent="0.25">
      <c r="B85" s="60"/>
      <c r="C85" s="38"/>
      <c r="E85" s="60"/>
      <c r="F85" s="38"/>
    </row>
    <row r="86" spans="1:10" x14ac:dyDescent="0.25">
      <c r="A86" s="260"/>
      <c r="B86" s="260"/>
      <c r="C86" s="95"/>
      <c r="D86" s="260"/>
      <c r="E86" s="260"/>
      <c r="F86" s="95"/>
    </row>
    <row r="87" spans="1:10" x14ac:dyDescent="0.25">
      <c r="A87" s="260"/>
      <c r="B87" s="260"/>
      <c r="C87" s="86"/>
      <c r="D87" s="261"/>
      <c r="E87" s="261"/>
      <c r="F87" s="86"/>
    </row>
    <row r="88" spans="1:10" x14ac:dyDescent="0.25">
      <c r="A88" s="260"/>
      <c r="B88" s="260"/>
      <c r="C88" s="86"/>
      <c r="D88" s="261"/>
      <c r="E88" s="261"/>
      <c r="F88" s="86"/>
    </row>
    <row r="89" spans="1:10" x14ac:dyDescent="0.25">
      <c r="B89" s="60"/>
      <c r="C89" s="38"/>
      <c r="E89" s="86"/>
      <c r="F89" s="38"/>
    </row>
    <row r="90" spans="1:10" x14ac:dyDescent="0.25">
      <c r="A90" s="84" t="s">
        <v>200</v>
      </c>
      <c r="B90" s="60"/>
      <c r="C90" s="38"/>
      <c r="E90" s="87"/>
    </row>
    <row r="92" spans="1:10" x14ac:dyDescent="0.25">
      <c r="B92" s="260"/>
      <c r="C92" s="260"/>
      <c r="D92" s="72"/>
      <c r="E92" s="73"/>
      <c r="F92" s="60"/>
    </row>
    <row r="93" spans="1:10" x14ac:dyDescent="0.25">
      <c r="B93" s="260"/>
      <c r="C93" s="260"/>
      <c r="D93" s="72"/>
      <c r="E93" s="73"/>
      <c r="F93" s="60"/>
    </row>
    <row r="94" spans="1:10" x14ac:dyDescent="0.25">
      <c r="B94" s="260"/>
      <c r="C94" s="260"/>
      <c r="D94" s="72"/>
      <c r="E94" s="73"/>
    </row>
    <row r="95" spans="1:10" x14ac:dyDescent="0.25">
      <c r="B95" s="260"/>
      <c r="C95" s="260"/>
      <c r="D95" s="72"/>
      <c r="E95" s="73"/>
    </row>
    <row r="96" spans="1:10" x14ac:dyDescent="0.25">
      <c r="B96" s="260"/>
      <c r="C96" s="260"/>
      <c r="D96" s="72"/>
    </row>
    <row r="97" spans="2:4" x14ac:dyDescent="0.25">
      <c r="B97" s="260"/>
      <c r="C97" s="260"/>
      <c r="D97" s="72"/>
    </row>
  </sheetData>
  <mergeCells count="16">
    <mergeCell ref="A87:B87"/>
    <mergeCell ref="A88:B88"/>
    <mergeCell ref="D87:E87"/>
    <mergeCell ref="D88:E88"/>
    <mergeCell ref="A2:I2"/>
    <mergeCell ref="B84:C84"/>
    <mergeCell ref="E84:F84"/>
    <mergeCell ref="A86:B86"/>
    <mergeCell ref="D86:E86"/>
    <mergeCell ref="A22:B22"/>
    <mergeCell ref="B92:C92"/>
    <mergeCell ref="B94:C94"/>
    <mergeCell ref="B95:C95"/>
    <mergeCell ref="B96:C96"/>
    <mergeCell ref="B97:C97"/>
    <mergeCell ref="B93:C9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9"/>
  <sheetViews>
    <sheetView topLeftCell="A3" workbookViewId="0">
      <selection activeCell="C52" sqref="C52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2" t="s">
        <v>315</v>
      </c>
      <c r="C2" s="263"/>
      <c r="D2" s="263"/>
      <c r="E2" s="263"/>
      <c r="F2" s="263"/>
      <c r="G2" s="263"/>
      <c r="H2" s="263"/>
      <c r="I2" s="263"/>
      <c r="J2" s="263"/>
    </row>
    <row r="4" spans="2:10" x14ac:dyDescent="0.25">
      <c r="C4" s="96" t="s">
        <v>202</v>
      </c>
      <c r="D4" s="71" t="s">
        <v>161</v>
      </c>
      <c r="E4" s="71" t="s">
        <v>162</v>
      </c>
      <c r="F4" s="71" t="s">
        <v>203</v>
      </c>
      <c r="G4" s="71" t="s">
        <v>204</v>
      </c>
      <c r="H4" s="71" t="s">
        <v>254</v>
      </c>
      <c r="I4" s="71" t="s">
        <v>205</v>
      </c>
      <c r="J4" s="3" t="s">
        <v>12</v>
      </c>
    </row>
    <row r="5" spans="2:10" x14ac:dyDescent="0.25">
      <c r="C5" s="97" t="s">
        <v>206</v>
      </c>
      <c r="D5" s="98"/>
      <c r="E5" s="98"/>
      <c r="F5" s="98" t="s">
        <v>207</v>
      </c>
      <c r="G5" s="98" t="s">
        <v>208</v>
      </c>
      <c r="H5" s="98"/>
      <c r="I5" s="98" t="s">
        <v>209</v>
      </c>
      <c r="J5" s="11" t="s">
        <v>210</v>
      </c>
    </row>
    <row r="7" spans="2:10" x14ac:dyDescent="0.25">
      <c r="B7" s="81" t="s">
        <v>291</v>
      </c>
      <c r="C7" s="88"/>
      <c r="D7" s="88"/>
      <c r="E7" s="88"/>
      <c r="F7" s="88"/>
      <c r="G7" s="88"/>
      <c r="H7" s="88"/>
    </row>
    <row r="8" spans="2:10" x14ac:dyDescent="0.25">
      <c r="C8" s="104"/>
      <c r="D8" s="183"/>
      <c r="E8" s="103"/>
      <c r="F8" s="184"/>
      <c r="G8" s="102"/>
      <c r="H8" s="189"/>
      <c r="I8" s="101"/>
      <c r="J8" s="99"/>
    </row>
    <row r="9" spans="2:10" x14ac:dyDescent="0.25">
      <c r="C9" s="100"/>
      <c r="D9" s="100"/>
      <c r="E9" s="100"/>
      <c r="F9" s="100"/>
      <c r="G9" s="100"/>
      <c r="H9" s="216"/>
    </row>
    <row r="10" spans="2:10" x14ac:dyDescent="0.25">
      <c r="B10" s="252"/>
      <c r="C10" s="72"/>
      <c r="D10" s="72"/>
      <c r="E10" s="72"/>
      <c r="F10" s="72"/>
      <c r="G10" s="72"/>
      <c r="H10" s="72"/>
      <c r="I10" s="72"/>
      <c r="J10" s="72"/>
    </row>
    <row r="11" spans="2:10" x14ac:dyDescent="0.25">
      <c r="B11" s="81" t="s">
        <v>196</v>
      </c>
      <c r="C11" s="100"/>
      <c r="D11" s="100"/>
      <c r="E11" s="103">
        <v>1</v>
      </c>
      <c r="F11" s="184">
        <v>1</v>
      </c>
      <c r="G11" s="100"/>
      <c r="H11" s="216"/>
      <c r="I11" s="101">
        <v>1</v>
      </c>
      <c r="J11" s="99">
        <f t="shared" ref="J11:J22" si="0">C11+D11+E11+F11+G11+H11+I11</f>
        <v>3</v>
      </c>
    </row>
    <row r="12" spans="2:10" x14ac:dyDescent="0.25">
      <c r="B12" s="81" t="s">
        <v>214</v>
      </c>
      <c r="C12" s="254">
        <v>2</v>
      </c>
      <c r="D12" s="100"/>
      <c r="E12" s="100"/>
      <c r="F12" s="100"/>
      <c r="G12" s="100"/>
      <c r="H12" s="216"/>
      <c r="J12" s="99">
        <f t="shared" si="0"/>
        <v>2</v>
      </c>
    </row>
    <row r="13" spans="2:10" x14ac:dyDescent="0.25">
      <c r="B13" s="81" t="s">
        <v>171</v>
      </c>
      <c r="C13" s="104">
        <v>1</v>
      </c>
      <c r="D13" s="100"/>
      <c r="E13" s="100"/>
      <c r="F13" s="184">
        <v>1</v>
      </c>
      <c r="G13" s="100"/>
      <c r="H13" s="216"/>
      <c r="J13" s="99">
        <f t="shared" si="0"/>
        <v>2</v>
      </c>
    </row>
    <row r="14" spans="2:10" x14ac:dyDescent="0.25">
      <c r="B14" s="81" t="s">
        <v>173</v>
      </c>
      <c r="C14" s="104">
        <v>1</v>
      </c>
      <c r="D14" s="100"/>
      <c r="E14" s="100"/>
      <c r="F14" s="100"/>
      <c r="G14" s="100"/>
      <c r="H14" s="216"/>
      <c r="I14" s="101">
        <v>1</v>
      </c>
      <c r="J14" s="99">
        <f t="shared" si="0"/>
        <v>2</v>
      </c>
    </row>
    <row r="15" spans="2:10" x14ac:dyDescent="0.25">
      <c r="B15" s="81" t="s">
        <v>182</v>
      </c>
      <c r="C15" s="104">
        <v>1</v>
      </c>
      <c r="D15" s="100"/>
      <c r="E15" s="103">
        <v>1</v>
      </c>
      <c r="F15" s="100"/>
      <c r="G15" s="100"/>
      <c r="H15" s="216"/>
      <c r="J15" s="99">
        <f t="shared" si="0"/>
        <v>2</v>
      </c>
    </row>
    <row r="16" spans="2:10" x14ac:dyDescent="0.25">
      <c r="B16" s="81" t="s">
        <v>361</v>
      </c>
      <c r="C16" s="100"/>
      <c r="D16" s="183">
        <v>1</v>
      </c>
      <c r="E16" s="103">
        <v>1</v>
      </c>
      <c r="F16" s="100"/>
      <c r="G16" s="100"/>
      <c r="H16" s="100"/>
      <c r="I16" s="72"/>
      <c r="J16" s="99">
        <f t="shared" si="0"/>
        <v>2</v>
      </c>
    </row>
    <row r="17" spans="1:10" x14ac:dyDescent="0.25">
      <c r="B17" s="81" t="s">
        <v>307</v>
      </c>
      <c r="C17" s="104">
        <v>1</v>
      </c>
      <c r="D17" s="100"/>
      <c r="E17" s="100"/>
      <c r="F17" s="100"/>
      <c r="G17" s="100"/>
      <c r="H17" s="216"/>
      <c r="J17" s="99">
        <f t="shared" si="0"/>
        <v>1</v>
      </c>
    </row>
    <row r="18" spans="1:10" x14ac:dyDescent="0.25">
      <c r="B18" s="81" t="s">
        <v>179</v>
      </c>
      <c r="C18" s="100"/>
      <c r="D18" s="100"/>
      <c r="E18" s="100"/>
      <c r="F18" s="100"/>
      <c r="G18" s="100"/>
      <c r="H18" s="216"/>
      <c r="I18" s="101">
        <v>1</v>
      </c>
      <c r="J18" s="99">
        <f t="shared" si="0"/>
        <v>1</v>
      </c>
    </row>
    <row r="19" spans="1:10" x14ac:dyDescent="0.25">
      <c r="B19" s="81" t="s">
        <v>217</v>
      </c>
      <c r="C19" s="72"/>
      <c r="D19" s="183">
        <v>1</v>
      </c>
      <c r="E19" s="100"/>
      <c r="F19" s="100"/>
      <c r="G19" s="100"/>
      <c r="H19" s="216"/>
      <c r="I19" s="100"/>
      <c r="J19" s="99">
        <f t="shared" si="0"/>
        <v>1</v>
      </c>
    </row>
    <row r="20" spans="1:10" x14ac:dyDescent="0.25">
      <c r="B20" s="81" t="s">
        <v>216</v>
      </c>
      <c r="C20" s="100"/>
      <c r="D20" s="183">
        <v>1</v>
      </c>
      <c r="E20" s="100"/>
      <c r="F20" s="100"/>
      <c r="G20" s="100"/>
      <c r="H20" s="100"/>
      <c r="I20" s="72"/>
      <c r="J20" s="99">
        <f t="shared" si="0"/>
        <v>1</v>
      </c>
    </row>
    <row r="21" spans="1:10" x14ac:dyDescent="0.25">
      <c r="B21" s="73" t="s">
        <v>178</v>
      </c>
      <c r="C21" s="100"/>
      <c r="D21" s="183">
        <v>1</v>
      </c>
      <c r="E21" s="100"/>
      <c r="F21" s="100"/>
      <c r="G21" s="100"/>
      <c r="H21" s="100"/>
      <c r="I21" s="72"/>
      <c r="J21" s="99">
        <f t="shared" si="0"/>
        <v>1</v>
      </c>
    </row>
    <row r="22" spans="1:10" x14ac:dyDescent="0.25">
      <c r="B22" s="81" t="s">
        <v>172</v>
      </c>
      <c r="C22" s="100"/>
      <c r="D22" s="100"/>
      <c r="E22" s="103">
        <v>1</v>
      </c>
      <c r="F22" s="100"/>
      <c r="G22" s="100"/>
      <c r="H22" s="100"/>
      <c r="I22" s="72"/>
      <c r="J22" s="99">
        <f t="shared" si="0"/>
        <v>1</v>
      </c>
    </row>
    <row r="23" spans="1:10" x14ac:dyDescent="0.25">
      <c r="B23" s="81"/>
      <c r="C23" s="100"/>
      <c r="D23" s="100"/>
      <c r="E23" s="103"/>
      <c r="F23" s="100"/>
      <c r="G23" s="100"/>
      <c r="H23" s="100"/>
      <c r="I23" s="72"/>
      <c r="J23" s="99"/>
    </row>
    <row r="24" spans="1:10" x14ac:dyDescent="0.25">
      <c r="A24" t="s">
        <v>12</v>
      </c>
      <c r="B24" s="72">
        <f>COUNTA(B11:B22)</f>
        <v>12</v>
      </c>
      <c r="C24" s="72">
        <f>SUM(C11:C22)</f>
        <v>6</v>
      </c>
      <c r="D24" s="100">
        <f>SUM(D11:D22)</f>
        <v>4</v>
      </c>
      <c r="E24" s="100">
        <f>SUM(E11:E22)</f>
        <v>4</v>
      </c>
      <c r="F24" s="100">
        <f>SUM(F11:F22)</f>
        <v>2</v>
      </c>
      <c r="G24" s="72"/>
      <c r="H24" s="72"/>
      <c r="I24" s="72">
        <f>SUM(I11:I22)</f>
        <v>3</v>
      </c>
      <c r="J24" s="72">
        <f>SUM(J11:J22)</f>
        <v>19</v>
      </c>
    </row>
    <row r="25" spans="1:10" x14ac:dyDescent="0.25">
      <c r="B25" s="81"/>
      <c r="C25" s="72"/>
      <c r="D25" s="100"/>
      <c r="E25" s="100"/>
      <c r="F25" s="72"/>
      <c r="G25" s="72"/>
      <c r="H25" s="72"/>
      <c r="I25" s="72"/>
      <c r="J25" s="72"/>
    </row>
    <row r="26" spans="1:10" x14ac:dyDescent="0.25">
      <c r="B26" s="81" t="s">
        <v>223</v>
      </c>
      <c r="C26" s="72"/>
      <c r="D26" s="100"/>
      <c r="E26" s="100"/>
      <c r="F26" s="72"/>
      <c r="G26" s="72"/>
      <c r="H26" s="72"/>
      <c r="I26" s="72"/>
      <c r="J26" s="72"/>
    </row>
    <row r="27" spans="1:10" x14ac:dyDescent="0.25">
      <c r="B27" s="81"/>
      <c r="C27" s="72"/>
      <c r="D27" s="100"/>
      <c r="E27" s="100"/>
      <c r="F27" s="72"/>
      <c r="G27" s="72"/>
      <c r="H27" s="72"/>
      <c r="I27" s="72"/>
      <c r="J27" s="72"/>
    </row>
    <row r="28" spans="1:10" x14ac:dyDescent="0.25">
      <c r="B28" s="81" t="s">
        <v>185</v>
      </c>
      <c r="C28" s="72"/>
      <c r="D28" s="100"/>
      <c r="E28" s="100"/>
      <c r="F28" s="72"/>
      <c r="G28" s="72"/>
      <c r="H28" s="72"/>
      <c r="I28" s="72"/>
      <c r="J28" s="72"/>
    </row>
    <row r="29" spans="1:10" x14ac:dyDescent="0.25">
      <c r="B29" s="73" t="s">
        <v>219</v>
      </c>
      <c r="C29" s="72"/>
      <c r="D29" s="100"/>
      <c r="E29" s="100"/>
      <c r="F29" s="72"/>
      <c r="G29" s="72"/>
      <c r="H29" s="72"/>
      <c r="I29" s="72"/>
      <c r="J29" s="72"/>
    </row>
    <row r="30" spans="1:10" x14ac:dyDescent="0.25">
      <c r="B30" s="73" t="s">
        <v>225</v>
      </c>
      <c r="C30" s="72"/>
      <c r="D30" s="100"/>
      <c r="E30" s="100"/>
      <c r="F30" s="72"/>
      <c r="G30" s="72"/>
      <c r="H30" s="72"/>
      <c r="I30" s="72"/>
      <c r="J30" s="72"/>
    </row>
    <row r="31" spans="1:10" x14ac:dyDescent="0.25">
      <c r="B31" s="73" t="s">
        <v>224</v>
      </c>
      <c r="C31" s="72"/>
      <c r="D31" s="100"/>
      <c r="E31" s="100"/>
      <c r="F31" s="72"/>
      <c r="G31" s="72"/>
      <c r="H31" s="72"/>
      <c r="I31" s="72"/>
      <c r="J31" s="72"/>
    </row>
    <row r="32" spans="1:10" x14ac:dyDescent="0.25">
      <c r="B32" s="73" t="s">
        <v>362</v>
      </c>
      <c r="C32" s="72"/>
      <c r="D32" s="100"/>
      <c r="E32" s="100"/>
      <c r="F32" s="72"/>
      <c r="G32" s="72"/>
      <c r="H32" s="72"/>
      <c r="I32" s="72"/>
      <c r="J32" s="72"/>
    </row>
    <row r="33" spans="2:10" x14ac:dyDescent="0.25">
      <c r="B33" s="73" t="s">
        <v>220</v>
      </c>
      <c r="C33" s="72"/>
      <c r="D33" s="100"/>
      <c r="E33" s="100"/>
      <c r="F33" s="72"/>
      <c r="G33" s="72"/>
      <c r="H33" s="72"/>
      <c r="I33" s="72"/>
      <c r="J33" s="72"/>
    </row>
    <row r="34" spans="2:10" x14ac:dyDescent="0.25">
      <c r="B34" s="73" t="s">
        <v>218</v>
      </c>
      <c r="C34" s="72"/>
      <c r="D34" s="100"/>
      <c r="E34" s="100"/>
      <c r="F34" s="72"/>
      <c r="G34" s="72"/>
      <c r="H34" s="72"/>
      <c r="I34" s="72"/>
      <c r="J34" s="72"/>
    </row>
    <row r="35" spans="2:10" x14ac:dyDescent="0.25">
      <c r="B35" s="81" t="s">
        <v>181</v>
      </c>
      <c r="C35" s="72"/>
      <c r="D35" s="100"/>
      <c r="E35" s="100"/>
      <c r="F35" s="72"/>
      <c r="G35" s="72"/>
      <c r="H35" s="72"/>
      <c r="I35" s="72"/>
      <c r="J35" s="72"/>
    </row>
    <row r="36" spans="2:10" x14ac:dyDescent="0.25">
      <c r="B36" s="81" t="s">
        <v>212</v>
      </c>
      <c r="C36" s="72"/>
      <c r="D36" s="100"/>
      <c r="E36" s="100"/>
      <c r="F36" s="72"/>
      <c r="G36" s="72"/>
      <c r="H36" s="72"/>
      <c r="I36" s="72"/>
      <c r="J36" s="72"/>
    </row>
    <row r="37" spans="2:10" x14ac:dyDescent="0.25">
      <c r="B37" s="81" t="s">
        <v>184</v>
      </c>
      <c r="C37" s="72"/>
      <c r="D37" s="100"/>
      <c r="E37" s="100"/>
      <c r="F37" s="72"/>
      <c r="G37" s="72"/>
      <c r="H37" s="72"/>
      <c r="I37" s="72"/>
      <c r="J37" s="72"/>
    </row>
    <row r="38" spans="2:10" x14ac:dyDescent="0.25">
      <c r="B38" s="81" t="s">
        <v>186</v>
      </c>
      <c r="C38" s="72"/>
      <c r="D38" s="100"/>
      <c r="E38" s="100"/>
      <c r="F38" s="72"/>
      <c r="G38" s="72"/>
      <c r="H38" s="72"/>
      <c r="I38" s="72"/>
      <c r="J38" s="72"/>
    </row>
    <row r="39" spans="2:10" x14ac:dyDescent="0.25">
      <c r="B39" s="81" t="s">
        <v>211</v>
      </c>
      <c r="C39" s="72"/>
      <c r="D39" s="100"/>
      <c r="E39" s="100"/>
      <c r="F39" s="72"/>
      <c r="G39" s="72"/>
      <c r="H39" s="72"/>
      <c r="I39" s="72"/>
      <c r="J39" s="72"/>
    </row>
    <row r="40" spans="2:10" x14ac:dyDescent="0.25">
      <c r="B40" s="81" t="s">
        <v>187</v>
      </c>
      <c r="C40" s="72"/>
      <c r="D40" s="100"/>
      <c r="E40" s="100"/>
      <c r="F40" s="72"/>
      <c r="G40" s="72"/>
      <c r="H40" s="72"/>
      <c r="I40" s="72"/>
      <c r="J40" s="72"/>
    </row>
    <row r="41" spans="2:10" x14ac:dyDescent="0.25">
      <c r="B41" s="73" t="s">
        <v>288</v>
      </c>
      <c r="C41" s="72"/>
      <c r="D41" s="100"/>
      <c r="E41" s="100"/>
      <c r="F41" s="72"/>
      <c r="G41" s="72"/>
      <c r="H41" s="72"/>
      <c r="I41" s="72"/>
      <c r="J41" s="72"/>
    </row>
    <row r="42" spans="2:10" x14ac:dyDescent="0.25">
      <c r="B42" s="73" t="s">
        <v>313</v>
      </c>
      <c r="C42" s="72"/>
      <c r="D42" s="100"/>
      <c r="E42" s="100"/>
      <c r="F42" s="72"/>
      <c r="G42" s="72"/>
      <c r="H42" s="72"/>
      <c r="I42" s="72"/>
      <c r="J42" s="72"/>
    </row>
    <row r="43" spans="2:10" x14ac:dyDescent="0.25">
      <c r="B43" s="73" t="s">
        <v>221</v>
      </c>
      <c r="C43" s="72"/>
      <c r="D43" s="100"/>
      <c r="E43" s="100"/>
      <c r="F43" s="72"/>
      <c r="G43" s="72"/>
      <c r="H43" s="72"/>
      <c r="I43" s="72"/>
      <c r="J43" s="72"/>
    </row>
    <row r="44" spans="2:10" x14ac:dyDescent="0.25">
      <c r="B44" s="81" t="s">
        <v>176</v>
      </c>
      <c r="C44" s="72"/>
      <c r="D44" s="100"/>
      <c r="E44" s="100"/>
      <c r="F44" s="72"/>
      <c r="G44" s="72"/>
      <c r="H44" s="72"/>
      <c r="I44" s="72"/>
      <c r="J44" s="72"/>
    </row>
    <row r="45" spans="2:10" x14ac:dyDescent="0.25">
      <c r="B45" s="81" t="s">
        <v>175</v>
      </c>
      <c r="C45" s="72"/>
      <c r="D45" s="100"/>
      <c r="E45" s="100"/>
      <c r="F45" s="72"/>
      <c r="G45" s="72"/>
      <c r="H45" s="72"/>
      <c r="I45" s="72"/>
      <c r="J45" s="72"/>
    </row>
    <row r="46" spans="2:10" x14ac:dyDescent="0.25">
      <c r="B46" s="81" t="s">
        <v>213</v>
      </c>
      <c r="C46" s="88"/>
      <c r="D46" s="88"/>
      <c r="E46" s="88"/>
      <c r="F46" s="88"/>
      <c r="G46" s="88"/>
      <c r="H46" s="88"/>
      <c r="I46" s="88"/>
      <c r="J46" s="72"/>
    </row>
    <row r="47" spans="2:10" x14ac:dyDescent="0.25">
      <c r="B47" s="81" t="s">
        <v>174</v>
      </c>
      <c r="C47" s="72"/>
      <c r="D47" s="72"/>
      <c r="E47" s="100"/>
      <c r="F47" s="72"/>
      <c r="G47" s="72"/>
      <c r="H47" s="72"/>
      <c r="I47" s="72"/>
      <c r="J47" s="72"/>
    </row>
    <row r="48" spans="2:10" x14ac:dyDescent="0.25">
      <c r="B48" s="81" t="s">
        <v>177</v>
      </c>
      <c r="C48" s="72"/>
      <c r="D48" s="72"/>
      <c r="E48" s="100"/>
      <c r="F48" s="72"/>
      <c r="G48" s="72"/>
      <c r="H48" s="72"/>
      <c r="I48" s="72"/>
      <c r="J48" s="72"/>
    </row>
    <row r="49" spans="1:10" x14ac:dyDescent="0.25">
      <c r="B49" s="81" t="s">
        <v>180</v>
      </c>
      <c r="C49" s="88"/>
      <c r="D49" s="88"/>
      <c r="E49" s="88"/>
      <c r="F49" s="88"/>
      <c r="G49" s="88"/>
      <c r="H49" s="88"/>
      <c r="I49" s="88"/>
      <c r="J49" s="72"/>
    </row>
    <row r="50" spans="1:10" x14ac:dyDescent="0.25">
      <c r="B50" s="81" t="s">
        <v>199</v>
      </c>
      <c r="C50" s="72"/>
      <c r="D50" s="72"/>
      <c r="E50" s="100"/>
      <c r="F50" s="72"/>
      <c r="G50" s="72"/>
      <c r="H50" s="72"/>
      <c r="I50" s="72"/>
      <c r="J50" s="72"/>
    </row>
    <row r="51" spans="1:10" x14ac:dyDescent="0.25">
      <c r="B51" s="81" t="s">
        <v>290</v>
      </c>
      <c r="C51" s="72"/>
      <c r="D51" s="100"/>
      <c r="E51" s="100"/>
      <c r="F51" s="72"/>
      <c r="G51" s="72"/>
      <c r="H51" s="72"/>
      <c r="I51" s="72"/>
      <c r="J51" s="72"/>
    </row>
    <row r="52" spans="1:10" x14ac:dyDescent="0.25">
      <c r="B52" s="73" t="s">
        <v>289</v>
      </c>
      <c r="C52" s="88"/>
      <c r="D52" s="88"/>
      <c r="E52" s="88"/>
      <c r="F52" s="88"/>
      <c r="G52" s="88"/>
      <c r="H52" s="88"/>
      <c r="I52" s="88"/>
      <c r="J52" s="72"/>
    </row>
    <row r="53" spans="1:10" x14ac:dyDescent="0.25">
      <c r="B53" s="81" t="s">
        <v>183</v>
      </c>
      <c r="C53" s="72"/>
      <c r="D53" s="72"/>
      <c r="E53" s="72"/>
      <c r="F53" s="72"/>
      <c r="G53" s="72"/>
      <c r="H53" s="72"/>
      <c r="I53" s="72"/>
      <c r="J53" s="72"/>
    </row>
    <row r="54" spans="1:10" x14ac:dyDescent="0.25">
      <c r="B54" s="81" t="s">
        <v>396</v>
      </c>
      <c r="C54" s="72"/>
      <c r="D54" s="72"/>
      <c r="E54" s="72"/>
      <c r="F54" s="72"/>
      <c r="G54" s="72"/>
      <c r="H54" s="72"/>
      <c r="I54" s="72"/>
      <c r="J54" s="72"/>
    </row>
    <row r="55" spans="1:10" x14ac:dyDescent="0.25">
      <c r="B55" s="81" t="s">
        <v>215</v>
      </c>
      <c r="C55" s="72"/>
      <c r="D55" s="72"/>
      <c r="E55" s="72"/>
      <c r="F55" s="72"/>
      <c r="G55" s="72"/>
      <c r="H55" s="72"/>
      <c r="I55" s="72"/>
      <c r="J55" s="72"/>
    </row>
    <row r="56" spans="1:10" x14ac:dyDescent="0.25">
      <c r="B56" s="73" t="s">
        <v>222</v>
      </c>
      <c r="C56" s="88"/>
      <c r="D56" s="88"/>
      <c r="E56" s="88"/>
      <c r="F56" s="88"/>
      <c r="G56" s="88"/>
      <c r="H56" s="88"/>
      <c r="I56" s="88"/>
      <c r="J56" s="72"/>
    </row>
    <row r="57" spans="1:10" x14ac:dyDescent="0.25">
      <c r="B57" s="73" t="s">
        <v>226</v>
      </c>
      <c r="C57" s="88"/>
      <c r="D57" s="88"/>
      <c r="E57" s="88"/>
      <c r="F57" s="88"/>
      <c r="G57" s="88"/>
      <c r="H57" s="88"/>
      <c r="I57" s="88"/>
      <c r="J57" s="88"/>
    </row>
    <row r="58" spans="1:10" x14ac:dyDescent="0.25">
      <c r="B58" s="200"/>
      <c r="C58" s="88"/>
      <c r="D58" s="88"/>
      <c r="E58" s="88"/>
      <c r="F58" s="88"/>
      <c r="G58" s="88"/>
      <c r="H58" s="88"/>
      <c r="I58" s="88"/>
      <c r="J58" s="88"/>
    </row>
    <row r="59" spans="1:10" x14ac:dyDescent="0.25">
      <c r="A59" t="s">
        <v>12</v>
      </c>
      <c r="B59" s="60">
        <f>COUNTA(B28:B57)</f>
        <v>30</v>
      </c>
    </row>
  </sheetData>
  <sortState ref="B11:J22">
    <sortCondition descending="1" ref="J11:J22"/>
    <sortCondition descending="1" ref="C11:C22"/>
    <sortCondition ref="F11:F22"/>
    <sortCondition ref="H11:H22"/>
    <sortCondition ref="G11:G22"/>
    <sortCondition ref="I11:I22"/>
    <sortCondition ref="D11:D22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271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227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129</v>
      </c>
      <c r="C7" s="69" t="s">
        <v>130</v>
      </c>
      <c r="D7" s="69" t="s">
        <v>131</v>
      </c>
      <c r="E7" s="69" t="s">
        <v>228</v>
      </c>
      <c r="F7" s="69" t="s">
        <v>133</v>
      </c>
      <c r="G7" s="69" t="s">
        <v>134</v>
      </c>
      <c r="H7" s="69" t="s">
        <v>135</v>
      </c>
      <c r="I7" s="69" t="s">
        <v>137</v>
      </c>
      <c r="J7" s="69" t="s">
        <v>16</v>
      </c>
      <c r="K7" s="69" t="s">
        <v>20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68" t="s">
        <v>229</v>
      </c>
      <c r="F9" s="268"/>
      <c r="G9" s="268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230</v>
      </c>
      <c r="F11" s="80">
        <v>4</v>
      </c>
      <c r="G11" s="81" t="s">
        <v>139</v>
      </c>
      <c r="H11" s="81" t="s">
        <v>140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230</v>
      </c>
      <c r="F12" s="80">
        <v>4</v>
      </c>
      <c r="G12" s="81" t="s">
        <v>274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230</v>
      </c>
      <c r="F13" s="80">
        <v>4</v>
      </c>
      <c r="G13" s="81" t="s">
        <v>275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230</v>
      </c>
      <c r="F16" s="80">
        <v>4</v>
      </c>
      <c r="G16" s="81" t="s">
        <v>139</v>
      </c>
      <c r="H16" s="81" t="s">
        <v>152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193">
        <v>2020</v>
      </c>
      <c r="E17" s="80" t="s">
        <v>230</v>
      </c>
      <c r="F17" s="80">
        <v>4</v>
      </c>
      <c r="G17" s="81" t="s">
        <v>274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193" t="s">
        <v>230</v>
      </c>
      <c r="F18" s="193">
        <v>4</v>
      </c>
      <c r="G18" s="81" t="s">
        <v>275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230</v>
      </c>
      <c r="F21" s="80">
        <v>4</v>
      </c>
      <c r="G21" s="81" t="s">
        <v>139</v>
      </c>
      <c r="H21" s="81" t="s">
        <v>144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193">
        <v>2020</v>
      </c>
      <c r="E22" s="80" t="s">
        <v>230</v>
      </c>
      <c r="F22" s="80">
        <v>4</v>
      </c>
      <c r="G22" s="81" t="s">
        <v>274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230</v>
      </c>
      <c r="F23" s="80">
        <v>4</v>
      </c>
      <c r="G23" s="81" t="s">
        <v>275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193">
        <v>10</v>
      </c>
      <c r="C26" s="72">
        <v>11</v>
      </c>
      <c r="D26" s="72">
        <v>2019</v>
      </c>
      <c r="E26" s="80" t="s">
        <v>230</v>
      </c>
      <c r="F26" s="80">
        <v>4</v>
      </c>
      <c r="G26" s="81" t="s">
        <v>139</v>
      </c>
      <c r="H26" s="81" t="s">
        <v>231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193">
        <v>2020</v>
      </c>
      <c r="E27" s="80" t="s">
        <v>230</v>
      </c>
      <c r="F27" s="80">
        <v>4</v>
      </c>
      <c r="G27" s="81" t="s">
        <v>274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230</v>
      </c>
      <c r="F28" s="80">
        <v>4</v>
      </c>
      <c r="G28" s="81" t="s">
        <v>275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193">
        <v>10</v>
      </c>
      <c r="C31" s="72">
        <v>11</v>
      </c>
      <c r="D31" s="72">
        <v>2019</v>
      </c>
      <c r="E31" s="80" t="s">
        <v>230</v>
      </c>
      <c r="F31" s="80">
        <v>4</v>
      </c>
      <c r="G31" s="81" t="s">
        <v>139</v>
      </c>
      <c r="H31" s="81" t="s">
        <v>232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193">
        <v>2020</v>
      </c>
      <c r="E32" s="80" t="s">
        <v>230</v>
      </c>
      <c r="F32" s="80">
        <v>4</v>
      </c>
      <c r="G32" s="81" t="s">
        <v>274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230</v>
      </c>
      <c r="F33" s="80">
        <v>4</v>
      </c>
      <c r="G33" s="81" t="s">
        <v>275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233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68" t="s">
        <v>234</v>
      </c>
      <c r="F39" s="268"/>
      <c r="G39" s="268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193">
        <v>10</v>
      </c>
      <c r="C41" s="72">
        <v>11</v>
      </c>
      <c r="D41" s="72">
        <v>2019</v>
      </c>
      <c r="E41" s="80" t="s">
        <v>235</v>
      </c>
      <c r="F41" s="80">
        <v>4</v>
      </c>
      <c r="G41" s="81" t="s">
        <v>157</v>
      </c>
      <c r="H41" s="81" t="s">
        <v>160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193">
        <v>2020</v>
      </c>
      <c r="E42" s="80" t="s">
        <v>235</v>
      </c>
      <c r="F42" s="80">
        <v>4</v>
      </c>
      <c r="G42" s="81" t="s">
        <v>272</v>
      </c>
      <c r="H42" s="81"/>
      <c r="I42" s="72">
        <v>1188</v>
      </c>
      <c r="J42" s="72">
        <v>7</v>
      </c>
      <c r="K42" s="75">
        <f>I42/J42</f>
        <v>169.71428571428572</v>
      </c>
    </row>
    <row r="43" spans="2:11" x14ac:dyDescent="0.25">
      <c r="B43" s="72">
        <v>17</v>
      </c>
      <c r="C43" s="72">
        <v>5</v>
      </c>
      <c r="D43" s="72">
        <v>2020</v>
      </c>
      <c r="E43" s="80" t="s">
        <v>235</v>
      </c>
      <c r="F43" s="80">
        <v>4</v>
      </c>
      <c r="G43" s="81" t="s">
        <v>273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2105</v>
      </c>
      <c r="J44" s="90">
        <f>SUM(J41:J43)</f>
        <v>13</v>
      </c>
      <c r="K44" s="111">
        <f>I44/J44</f>
        <v>161.92307692307693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193">
        <v>10</v>
      </c>
      <c r="C46" s="72">
        <v>11</v>
      </c>
      <c r="D46" s="72">
        <v>2019</v>
      </c>
      <c r="E46" s="80" t="s">
        <v>235</v>
      </c>
      <c r="F46" s="80">
        <v>4</v>
      </c>
      <c r="G46" s="81" t="s">
        <v>157</v>
      </c>
      <c r="H46" s="81" t="s">
        <v>164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193">
        <v>2020</v>
      </c>
      <c r="E47" s="80" t="s">
        <v>235</v>
      </c>
      <c r="F47" s="80">
        <v>4</v>
      </c>
      <c r="G47" s="81" t="s">
        <v>272</v>
      </c>
      <c r="H47" s="81"/>
      <c r="I47" s="72">
        <v>572</v>
      </c>
      <c r="J47" s="72">
        <v>4</v>
      </c>
      <c r="K47" s="75">
        <f>I47/J47</f>
        <v>143</v>
      </c>
    </row>
    <row r="48" spans="2:11" x14ac:dyDescent="0.25">
      <c r="B48" s="72">
        <v>17</v>
      </c>
      <c r="C48" s="72">
        <v>5</v>
      </c>
      <c r="D48" s="72">
        <v>2020</v>
      </c>
      <c r="E48" s="80" t="s">
        <v>235</v>
      </c>
      <c r="F48" s="80">
        <v>4</v>
      </c>
      <c r="G48" s="81" t="s">
        <v>273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1106</v>
      </c>
      <c r="J49" s="90">
        <f>SUM(J46:J48)</f>
        <v>8</v>
      </c>
      <c r="K49" s="111">
        <f>I49/J49</f>
        <v>138.25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193">
        <v>10</v>
      </c>
      <c r="C51" s="72">
        <v>11</v>
      </c>
      <c r="D51" s="72">
        <v>2019</v>
      </c>
      <c r="E51" s="80" t="s">
        <v>235</v>
      </c>
      <c r="F51" s="80">
        <v>4</v>
      </c>
      <c r="G51" s="81" t="s">
        <v>157</v>
      </c>
      <c r="H51" s="81" t="s">
        <v>149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193">
        <v>2020</v>
      </c>
      <c r="E52" s="80" t="s">
        <v>235</v>
      </c>
      <c r="F52" s="80">
        <v>4</v>
      </c>
      <c r="G52" s="81" t="s">
        <v>272</v>
      </c>
      <c r="H52" s="81"/>
      <c r="I52" s="72">
        <v>426</v>
      </c>
      <c r="J52" s="72">
        <v>3</v>
      </c>
      <c r="K52" s="75">
        <f>I52/J52</f>
        <v>142</v>
      </c>
    </row>
    <row r="53" spans="2:11" x14ac:dyDescent="0.25">
      <c r="B53" s="72">
        <v>17</v>
      </c>
      <c r="C53" s="72">
        <v>5</v>
      </c>
      <c r="D53" s="72">
        <v>2020</v>
      </c>
      <c r="E53" s="193" t="s">
        <v>235</v>
      </c>
      <c r="F53" s="193">
        <v>4</v>
      </c>
      <c r="G53" s="81" t="s">
        <v>273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1355</v>
      </c>
      <c r="J54" s="90">
        <f>SUM(J51:J52)</f>
        <v>9</v>
      </c>
      <c r="K54" s="111">
        <f>I54/J54</f>
        <v>150.55555555555554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193">
        <v>10</v>
      </c>
      <c r="C57" s="72">
        <v>11</v>
      </c>
      <c r="D57" s="72">
        <v>2019</v>
      </c>
      <c r="E57" s="80" t="s">
        <v>235</v>
      </c>
      <c r="F57" s="80">
        <v>4</v>
      </c>
      <c r="G57" s="81" t="s">
        <v>157</v>
      </c>
      <c r="H57" s="81" t="s">
        <v>158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193">
        <v>2020</v>
      </c>
      <c r="E58" s="80" t="s">
        <v>235</v>
      </c>
      <c r="F58" s="80">
        <v>4</v>
      </c>
      <c r="G58" s="81" t="s">
        <v>272</v>
      </c>
      <c r="H58" s="88"/>
      <c r="I58" s="72">
        <v>1179</v>
      </c>
      <c r="J58" s="72">
        <v>7</v>
      </c>
      <c r="K58" s="75">
        <f>I58/J58</f>
        <v>168.42857142857142</v>
      </c>
    </row>
    <row r="59" spans="2:11" x14ac:dyDescent="0.25">
      <c r="B59" s="72">
        <v>17</v>
      </c>
      <c r="C59" s="72">
        <v>5</v>
      </c>
      <c r="D59" s="72">
        <v>2020</v>
      </c>
      <c r="E59" s="80" t="s">
        <v>235</v>
      </c>
      <c r="F59" s="80">
        <v>4</v>
      </c>
      <c r="G59" s="81" t="s">
        <v>273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1917</v>
      </c>
      <c r="J60" s="90">
        <f>SUM(J57:J59)</f>
        <v>12</v>
      </c>
      <c r="K60" s="111">
        <f>I60/J60</f>
        <v>159.75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193">
        <v>10</v>
      </c>
      <c r="C63" s="72">
        <v>11</v>
      </c>
      <c r="D63" s="72">
        <v>2019</v>
      </c>
      <c r="E63" s="80" t="s">
        <v>235</v>
      </c>
      <c r="F63" s="80">
        <v>4</v>
      </c>
      <c r="G63" s="81" t="s">
        <v>157</v>
      </c>
      <c r="H63" s="76" t="s">
        <v>163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193">
        <v>2020</v>
      </c>
      <c r="E64" s="80" t="s">
        <v>235</v>
      </c>
      <c r="F64" s="80">
        <v>4</v>
      </c>
      <c r="G64" s="81" t="s">
        <v>272</v>
      </c>
      <c r="H64" s="88"/>
      <c r="I64" s="72">
        <v>1073</v>
      </c>
      <c r="J64" s="72">
        <v>7</v>
      </c>
      <c r="K64" s="75">
        <f>I64/J64</f>
        <v>153.28571428571428</v>
      </c>
    </row>
    <row r="65" spans="2:11" x14ac:dyDescent="0.25">
      <c r="B65" s="72">
        <v>17</v>
      </c>
      <c r="C65" s="72">
        <v>5</v>
      </c>
      <c r="D65" s="72">
        <v>2020</v>
      </c>
      <c r="E65" s="193" t="s">
        <v>235</v>
      </c>
      <c r="F65" s="193">
        <v>4</v>
      </c>
      <c r="G65" s="81" t="s">
        <v>273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2187</v>
      </c>
      <c r="J66" s="90">
        <f>SUM(J63:J64)</f>
        <v>14</v>
      </c>
      <c r="K66" s="75">
        <f>I66/J66</f>
        <v>156.21428571428572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233</v>
      </c>
      <c r="I68" s="113">
        <f>I44+I49+I54+I60+I66</f>
        <v>8670</v>
      </c>
      <c r="J68" s="114">
        <f>J44+J49+J54+J60+J66</f>
        <v>56</v>
      </c>
      <c r="K68" s="115">
        <f>I68/J68</f>
        <v>154.82142857142858</v>
      </c>
    </row>
    <row r="69" spans="2:11" ht="15.75" x14ac:dyDescent="0.25">
      <c r="C69" s="73"/>
      <c r="E69" s="268" t="s">
        <v>236</v>
      </c>
      <c r="F69" s="268"/>
      <c r="G69" s="268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193">
        <v>17</v>
      </c>
      <c r="C71" s="72">
        <v>11</v>
      </c>
      <c r="D71" s="72">
        <v>2019</v>
      </c>
      <c r="E71" s="80" t="s">
        <v>237</v>
      </c>
      <c r="F71" s="80">
        <v>3</v>
      </c>
      <c r="G71" s="81" t="s">
        <v>139</v>
      </c>
      <c r="H71" s="73" t="s">
        <v>238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237</v>
      </c>
      <c r="F72" s="193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237</v>
      </c>
      <c r="F73" s="193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193">
        <v>17</v>
      </c>
      <c r="C76" s="72">
        <v>11</v>
      </c>
      <c r="D76" s="72">
        <v>2019</v>
      </c>
      <c r="E76" s="80" t="s">
        <v>237</v>
      </c>
      <c r="F76" s="193">
        <v>3</v>
      </c>
      <c r="G76" s="81" t="s">
        <v>139</v>
      </c>
      <c r="H76" s="81" t="s">
        <v>155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193"/>
      <c r="C77" s="72"/>
      <c r="D77" s="72"/>
      <c r="E77" s="193" t="s">
        <v>237</v>
      </c>
      <c r="F77" s="193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237</v>
      </c>
      <c r="F78" s="193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193">
        <v>17</v>
      </c>
      <c r="C81" s="72">
        <v>11</v>
      </c>
      <c r="D81" s="72">
        <v>2019</v>
      </c>
      <c r="E81" s="80" t="s">
        <v>237</v>
      </c>
      <c r="F81" s="193">
        <v>3</v>
      </c>
      <c r="G81" s="81" t="s">
        <v>139</v>
      </c>
      <c r="H81" s="73" t="s">
        <v>151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237</v>
      </c>
      <c r="F82" s="193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237</v>
      </c>
      <c r="F83" s="193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193">
        <v>17</v>
      </c>
      <c r="C86" s="72">
        <v>11</v>
      </c>
      <c r="D86" s="72">
        <v>2019</v>
      </c>
      <c r="E86" s="80" t="s">
        <v>237</v>
      </c>
      <c r="F86" s="193">
        <v>3</v>
      </c>
      <c r="G86" s="81" t="s">
        <v>157</v>
      </c>
      <c r="H86" s="81" t="s">
        <v>156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193"/>
      <c r="C87" s="72"/>
      <c r="D87" s="72"/>
      <c r="E87" s="193" t="s">
        <v>237</v>
      </c>
      <c r="F87" s="193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237</v>
      </c>
      <c r="F88" s="193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233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271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239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129</v>
      </c>
      <c r="C6" s="69" t="s">
        <v>130</v>
      </c>
      <c r="D6" s="69" t="s">
        <v>131</v>
      </c>
      <c r="E6" s="69" t="s">
        <v>228</v>
      </c>
      <c r="F6" s="69" t="s">
        <v>133</v>
      </c>
      <c r="G6" s="69" t="s">
        <v>134</v>
      </c>
      <c r="H6" s="69" t="s">
        <v>135</v>
      </c>
      <c r="I6" s="69" t="s">
        <v>137</v>
      </c>
      <c r="J6" s="69" t="s">
        <v>16</v>
      </c>
      <c r="K6" s="116" t="s">
        <v>20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240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237</v>
      </c>
      <c r="F9" s="80">
        <v>5</v>
      </c>
      <c r="G9" s="73" t="s">
        <v>241</v>
      </c>
      <c r="H9" s="81" t="s">
        <v>150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237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237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197">
        <v>17</v>
      </c>
      <c r="C14" s="72">
        <v>11</v>
      </c>
      <c r="D14" s="72">
        <v>2019</v>
      </c>
      <c r="E14" s="197" t="s">
        <v>237</v>
      </c>
      <c r="F14" s="197">
        <v>5</v>
      </c>
      <c r="G14" s="73" t="s">
        <v>241</v>
      </c>
      <c r="H14" s="81" t="s">
        <v>146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237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237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197">
        <v>17</v>
      </c>
      <c r="C19" s="72">
        <v>11</v>
      </c>
      <c r="D19" s="72">
        <v>2019</v>
      </c>
      <c r="E19" s="197" t="s">
        <v>237</v>
      </c>
      <c r="F19" s="197">
        <v>5</v>
      </c>
      <c r="G19" s="73" t="s">
        <v>241</v>
      </c>
      <c r="H19" s="81" t="s">
        <v>147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237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237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197">
        <v>17</v>
      </c>
      <c r="C24" s="72">
        <v>11</v>
      </c>
      <c r="D24" s="72">
        <v>2019</v>
      </c>
      <c r="E24" s="197" t="s">
        <v>237</v>
      </c>
      <c r="F24" s="197">
        <v>5</v>
      </c>
      <c r="G24" s="73" t="s">
        <v>241</v>
      </c>
      <c r="H24" s="81" t="s">
        <v>154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237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237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197">
        <v>17</v>
      </c>
      <c r="C29" s="72">
        <v>11</v>
      </c>
      <c r="D29" s="72">
        <v>2019</v>
      </c>
      <c r="E29" s="197" t="s">
        <v>237</v>
      </c>
      <c r="F29" s="197">
        <v>5</v>
      </c>
      <c r="G29" s="73" t="s">
        <v>241</v>
      </c>
      <c r="H29" s="81" t="s">
        <v>165</v>
      </c>
      <c r="I29" s="72">
        <v>1381</v>
      </c>
      <c r="J29" s="72">
        <v>7</v>
      </c>
      <c r="K29" s="198">
        <f>I29/J29</f>
        <v>197.28571428571428</v>
      </c>
    </row>
    <row r="30" spans="2:11" x14ac:dyDescent="0.25">
      <c r="B30" s="110"/>
      <c r="C30" s="72"/>
      <c r="D30" s="80"/>
      <c r="E30" s="80" t="s">
        <v>237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237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197">
        <v>17</v>
      </c>
      <c r="C34" s="72">
        <v>11</v>
      </c>
      <c r="D34" s="72">
        <v>2019</v>
      </c>
      <c r="E34" s="197" t="s">
        <v>237</v>
      </c>
      <c r="F34" s="197">
        <v>5</v>
      </c>
      <c r="G34" s="73" t="s">
        <v>241</v>
      </c>
      <c r="H34" s="81" t="s">
        <v>148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237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237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233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240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197">
        <v>17</v>
      </c>
      <c r="C42" s="72">
        <v>11</v>
      </c>
      <c r="D42" s="72">
        <v>2019</v>
      </c>
      <c r="E42" s="197" t="s">
        <v>237</v>
      </c>
      <c r="F42" s="197">
        <v>5</v>
      </c>
      <c r="G42" s="73" t="s">
        <v>241</v>
      </c>
      <c r="H42" s="81" t="s">
        <v>142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197">
        <v>17</v>
      </c>
      <c r="C46" s="72">
        <v>11</v>
      </c>
      <c r="D46" s="72">
        <v>2019</v>
      </c>
      <c r="E46" s="197" t="s">
        <v>237</v>
      </c>
      <c r="F46" s="197">
        <v>5</v>
      </c>
      <c r="G46" s="73" t="s">
        <v>241</v>
      </c>
      <c r="H46" s="81" t="s">
        <v>143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197">
        <v>17</v>
      </c>
      <c r="C51" s="72">
        <v>11</v>
      </c>
      <c r="D51" s="72">
        <v>2019</v>
      </c>
      <c r="E51" s="197" t="s">
        <v>237</v>
      </c>
      <c r="F51" s="197">
        <v>5</v>
      </c>
      <c r="G51" s="73" t="s">
        <v>241</v>
      </c>
      <c r="H51" s="81" t="s">
        <v>167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197">
        <v>17</v>
      </c>
      <c r="C55" s="72">
        <v>11</v>
      </c>
      <c r="D55" s="72">
        <v>2019</v>
      </c>
      <c r="E55" s="197" t="s">
        <v>237</v>
      </c>
      <c r="F55" s="197">
        <v>5</v>
      </c>
      <c r="G55" s="73" t="s">
        <v>241</v>
      </c>
      <c r="H55" s="81" t="s">
        <v>153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197">
        <v>17</v>
      </c>
      <c r="C61" s="72">
        <v>11</v>
      </c>
      <c r="D61" s="72">
        <v>2019</v>
      </c>
      <c r="E61" s="197" t="s">
        <v>237</v>
      </c>
      <c r="F61" s="197">
        <v>5</v>
      </c>
      <c r="G61" s="73" t="s">
        <v>241</v>
      </c>
      <c r="H61" s="81" t="s">
        <v>166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197">
        <v>17</v>
      </c>
      <c r="C66" s="72">
        <v>11</v>
      </c>
      <c r="D66" s="72">
        <v>2019</v>
      </c>
      <c r="E66" s="197" t="s">
        <v>237</v>
      </c>
      <c r="F66" s="197">
        <v>5</v>
      </c>
      <c r="G66" s="73" t="s">
        <v>241</v>
      </c>
      <c r="H66" s="81" t="s">
        <v>169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197" t="s">
        <v>233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284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197">
        <v>17</v>
      </c>
      <c r="C75" s="72">
        <v>11</v>
      </c>
      <c r="D75" s="72">
        <v>2019</v>
      </c>
      <c r="E75" s="197" t="s">
        <v>285</v>
      </c>
      <c r="F75" s="197">
        <v>5</v>
      </c>
      <c r="G75" s="73" t="s">
        <v>242</v>
      </c>
      <c r="H75" s="73" t="s">
        <v>168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197">
        <v>17</v>
      </c>
      <c r="C79" s="72">
        <v>11</v>
      </c>
      <c r="D79" s="72">
        <v>2019</v>
      </c>
      <c r="E79" s="197" t="s">
        <v>285</v>
      </c>
      <c r="F79" s="197">
        <v>5</v>
      </c>
      <c r="G79" s="73" t="s">
        <v>242</v>
      </c>
      <c r="H79" s="73" t="s">
        <v>283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197">
        <v>17</v>
      </c>
      <c r="C83" s="72">
        <v>11</v>
      </c>
      <c r="D83" s="72">
        <v>2019</v>
      </c>
      <c r="E83" s="197" t="s">
        <v>285</v>
      </c>
      <c r="F83" s="197">
        <v>5</v>
      </c>
      <c r="G83" s="73" t="s">
        <v>242</v>
      </c>
      <c r="H83" s="73" t="s">
        <v>251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197">
        <v>17</v>
      </c>
      <c r="C87" s="72">
        <v>11</v>
      </c>
      <c r="D87" s="72">
        <v>2019</v>
      </c>
      <c r="E87" s="197" t="s">
        <v>285</v>
      </c>
      <c r="F87" s="197">
        <v>5</v>
      </c>
      <c r="G87" s="73" t="s">
        <v>242</v>
      </c>
      <c r="H87" s="73" t="s">
        <v>282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197">
        <v>17</v>
      </c>
      <c r="C91" s="72">
        <v>11</v>
      </c>
      <c r="D91" s="72">
        <v>2019</v>
      </c>
      <c r="E91" s="197" t="s">
        <v>285</v>
      </c>
      <c r="F91" s="197">
        <v>5</v>
      </c>
      <c r="G91" s="73" t="s">
        <v>242</v>
      </c>
      <c r="H91" s="73" t="s">
        <v>281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197" t="s">
        <v>233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197"/>
      <c r="C95" s="72"/>
      <c r="D95" s="72"/>
      <c r="E95" s="197"/>
      <c r="F95" s="197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286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joueurs2020_2021</vt:lpstr>
      <vt:lpstr>CHRONO_20_21</vt:lpstr>
      <vt:lpstr>palmares20_21</vt:lpstr>
      <vt:lpstr>nomines_20_21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2021-07-15T13:22:00Z</dcterms:modified>
</cp:coreProperties>
</file>