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21_2022" sheetId="1" r:id="rId1"/>
    <sheet name="CHRONO_21_22" sheetId="2" r:id="rId2"/>
    <sheet name="palmares21_22" sheetId="3" r:id="rId3"/>
    <sheet name="nomines_21_22" sheetId="4" r:id="rId4"/>
    <sheet name="dames_clubs_19_20" sheetId="5" r:id="rId5"/>
    <sheet name="hommes_clubs_19_20" sheetId="6" r:id="rId6"/>
  </sheets>
  <definedNames>
    <definedName name="_xlnm._FilterDatabase" localSheetId="1" hidden="1">CHRONO_21_22!$A$6:$M$10</definedName>
  </definedNames>
  <calcPr calcId="144525"/>
</workbook>
</file>

<file path=xl/calcChain.xml><?xml version="1.0" encoding="utf-8"?>
<calcChain xmlns="http://schemas.openxmlformats.org/spreadsheetml/2006/main">
  <c r="R144" i="1" l="1"/>
  <c r="R143" i="1"/>
  <c r="S144" i="1"/>
  <c r="S143" i="1"/>
  <c r="U135" i="1"/>
  <c r="T135" i="1"/>
  <c r="T134" i="1"/>
  <c r="T136" i="1" s="1"/>
  <c r="U129" i="1"/>
  <c r="T129" i="1"/>
  <c r="T128" i="1"/>
  <c r="T130" i="1" s="1"/>
  <c r="U123" i="1"/>
  <c r="T123" i="1"/>
  <c r="T122" i="1"/>
  <c r="T124" i="1" s="1"/>
  <c r="U120" i="1"/>
  <c r="T120" i="1"/>
  <c r="T119" i="1"/>
  <c r="T121" i="1" s="1"/>
  <c r="U117" i="1"/>
  <c r="T117" i="1"/>
  <c r="T116" i="1"/>
  <c r="T118" i="1" s="1"/>
  <c r="U114" i="1"/>
  <c r="T114" i="1"/>
  <c r="T113" i="1"/>
  <c r="T115" i="1" s="1"/>
  <c r="U111" i="1"/>
  <c r="T111" i="1"/>
  <c r="T110" i="1"/>
  <c r="T112" i="1" s="1"/>
  <c r="U108" i="1"/>
  <c r="T108" i="1"/>
  <c r="T107" i="1"/>
  <c r="T109" i="1" s="1"/>
  <c r="U96" i="1"/>
  <c r="T96" i="1"/>
  <c r="T95" i="1"/>
  <c r="T97" i="1" s="1"/>
  <c r="U93" i="1"/>
  <c r="T93" i="1"/>
  <c r="T92" i="1"/>
  <c r="T94" i="1" s="1"/>
  <c r="U81" i="1"/>
  <c r="T81" i="1"/>
  <c r="T80" i="1"/>
  <c r="T82" i="1" s="1"/>
  <c r="U78" i="1"/>
  <c r="T78" i="1"/>
  <c r="T77" i="1"/>
  <c r="T79" i="1" s="1"/>
  <c r="U75" i="1"/>
  <c r="T75" i="1"/>
  <c r="T74" i="1"/>
  <c r="T76" i="1" s="1"/>
  <c r="U72" i="1"/>
  <c r="T72" i="1"/>
  <c r="T71" i="1"/>
  <c r="T73" i="1" s="1"/>
  <c r="U63" i="1"/>
  <c r="T63" i="1"/>
  <c r="T62" i="1"/>
  <c r="T64" i="1" s="1"/>
  <c r="U60" i="1"/>
  <c r="T60" i="1"/>
  <c r="T59" i="1"/>
  <c r="T61" i="1" s="1"/>
  <c r="U57" i="1"/>
  <c r="T57" i="1"/>
  <c r="T56" i="1"/>
  <c r="T58" i="1" s="1"/>
  <c r="U54" i="1"/>
  <c r="T54" i="1"/>
  <c r="T53" i="1"/>
  <c r="T55" i="1" s="1"/>
  <c r="U51" i="1"/>
  <c r="T51" i="1"/>
  <c r="T50" i="1"/>
  <c r="T52" i="1" s="1"/>
  <c r="U45" i="1"/>
  <c r="T45" i="1"/>
  <c r="T44" i="1"/>
  <c r="T46" i="1" s="1"/>
  <c r="U42" i="1"/>
  <c r="T42" i="1"/>
  <c r="T41" i="1"/>
  <c r="T43" i="1" s="1"/>
  <c r="U39" i="1"/>
  <c r="T39" i="1"/>
  <c r="T38" i="1"/>
  <c r="T40" i="1" s="1"/>
  <c r="U36" i="1"/>
  <c r="T36" i="1"/>
  <c r="T35" i="1"/>
  <c r="T37" i="1" s="1"/>
  <c r="U33" i="1"/>
  <c r="T33" i="1"/>
  <c r="T32" i="1"/>
  <c r="T34" i="1" s="1"/>
  <c r="U21" i="1"/>
  <c r="T21" i="1"/>
  <c r="T20" i="1"/>
  <c r="T22" i="1" s="1"/>
  <c r="U18" i="1"/>
  <c r="T18" i="1"/>
  <c r="T17" i="1"/>
  <c r="T19" i="1" s="1"/>
  <c r="U15" i="1"/>
  <c r="T15" i="1"/>
  <c r="T14" i="1"/>
  <c r="T16" i="1" s="1"/>
  <c r="U12" i="1"/>
  <c r="T12" i="1"/>
  <c r="T11" i="1"/>
  <c r="S147" i="1"/>
  <c r="R145" i="1"/>
  <c r="R136" i="1"/>
  <c r="S130" i="1"/>
  <c r="R124" i="1"/>
  <c r="R109" i="1"/>
  <c r="S97" i="1"/>
  <c r="R76" i="1"/>
  <c r="R73" i="1"/>
  <c r="R64" i="1"/>
  <c r="R58" i="1"/>
  <c r="R55" i="1"/>
  <c r="S52" i="1"/>
  <c r="R43" i="1"/>
  <c r="R37" i="1"/>
  <c r="S22" i="1"/>
  <c r="R19" i="1"/>
  <c r="R147" i="1" s="1"/>
  <c r="T147" i="1" s="1"/>
  <c r="H77" i="2"/>
  <c r="K77" i="2"/>
  <c r="L76" i="2"/>
  <c r="J77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T144" i="1" l="1"/>
  <c r="T143" i="1"/>
  <c r="S145" i="1"/>
  <c r="I27" i="4"/>
  <c r="U66" i="1"/>
  <c r="T66" i="1"/>
  <c r="T65" i="1"/>
  <c r="T67" i="1" s="1"/>
  <c r="Q144" i="1"/>
  <c r="Q145" i="1" s="1"/>
  <c r="Q143" i="1"/>
  <c r="Q147" i="1"/>
  <c r="Q73" i="1"/>
  <c r="Q55" i="1"/>
  <c r="Q46" i="1"/>
  <c r="Q43" i="1"/>
  <c r="Q37" i="1"/>
  <c r="Q34" i="1"/>
  <c r="L61" i="2"/>
  <c r="L60" i="2"/>
  <c r="L59" i="2"/>
  <c r="L58" i="2"/>
  <c r="L57" i="2"/>
  <c r="L56" i="2"/>
  <c r="P147" i="1" l="1"/>
  <c r="P145" i="1"/>
  <c r="P144" i="1"/>
  <c r="P143" i="1"/>
  <c r="P46" i="1"/>
  <c r="J24" i="4"/>
  <c r="L55" i="2"/>
  <c r="J33" i="3" l="1"/>
  <c r="M147" i="1"/>
  <c r="M145" i="1"/>
  <c r="M144" i="1"/>
  <c r="M143" i="1"/>
  <c r="M73" i="1"/>
  <c r="M58" i="1"/>
  <c r="L52" i="2"/>
  <c r="L51" i="2"/>
  <c r="O144" i="1" l="1"/>
  <c r="O145" i="1" s="1"/>
  <c r="O143" i="1"/>
  <c r="L54" i="2"/>
  <c r="O147" i="1"/>
  <c r="U141" i="1"/>
  <c r="T141" i="1"/>
  <c r="T140" i="1"/>
  <c r="T142" i="1" s="1"/>
  <c r="U138" i="1"/>
  <c r="T138" i="1"/>
  <c r="T137" i="1"/>
  <c r="T139" i="1" s="1"/>
  <c r="U132" i="1"/>
  <c r="T132" i="1"/>
  <c r="T131" i="1"/>
  <c r="T133" i="1" s="1"/>
  <c r="U126" i="1"/>
  <c r="T126" i="1"/>
  <c r="T125" i="1"/>
  <c r="T127" i="1" s="1"/>
  <c r="U105" i="1"/>
  <c r="T105" i="1"/>
  <c r="T104" i="1"/>
  <c r="T106" i="1" s="1"/>
  <c r="U102" i="1"/>
  <c r="T102" i="1"/>
  <c r="T101" i="1"/>
  <c r="T103" i="1" s="1"/>
  <c r="U99" i="1"/>
  <c r="T99" i="1"/>
  <c r="T98" i="1"/>
  <c r="T100" i="1" s="1"/>
  <c r="U90" i="1"/>
  <c r="T90" i="1"/>
  <c r="T89" i="1"/>
  <c r="T91" i="1" s="1"/>
  <c r="U87" i="1"/>
  <c r="T87" i="1"/>
  <c r="T86" i="1"/>
  <c r="T88" i="1" s="1"/>
  <c r="U84" i="1"/>
  <c r="T84" i="1"/>
  <c r="T83" i="1"/>
  <c r="T85" i="1" s="1"/>
  <c r="U69" i="1"/>
  <c r="T69" i="1"/>
  <c r="T68" i="1"/>
  <c r="T70" i="1" s="1"/>
  <c r="U48" i="1"/>
  <c r="T48" i="1"/>
  <c r="T47" i="1"/>
  <c r="T49" i="1" s="1"/>
  <c r="U30" i="1"/>
  <c r="T30" i="1"/>
  <c r="T29" i="1"/>
  <c r="T31" i="1" s="1"/>
  <c r="U27" i="1"/>
  <c r="T27" i="1"/>
  <c r="T26" i="1"/>
  <c r="T28" i="1" s="1"/>
  <c r="U24" i="1"/>
  <c r="T24" i="1"/>
  <c r="T23" i="1"/>
  <c r="T25" i="1" s="1"/>
  <c r="O16" i="1"/>
  <c r="N34" i="1" l="1"/>
  <c r="L53" i="2"/>
  <c r="J19" i="4" l="1"/>
  <c r="J20" i="4"/>
  <c r="J21" i="4"/>
  <c r="F27" i="4"/>
  <c r="E27" i="4"/>
  <c r="D27" i="4"/>
  <c r="C27" i="4"/>
  <c r="B27" i="4"/>
  <c r="J53" i="3"/>
  <c r="L115" i="1"/>
  <c r="L94" i="1"/>
  <c r="L82" i="1"/>
  <c r="L79" i="1"/>
  <c r="L50" i="2"/>
  <c r="L49" i="2"/>
  <c r="L48" i="2"/>
  <c r="L47" i="2"/>
  <c r="K121" i="1" l="1"/>
  <c r="K118" i="1"/>
  <c r="K112" i="1"/>
  <c r="K46" i="1"/>
  <c r="K34" i="1"/>
  <c r="L46" i="2"/>
  <c r="L45" i="2"/>
  <c r="L44" i="2"/>
  <c r="L43" i="2"/>
  <c r="L42" i="2"/>
  <c r="J118" i="1" l="1"/>
  <c r="L41" i="2"/>
  <c r="J82" i="1"/>
  <c r="J73" i="1"/>
  <c r="J55" i="1"/>
  <c r="J34" i="1"/>
  <c r="L38" i="2"/>
  <c r="L39" i="2"/>
  <c r="L40" i="2"/>
  <c r="L37" i="2"/>
  <c r="J17" i="4" l="1"/>
  <c r="J18" i="4"/>
  <c r="B57" i="4"/>
  <c r="G40" i="1"/>
  <c r="G37" i="1"/>
  <c r="G118" i="1"/>
  <c r="G34" i="1"/>
  <c r="L36" i="2"/>
  <c r="L35" i="2"/>
  <c r="L34" i="2"/>
  <c r="L33" i="2"/>
  <c r="J15" i="4" l="1"/>
  <c r="J16" i="4"/>
  <c r="J23" i="4"/>
  <c r="J25" i="4"/>
  <c r="J13" i="4"/>
  <c r="AA43" i="1"/>
  <c r="I121" i="1"/>
  <c r="I79" i="1"/>
  <c r="I76" i="1"/>
  <c r="I73" i="1"/>
  <c r="I55" i="1"/>
  <c r="I43" i="1"/>
  <c r="H130" i="1"/>
  <c r="H97" i="1"/>
  <c r="H67" i="1"/>
  <c r="H61" i="1"/>
  <c r="H58" i="1"/>
  <c r="H13" i="1"/>
  <c r="L32" i="2" l="1"/>
  <c r="L31" i="2"/>
  <c r="L30" i="2"/>
  <c r="L29" i="2"/>
  <c r="L28" i="2"/>
  <c r="L27" i="2"/>
  <c r="L26" i="2"/>
  <c r="L25" i="2"/>
  <c r="L24" i="2"/>
  <c r="L23" i="2"/>
  <c r="L22" i="2"/>
  <c r="L21" i="2"/>
  <c r="F73" i="1" l="1"/>
  <c r="L20" i="2"/>
  <c r="J11" i="4" l="1"/>
  <c r="J19" i="3"/>
  <c r="E121" i="1"/>
  <c r="E82" i="1"/>
  <c r="E79" i="1"/>
  <c r="E76" i="1"/>
  <c r="E73" i="1"/>
  <c r="E58" i="1"/>
  <c r="E55" i="1"/>
  <c r="E37" i="1"/>
  <c r="E34" i="1"/>
  <c r="L19" i="2" l="1"/>
  <c r="L18" i="2"/>
  <c r="L17" i="2"/>
  <c r="L16" i="2"/>
  <c r="L15" i="2"/>
  <c r="L14" i="2"/>
  <c r="L13" i="2"/>
  <c r="L12" i="2"/>
  <c r="L11" i="2"/>
  <c r="D82" i="1" l="1"/>
  <c r="A145" i="1" l="1"/>
  <c r="A136" i="1"/>
  <c r="A121" i="1"/>
  <c r="A118" i="1"/>
  <c r="A112" i="1"/>
  <c r="A109" i="1"/>
  <c r="A103" i="1"/>
  <c r="A82" i="1"/>
  <c r="A79" i="1"/>
  <c r="A76" i="1"/>
  <c r="A73" i="1"/>
  <c r="A67" i="1"/>
  <c r="A61" i="1"/>
  <c r="A58" i="1"/>
  <c r="A55" i="1"/>
  <c r="A46" i="1"/>
  <c r="A43" i="1"/>
  <c r="A19" i="1"/>
  <c r="A13" i="1"/>
  <c r="A37" i="1"/>
  <c r="A34" i="1"/>
  <c r="J10" i="4" l="1"/>
  <c r="N144" i="1"/>
  <c r="L144" i="1"/>
  <c r="K144" i="1"/>
  <c r="J144" i="1"/>
  <c r="I144" i="1"/>
  <c r="H144" i="1"/>
  <c r="G144" i="1"/>
  <c r="F144" i="1"/>
  <c r="N143" i="1"/>
  <c r="L143" i="1"/>
  <c r="K143" i="1"/>
  <c r="J143" i="1"/>
  <c r="I143" i="1"/>
  <c r="H143" i="1"/>
  <c r="G143" i="1"/>
  <c r="J68" i="3"/>
  <c r="J14" i="4"/>
  <c r="J12" i="4"/>
  <c r="J22" i="4"/>
  <c r="J10" i="3"/>
  <c r="J27" i="4" l="1"/>
  <c r="E144" i="1"/>
  <c r="Y144" i="1"/>
  <c r="Y143" i="1"/>
  <c r="F143" i="1" l="1"/>
  <c r="E143" i="1"/>
  <c r="D55" i="1" l="1"/>
  <c r="D37" i="1"/>
  <c r="D34" i="1"/>
  <c r="AA118" i="1" l="1"/>
  <c r="U144" i="1" l="1"/>
  <c r="J39" i="3" l="1"/>
  <c r="J99" i="6" l="1"/>
  <c r="I99" i="6"/>
  <c r="J71" i="6"/>
  <c r="I71" i="6"/>
  <c r="K94" i="6"/>
  <c r="J94" i="6"/>
  <c r="I94" i="6"/>
  <c r="K91" i="6"/>
  <c r="K87" i="6"/>
  <c r="K83" i="6"/>
  <c r="K79" i="6"/>
  <c r="K75" i="6"/>
  <c r="K71" i="6" l="1"/>
  <c r="D144" i="1" l="1"/>
  <c r="D143" i="1"/>
  <c r="N147" i="1" l="1"/>
  <c r="L145" i="1" l="1"/>
  <c r="L147" i="1"/>
  <c r="N145" i="1" l="1"/>
  <c r="J58" i="3"/>
  <c r="J147" i="1" l="1"/>
  <c r="J145" i="1"/>
  <c r="K145" i="1" l="1"/>
  <c r="K147" i="1" l="1"/>
  <c r="H145" i="1" l="1"/>
  <c r="H147" i="1"/>
  <c r="AA121" i="1" l="1"/>
  <c r="AA58" i="1"/>
  <c r="AA37" i="1"/>
  <c r="AA76" i="1" l="1"/>
  <c r="AA61" i="1"/>
  <c r="AA82" i="1"/>
  <c r="L8" i="2" l="1"/>
  <c r="L9" i="2"/>
  <c r="J69" i="6" l="1"/>
  <c r="I69" i="6"/>
  <c r="K66" i="6"/>
  <c r="J64" i="6"/>
  <c r="I64" i="6"/>
  <c r="K61" i="6"/>
  <c r="J58" i="6"/>
  <c r="I58" i="6"/>
  <c r="K58" i="6" s="1"/>
  <c r="K55" i="6"/>
  <c r="J53" i="6"/>
  <c r="I53" i="6"/>
  <c r="K51" i="6"/>
  <c r="J49" i="6"/>
  <c r="I49" i="6"/>
  <c r="K49" i="6" s="1"/>
  <c r="K46" i="6"/>
  <c r="J44" i="6"/>
  <c r="I44" i="6"/>
  <c r="K42" i="6"/>
  <c r="J37" i="6"/>
  <c r="I37" i="6"/>
  <c r="K34" i="6"/>
  <c r="J32" i="6"/>
  <c r="I32" i="6"/>
  <c r="K29" i="6"/>
  <c r="J27" i="6"/>
  <c r="I27" i="6"/>
  <c r="K27" i="6" s="1"/>
  <c r="K24" i="6"/>
  <c r="J22" i="6"/>
  <c r="I22" i="6"/>
  <c r="K19" i="6"/>
  <c r="J17" i="6"/>
  <c r="I17" i="6"/>
  <c r="K14" i="6"/>
  <c r="J12" i="6"/>
  <c r="I12" i="6"/>
  <c r="K9" i="6"/>
  <c r="J87" i="5"/>
  <c r="I87" i="5"/>
  <c r="K84" i="5"/>
  <c r="J82" i="5"/>
  <c r="I82" i="5"/>
  <c r="K79" i="5"/>
  <c r="J77" i="5"/>
  <c r="I77" i="5"/>
  <c r="K74" i="5"/>
  <c r="J72" i="5"/>
  <c r="I72" i="5"/>
  <c r="K69" i="5"/>
  <c r="J64" i="5"/>
  <c r="I64" i="5"/>
  <c r="K61" i="5"/>
  <c r="J58" i="5"/>
  <c r="I58" i="5"/>
  <c r="J54" i="5"/>
  <c r="I54" i="5"/>
  <c r="K51" i="5"/>
  <c r="J49" i="5"/>
  <c r="I49" i="5"/>
  <c r="K46" i="5"/>
  <c r="J44" i="5"/>
  <c r="I44" i="5"/>
  <c r="K41" i="5"/>
  <c r="J34" i="5"/>
  <c r="I34" i="5"/>
  <c r="K34" i="5" s="1"/>
  <c r="K31" i="5"/>
  <c r="J29" i="5"/>
  <c r="I29" i="5"/>
  <c r="K26" i="5"/>
  <c r="J24" i="5"/>
  <c r="I24" i="5"/>
  <c r="K21" i="5"/>
  <c r="J19" i="5"/>
  <c r="I19" i="5"/>
  <c r="K16" i="5"/>
  <c r="J14" i="5"/>
  <c r="I14" i="5"/>
  <c r="K11" i="5"/>
  <c r="J45" i="3"/>
  <c r="J22" i="3"/>
  <c r="J71" i="3" s="1"/>
  <c r="L10" i="2"/>
  <c r="L7" i="2"/>
  <c r="I37" i="5" l="1"/>
  <c r="J37" i="5"/>
  <c r="K69" i="6"/>
  <c r="K32" i="6"/>
  <c r="K53" i="6"/>
  <c r="K64" i="6"/>
  <c r="K17" i="6"/>
  <c r="I39" i="6"/>
  <c r="K37" i="6"/>
  <c r="K22" i="6"/>
  <c r="J39" i="6"/>
  <c r="K12" i="6"/>
  <c r="K87" i="5"/>
  <c r="K82" i="5"/>
  <c r="K29" i="5"/>
  <c r="K24" i="5"/>
  <c r="K58" i="5"/>
  <c r="K54" i="5"/>
  <c r="K49" i="5"/>
  <c r="I89" i="5"/>
  <c r="J89" i="5"/>
  <c r="K19" i="5"/>
  <c r="K44" i="5"/>
  <c r="K77" i="5"/>
  <c r="K64" i="5"/>
  <c r="J66" i="5"/>
  <c r="L77" i="2"/>
  <c r="K44" i="6"/>
  <c r="K14" i="5"/>
  <c r="I66" i="5"/>
  <c r="K72" i="5"/>
  <c r="W146" i="1"/>
  <c r="E147" i="1"/>
  <c r="T13" i="1"/>
  <c r="AA13" i="1" s="1"/>
  <c r="K99" i="6" l="1"/>
  <c r="K39" i="6"/>
  <c r="K89" i="5"/>
  <c r="K37" i="5"/>
  <c r="K66" i="5"/>
  <c r="AA73" i="1"/>
  <c r="AA55" i="1"/>
  <c r="F145" i="1"/>
  <c r="Y145" i="1"/>
  <c r="D147" i="1"/>
  <c r="F147" i="1"/>
  <c r="G147" i="1"/>
  <c r="I147" i="1"/>
  <c r="AA67" i="1"/>
  <c r="AA34" i="1"/>
  <c r="D145" i="1"/>
  <c r="G145" i="1"/>
  <c r="E145" i="1"/>
  <c r="I145" i="1"/>
  <c r="T145" i="1"/>
  <c r="AA79" i="1" l="1"/>
</calcChain>
</file>

<file path=xl/sharedStrings.xml><?xml version="1.0" encoding="utf-8"?>
<sst xmlns="http://schemas.openxmlformats.org/spreadsheetml/2006/main" count="1243" uniqueCount="444">
  <si>
    <t>Lieux</t>
  </si>
  <si>
    <t>bayeux</t>
  </si>
  <si>
    <t>progres-</t>
  </si>
  <si>
    <t>listing</t>
  </si>
  <si>
    <t>dernier</t>
  </si>
  <si>
    <t>sion</t>
  </si>
  <si>
    <t>Dates</t>
  </si>
  <si>
    <t>depuis</t>
  </si>
  <si>
    <t>Compétitions</t>
  </si>
  <si>
    <t>national</t>
  </si>
  <si>
    <t>doublettes</t>
  </si>
  <si>
    <t>quilles</t>
  </si>
  <si>
    <t>nbre</t>
  </si>
  <si>
    <t>et niveaux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</si>
  <si>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</si>
  <si>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</si>
  <si>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</si>
  <si>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</si>
  <si>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</si>
  <si>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</si>
  <si>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</si>
  <si>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</si>
  <si>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2 scr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</si>
  <si>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</si>
  <si>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</si>
  <si>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</si>
  <si>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</si>
  <si>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</si>
  <si>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</si>
  <si>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</si>
  <si>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</si>
  <si>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</si>
  <si>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</si>
  <si>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</si>
  <si>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</si>
  <si>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</si>
  <si>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</si>
  <si>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</si>
  <si>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</si>
  <si>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</si>
  <si>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CATHERINE</t>
  </si>
  <si>
    <t>Christophe</t>
  </si>
  <si>
    <t>88,56770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</si>
  <si>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</si>
  <si>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</si>
  <si>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</si>
  <si>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</si>
  <si>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</si>
  <si>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</si>
  <si>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</si>
  <si>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</si>
  <si>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</si>
  <si>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</si>
  <si>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</si>
  <si>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</si>
  <si>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</si>
  <si>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</si>
  <si>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</si>
  <si>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</si>
  <si>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</si>
  <si>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</si>
  <si>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</si>
  <si>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</si>
  <si>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</si>
  <si>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</si>
  <si>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</si>
  <si>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</si>
  <si>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</si>
  <si>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</si>
  <si>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</si>
  <si>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</si>
  <si>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</si>
  <si>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</si>
  <si>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</si>
  <si>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</si>
  <si>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</si>
  <si>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</si>
  <si>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</si>
  <si>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</si>
  <si>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</si>
  <si>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</si>
  <si>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</si>
  <si>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</si>
  <si>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</si>
  <si>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</si>
  <si>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</si>
  <si>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LEPELLETIER</t>
  </si>
  <si>
    <t>Guillaume</t>
  </si>
  <si>
    <t>18.113630</t>
  </si>
  <si>
    <t>LEPRINCE</t>
  </si>
  <si>
    <t>Christine</t>
  </si>
  <si>
    <t>98,61387</t>
  </si>
  <si>
    <t>LEVESQUE</t>
  </si>
  <si>
    <t>Bernard</t>
  </si>
  <si>
    <t>85,28259</t>
  </si>
  <si>
    <t>MADELAINE</t>
  </si>
  <si>
    <t>Sabrina</t>
  </si>
  <si>
    <t>18.114473</t>
  </si>
  <si>
    <t>MARIETTE</t>
  </si>
  <si>
    <t>Laure</t>
  </si>
  <si>
    <t>89,58577</t>
  </si>
  <si>
    <t>MERCIER</t>
  </si>
  <si>
    <t>Axelle</t>
  </si>
  <si>
    <t>14,106486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</si>
  <si>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</si>
  <si>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</si>
  <si>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</si>
  <si>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</si>
  <si>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</si>
  <si>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</si>
  <si>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</si>
  <si>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</si>
  <si>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</si>
  <si>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</si>
  <si>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</si>
  <si>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 xml:space="preserve"> N S</t>
  </si>
  <si>
    <t>Lucien</t>
  </si>
  <si>
    <t>87;53795</t>
  </si>
  <si>
    <t>TASSET</t>
  </si>
  <si>
    <t>78.4327</t>
  </si>
  <si>
    <t>TOMINI</t>
  </si>
  <si>
    <t>Pascal</t>
  </si>
  <si>
    <t>14.106487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</si>
  <si>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</si>
  <si>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</si>
  <si>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</si>
  <si>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</si>
  <si>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</si>
  <si>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</si>
  <si>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</si>
  <si>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</si>
  <si>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</si>
  <si>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</si>
  <si>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</si>
  <si>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</si>
  <si>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</si>
  <si>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</si>
  <si>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</si>
  <si>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</si>
  <si>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</si>
  <si>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Catherine Christophe</t>
  </si>
  <si>
    <t>Ganne Gilles</t>
  </si>
  <si>
    <t>Mercier Régine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</si>
  <si>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</si>
  <si>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</si>
  <si>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</si>
  <si>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</si>
  <si>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</si>
  <si>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</si>
  <si>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</si>
  <si>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</si>
  <si>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</si>
  <si>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Asselin Line</t>
  </si>
  <si>
    <t>Madelaine Sabrina</t>
  </si>
  <si>
    <t>Vire</t>
  </si>
  <si>
    <t>Mariette Laure</t>
  </si>
  <si>
    <t>2 ème</t>
  </si>
  <si>
    <t>3 ème</t>
  </si>
  <si>
    <t>Leprince Christine</t>
  </si>
  <si>
    <t>Delafosse Nicolas</t>
  </si>
  <si>
    <t>Bourel Daniel</t>
  </si>
  <si>
    <t>Leparquier Didier</t>
  </si>
  <si>
    <t>Tomini Pascal</t>
  </si>
  <si>
    <t>Tasset Daniel</t>
  </si>
  <si>
    <t>nominés</t>
  </si>
  <si>
    <t>CLAVIER Fanfan 2</t>
  </si>
  <si>
    <t>MARIETTE Laure</t>
  </si>
  <si>
    <t>LECORDIER Emmanuel</t>
  </si>
  <si>
    <t>MADELAINE Sabrina</t>
  </si>
  <si>
    <t>LEPRINCE Christine</t>
  </si>
  <si>
    <t>LEPELLETIER Guillaume</t>
  </si>
  <si>
    <t>MERCIER Axelle</t>
  </si>
  <si>
    <t>MOREL Anne Gaelle</t>
  </si>
  <si>
    <t>MERCIER Guy</t>
  </si>
  <si>
    <t>MERCIER Régine</t>
  </si>
  <si>
    <t>GADAIS Alain</t>
  </si>
  <si>
    <t xml:space="preserve">LECARPENTIER Denis 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</si>
  <si>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</si>
  <si>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</si>
  <si>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</si>
  <si>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</si>
  <si>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</si>
  <si>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</si>
  <si>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</si>
  <si>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</si>
  <si>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</si>
  <si>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 xml:space="preserve">PERFORMANCE EQUIPE </t>
  </si>
  <si>
    <t>PERFORMANCES INDIVIDUELLES</t>
  </si>
  <si>
    <t>Moyennes</t>
  </si>
  <si>
    <t>Moyennes Tournois   ≥ 200 :</t>
  </si>
  <si>
    <t>DELAFOSSE  Florian</t>
  </si>
  <si>
    <t>PROGRESSIONS : 20 joueurs</t>
  </si>
  <si>
    <t>BAISSES : 10 joueurs</t>
  </si>
  <si>
    <t>MESNIER Fanfan 1</t>
  </si>
  <si>
    <t>LES  GROS JOUEURS : nombre lignes tournois</t>
  </si>
  <si>
    <t>cumul</t>
  </si>
  <si>
    <t>Titres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</si>
  <si>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</si>
  <si>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</si>
  <si>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</si>
  <si>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</si>
  <si>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</si>
  <si>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</si>
  <si>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</si>
  <si>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</si>
  <si>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</si>
  <si>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</si>
  <si>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</si>
  <si>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</si>
  <si>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</si>
  <si>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</si>
  <si>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</si>
  <si>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</si>
  <si>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</si>
  <si>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CATHERINE Christophe</t>
  </si>
  <si>
    <t>LEPARQUIER Didier</t>
  </si>
  <si>
    <t>TOMINI Pascal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</si>
  <si>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</si>
  <si>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</si>
  <si>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</si>
  <si>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</si>
  <si>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</si>
  <si>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</si>
  <si>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</si>
  <si>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</si>
  <si>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</si>
  <si>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</si>
  <si>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</si>
  <si>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</si>
  <si>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</si>
  <si>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</si>
  <si>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</si>
  <si>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</si>
  <si>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</si>
  <si>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>Régionale   1</t>
  </si>
  <si>
    <t>St-lô  14 p</t>
  </si>
  <si>
    <t>St-lô Macao</t>
  </si>
  <si>
    <t xml:space="preserve">  VICTOIRE en Tournoi Départemental</t>
  </si>
  <si>
    <t xml:space="preserve"> VICTOIRE en Tournoi Régional</t>
  </si>
  <si>
    <t>vire</t>
  </si>
  <si>
    <t>J 1 comité</t>
  </si>
  <si>
    <t>3 mhdp</t>
  </si>
  <si>
    <t>elite</t>
  </si>
  <si>
    <t>region</t>
  </si>
  <si>
    <t>Lepelletier Guillaume</t>
  </si>
  <si>
    <t>nbre joueurs</t>
  </si>
  <si>
    <t>3 èmes</t>
  </si>
  <si>
    <t>records</t>
  </si>
  <si>
    <t>2 èmes</t>
  </si>
  <si>
    <t>yvetot</t>
  </si>
  <si>
    <t xml:space="preserve">LECAMU </t>
  </si>
  <si>
    <t>12.103855</t>
  </si>
  <si>
    <t xml:space="preserve">Basse Normandie  </t>
  </si>
  <si>
    <t>PASQUETTE</t>
  </si>
  <si>
    <t>Rémi</t>
  </si>
  <si>
    <t>15.108307</t>
  </si>
  <si>
    <t>NIOBEY</t>
  </si>
  <si>
    <t>Hubert</t>
  </si>
  <si>
    <t>06.92174</t>
  </si>
  <si>
    <t xml:space="preserve">Bad   Boys    Saint - Lô     :   résultats   individuels   aux Chpts des Clubs saison  2019  -  2020 </t>
  </si>
  <si>
    <t>Audincourt</t>
  </si>
  <si>
    <t>N 2 B Dames</t>
  </si>
  <si>
    <t>N 3 C Dames</t>
  </si>
  <si>
    <t>R 1 Hommes</t>
  </si>
  <si>
    <t>R 3  Hommes</t>
  </si>
  <si>
    <t>Lecamu Christophe</t>
  </si>
  <si>
    <t>Poirot Lucien</t>
  </si>
  <si>
    <t>Boxstael Johan</t>
  </si>
  <si>
    <t>Régionale   3</t>
  </si>
  <si>
    <t>Régionale 3</t>
  </si>
  <si>
    <t>cumuls généraux</t>
  </si>
  <si>
    <t>LECAMU Christophe</t>
  </si>
  <si>
    <t>PASQUETTE Rémi</t>
  </si>
  <si>
    <t>NIOBEY Hubert</t>
  </si>
  <si>
    <t>classement : nbre nominations, titres, victoires en tournois, records, finales nationales, perf indiv, 2 èmes places</t>
  </si>
  <si>
    <t/>
  </si>
  <si>
    <t>METIVIER</t>
  </si>
  <si>
    <t>Virginie</t>
  </si>
  <si>
    <t xml:space="preserve"> VICTOIRE en Tournoi District </t>
  </si>
  <si>
    <t>LES  ECARTS  DE MOYENNES  ( listing sept 20 et fin saison 20/21 )</t>
  </si>
  <si>
    <t>METIVIER Virginie</t>
  </si>
  <si>
    <t>10.99378</t>
  </si>
  <si>
    <t xml:space="preserve">LEPARQUIER </t>
  </si>
  <si>
    <t>Christel</t>
  </si>
  <si>
    <t>93;71368</t>
  </si>
  <si>
    <t>LEPARQUIER Christel</t>
  </si>
  <si>
    <t>J 1 Comité</t>
  </si>
  <si>
    <t>doublettes excell.district</t>
  </si>
  <si>
    <t>LECORDIER Lolita</t>
  </si>
  <si>
    <t>CANTEUX Thierry</t>
  </si>
  <si>
    <t>1  VICTOIRE en Tournoi National</t>
  </si>
  <si>
    <t>doublettes ttmp</t>
  </si>
  <si>
    <t>st-lô</t>
  </si>
  <si>
    <t>champions trio corpo promotion district</t>
  </si>
  <si>
    <t>ROULLAND</t>
  </si>
  <si>
    <t>ROULLAND Christophe</t>
  </si>
  <si>
    <t>21.118543</t>
  </si>
  <si>
    <t>macao</t>
  </si>
  <si>
    <t>corpo promotion</t>
  </si>
  <si>
    <t>Bad   Boys    Saint - Lô     :   résultats   saison  2021  -  2022  classement par compétition et quilleur</t>
  </si>
  <si>
    <t>Bad   Boys    Saint - Lô     :   résultats   saison  2021  -  2022  classement chronologique</t>
  </si>
  <si>
    <t>cumuls 2021-22</t>
  </si>
  <si>
    <t>inconnu</t>
  </si>
  <si>
    <t>AOUT</t>
  </si>
  <si>
    <t>Bad   Boys    Saint - Lô     :   Palmarès  de  la  saison  2021  -  2022</t>
  </si>
  <si>
    <t>Bad  Boys  Saint - Lô  : les nominés du palmarès   2021  -  2022</t>
  </si>
  <si>
    <t>9 èmes</t>
  </si>
  <si>
    <t>5 èmes</t>
  </si>
  <si>
    <t>Morel Anne Gaelle</t>
  </si>
  <si>
    <t>Gresselin Cyrille</t>
  </si>
  <si>
    <t>C</t>
  </si>
  <si>
    <t>B</t>
  </si>
  <si>
    <t>j 1 comité</t>
  </si>
  <si>
    <t>4 èmes</t>
  </si>
  <si>
    <t>8 èmes</t>
  </si>
  <si>
    <t>D</t>
  </si>
  <si>
    <t>LECORDIER  Lolita et Emmanuel, LECARPENTIER Denis</t>
  </si>
  <si>
    <t>MOREL Anne Gaelle , GANNE Gilles</t>
  </si>
  <si>
    <t>3 m hdp</t>
  </si>
  <si>
    <t>4 2 hdp</t>
  </si>
  <si>
    <t>national vétérans</t>
  </si>
  <si>
    <t>Chauray</t>
  </si>
  <si>
    <t>15 ème en 4</t>
  </si>
  <si>
    <t>vétérans</t>
  </si>
  <si>
    <t>Saint-Lô Macao</t>
  </si>
  <si>
    <t>Horion François</t>
  </si>
  <si>
    <t>Laroque Elisabeth</t>
  </si>
  <si>
    <t>Levesque Bernard</t>
  </si>
  <si>
    <t>doublettes honneur départ.</t>
  </si>
  <si>
    <t>6 èmes</t>
  </si>
  <si>
    <t>doublettes excell  district</t>
  </si>
  <si>
    <t>honneur</t>
  </si>
  <si>
    <t>départ</t>
  </si>
  <si>
    <t>excellence</t>
  </si>
  <si>
    <t>superbe début, titre à l'appui !</t>
  </si>
  <si>
    <t>zen la rentrée !</t>
  </si>
  <si>
    <t>l'essentiel, c'est le titre !</t>
  </si>
  <si>
    <t>20 - 21</t>
  </si>
  <si>
    <t>LAROQUE Elisabeth - ASSELIN Line</t>
  </si>
  <si>
    <t>Macao</t>
  </si>
  <si>
    <t>GANNE Gilles - GADAIS Alain</t>
  </si>
  <si>
    <t>LECORDIER Lolita - MOREL Ane Gaelle</t>
  </si>
  <si>
    <t>doublettes honneur depart.</t>
  </si>
  <si>
    <t>HORION Hrançois - GRESSELIN Cyrille</t>
  </si>
  <si>
    <t>championnes doub.honneur département</t>
  </si>
  <si>
    <t>doublettes elite region</t>
  </si>
  <si>
    <t>Yvetot</t>
  </si>
  <si>
    <t>Metivier Virginie</t>
  </si>
  <si>
    <t>1 ères</t>
  </si>
  <si>
    <t>14 èmes</t>
  </si>
  <si>
    <t>minimum syndical fait !</t>
  </si>
  <si>
    <t>2 TITRES</t>
  </si>
  <si>
    <t>champions doublettes élite région</t>
  </si>
  <si>
    <t>CLAVIER Fanfan2 - METIVIER Virginie</t>
  </si>
  <si>
    <t>25 èmes</t>
  </si>
  <si>
    <t>36 èmes</t>
  </si>
  <si>
    <t>29 èmes</t>
  </si>
  <si>
    <t>2 ttmp</t>
  </si>
  <si>
    <t>national doublettes</t>
  </si>
  <si>
    <t>13 èmes</t>
  </si>
  <si>
    <t>4 scr</t>
  </si>
  <si>
    <t>chpt clubs N 2 dames J1</t>
  </si>
  <si>
    <t>Gadais Cathy</t>
  </si>
  <si>
    <t>audincourt</t>
  </si>
  <si>
    <t>chp clubs</t>
  </si>
  <si>
    <t>N 2</t>
  </si>
  <si>
    <t>4scr</t>
  </si>
  <si>
    <t>N 3</t>
  </si>
  <si>
    <t>Mesnier Françoise</t>
  </si>
  <si>
    <t>chpt clubs N 3 dames J1</t>
  </si>
  <si>
    <t xml:space="preserve">Bad   Boys    Saint - Lô     :   résultats   individuels   aux Chpts des Clubs saison  2021  -  2022 </t>
  </si>
  <si>
    <t>confirmation du rattrappage !</t>
  </si>
  <si>
    <t>entrée très bonne !</t>
  </si>
  <si>
    <t>pour un trou, c'en est un !</t>
  </si>
  <si>
    <t>bonne rentrée: et !eader !</t>
  </si>
  <si>
    <t>jeu cool et leader !</t>
  </si>
  <si>
    <t>1 ère J1</t>
  </si>
  <si>
    <t>6 ème J1</t>
  </si>
  <si>
    <t>METIVIER-MERCIER R-GAGAIS C- MOREL-FANFAN2</t>
  </si>
  <si>
    <t>LECORDIER L -MESNIER - LEMAZURIER -LEPRINCE</t>
  </si>
  <si>
    <t>Taden</t>
  </si>
  <si>
    <t>7 ème en 4</t>
  </si>
  <si>
    <t>taden</t>
  </si>
  <si>
    <t>BOCE</t>
  </si>
  <si>
    <t>Valentin</t>
  </si>
  <si>
    <t>22.119275</t>
  </si>
  <si>
    <t>J 1</t>
  </si>
  <si>
    <t>Jeunes</t>
  </si>
  <si>
    <t>1 scr</t>
  </si>
  <si>
    <t>Boce Valentin</t>
  </si>
  <si>
    <t>10 ème</t>
  </si>
  <si>
    <t>j 1 jeunes : cadet</t>
  </si>
  <si>
    <t>début honorable !</t>
  </si>
  <si>
    <t>corpo excellence</t>
  </si>
  <si>
    <t xml:space="preserve">2 ème </t>
  </si>
  <si>
    <t>corpo</t>
  </si>
  <si>
    <t>GRESSELIN Cyrille - LECARPENTIER Denis</t>
  </si>
  <si>
    <t>national doublettes dames</t>
  </si>
  <si>
    <t>2 hdp</t>
  </si>
  <si>
    <t xml:space="preserve">3 ème </t>
  </si>
  <si>
    <t>5  PODIUMS : hors 1 ère place</t>
  </si>
  <si>
    <t>doublettes dames</t>
  </si>
  <si>
    <t>GADAIS Cathy</t>
  </si>
  <si>
    <t>dames</t>
  </si>
  <si>
    <t>national doub ecole st lo</t>
  </si>
  <si>
    <t>ça stagne !</t>
  </si>
  <si>
    <t>faut persévérer !</t>
  </si>
  <si>
    <t>213,29 / 14</t>
  </si>
  <si>
    <t>nat.doub ecole st lo</t>
  </si>
  <si>
    <t>Niobey Hubert</t>
  </si>
  <si>
    <t>chpt clubs R 1 hommes J1</t>
  </si>
  <si>
    <t>5 scr</t>
  </si>
  <si>
    <t>chpt clubs R 3 hommes J1</t>
  </si>
  <si>
    <t>Boxstael Yohan</t>
  </si>
  <si>
    <t>Gadais Stéphane</t>
  </si>
  <si>
    <t xml:space="preserve">2 èmes </t>
  </si>
  <si>
    <t>7 èmes</t>
  </si>
  <si>
    <t>chpt</t>
  </si>
  <si>
    <t xml:space="preserve"> R  1</t>
  </si>
  <si>
    <t xml:space="preserve">clubs </t>
  </si>
  <si>
    <t xml:space="preserve"> R  3</t>
  </si>
  <si>
    <t>Stephane</t>
  </si>
  <si>
    <t>retour cool !</t>
  </si>
  <si>
    <t>repart !</t>
  </si>
  <si>
    <t>rentrée cool !</t>
  </si>
  <si>
    <t>pour un retour, c'en est un !</t>
  </si>
  <si>
    <t>jouer à 5 , p…. que c'est long !</t>
  </si>
  <si>
    <t>il asssure !</t>
  </si>
  <si>
    <t>l'anti Daniel !</t>
  </si>
  <si>
    <t>remise de pendules à l'heure !</t>
  </si>
  <si>
    <t>s'est repris, en partie !</t>
  </si>
  <si>
    <t>rentrée très correcte !</t>
  </si>
  <si>
    <t>a choisi de revenir par paliers !</t>
  </si>
  <si>
    <t>casse limité, pour un retour !</t>
  </si>
  <si>
    <t>10.99681</t>
  </si>
  <si>
    <t>a rattrapé son mauvais début !</t>
  </si>
  <si>
    <t>a trouvé, mais à la fin !</t>
  </si>
  <si>
    <t xml:space="preserve">un dimanche ne fait pas le suivant ! </t>
  </si>
  <si>
    <t>2 ème J1</t>
  </si>
  <si>
    <t>4 ème J1</t>
  </si>
  <si>
    <t>7 ème J1</t>
  </si>
  <si>
    <t>OXSTAEL-GADAIS S-LEVESQUE-POIROT</t>
  </si>
  <si>
    <t>BOUREL-GANNE-GRESSELIN-NIOBEY-HOUY-TASSET</t>
  </si>
  <si>
    <t>DELAFOSSE F-GADAIS A-LECARPENTIER-LECORDIER-MERCIER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</si>
</sst>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2DCD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0" xfId="0" applyFont="1" applyFill="1"/>
    <xf numFmtId="0" fontId="7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0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8" fillId="0" borderId="0" xfId="0" applyFont="1"/>
    <xf numFmtId="49" fontId="10" fillId="5" borderId="6" xfId="0" applyNumberFormat="1" applyFont="1" applyFill="1" applyBorder="1" applyAlignment="1">
      <alignment horizontal="center"/>
    </xf>
    <xf numFmtId="0" fontId="4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0" fillId="4" borderId="6" xfId="0" applyFont="1" applyFill="1" applyBorder="1" applyAlignment="1">
      <alignment horizontal="center"/>
    </xf>
    <xf numFmtId="0" fontId="11" fillId="0" borderId="0" xfId="0" applyFont="1"/>
    <xf numFmtId="49" fontId="9" fillId="4" borderId="6" xfId="0" applyNumberFormat="1" applyFont="1" applyFill="1" applyBorder="1" applyAlignment="1">
      <alignment horizontal="center"/>
    </xf>
    <xf numFmtId="49" fontId="12" fillId="3" borderId="6" xfId="0" applyNumberFormat="1" applyFont="1" applyFill="1" applyBorder="1" applyAlignment="1">
      <alignment horizontal="center"/>
    </xf>
    <xf numFmtId="49" fontId="10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0" fontId="15" fillId="0" borderId="0" xfId="0" applyFont="1"/>
    <xf numFmtId="49" fontId="6" fillId="3" borderId="6" xfId="0" applyNumberFormat="1" applyFont="1" applyFill="1" applyBorder="1" applyAlignment="1">
      <alignment horizontal="center"/>
    </xf>
    <xf numFmtId="0" fontId="8" fillId="0" borderId="4" xfId="0" applyFont="1" applyFill="1" applyBorder="1"/>
    <xf numFmtId="0" fontId="8" fillId="0" borderId="0" xfId="0" applyFont="1" applyFill="1" applyBorder="1"/>
    <xf numFmtId="49" fontId="6" fillId="3" borderId="3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5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/>
    <xf numFmtId="0" fontId="17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18" fillId="0" borderId="13" xfId="0" applyFont="1" applyBorder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3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18" fillId="0" borderId="0" xfId="0" applyFont="1" applyAlignment="1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/>
    <xf numFmtId="0" fontId="2" fillId="0" borderId="0" xfId="0" applyFont="1" applyFill="1" applyAlignment="1">
      <alignment horizontal="center"/>
    </xf>
    <xf numFmtId="0" fontId="19" fillId="0" borderId="0" xfId="0" applyFont="1"/>
    <xf numFmtId="0" fontId="19" fillId="0" borderId="0" xfId="0" applyFont="1" applyFill="1"/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/>
    <xf numFmtId="0" fontId="24" fillId="0" borderId="0" xfId="0" applyFont="1"/>
    <xf numFmtId="0" fontId="1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6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12" borderId="0" xfId="0" applyFont="1" applyFill="1" applyAlignment="1">
      <alignment horizontal="center"/>
    </xf>
    <xf numFmtId="0" fontId="20" fillId="14" borderId="0" xfId="0" applyFont="1" applyFill="1" applyAlignment="1">
      <alignment horizontal="center"/>
    </xf>
    <xf numFmtId="0" fontId="20" fillId="15" borderId="0" xfId="0" applyFont="1" applyFill="1" applyAlignment="1">
      <alignment horizontal="center"/>
    </xf>
    <xf numFmtId="0" fontId="20" fillId="13" borderId="0" xfId="0" applyFont="1" applyFill="1" applyAlignment="1">
      <alignment horizontal="center"/>
    </xf>
    <xf numFmtId="0" fontId="25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18" fillId="0" borderId="0" xfId="0" applyNumberFormat="1" applyFont="1" applyAlignment="1">
      <alignment horizontal="center"/>
    </xf>
    <xf numFmtId="2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7" fillId="17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4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49" fontId="26" fillId="3" borderId="8" xfId="0" applyNumberFormat="1" applyFont="1" applyFill="1" applyBorder="1" applyAlignment="1">
      <alignment horizontal="center"/>
    </xf>
    <xf numFmtId="49" fontId="10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6" fillId="3" borderId="6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7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18" fillId="0" borderId="11" xfId="0" applyNumberFormat="1" applyFont="1" applyFill="1" applyBorder="1" applyAlignment="1">
      <alignment horizontal="center"/>
    </xf>
    <xf numFmtId="3" fontId="20" fillId="0" borderId="15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5" fillId="0" borderId="0" xfId="0" applyFont="1" applyFill="1"/>
    <xf numFmtId="49" fontId="3" fillId="5" borderId="9" xfId="0" applyNumberFormat="1" applyFont="1" applyFill="1" applyBorder="1" applyAlignment="1">
      <alignment horizontal="center"/>
    </xf>
    <xf numFmtId="0" fontId="0" fillId="0" borderId="0" xfId="0" applyFill="1"/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0" fontId="20" fillId="19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3" fillId="20" borderId="0" xfId="0" applyFont="1" applyFill="1"/>
    <xf numFmtId="0" fontId="13" fillId="11" borderId="0" xfId="0" applyFont="1" applyFill="1" applyAlignment="1">
      <alignment horizontal="center"/>
    </xf>
    <xf numFmtId="2" fontId="15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5" fillId="0" borderId="4" xfId="0" applyFont="1" applyFill="1" applyBorder="1"/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9" fontId="28" fillId="21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Border="1"/>
    <xf numFmtId="165" fontId="30" fillId="0" borderId="6" xfId="0" applyNumberFormat="1" applyFont="1" applyFill="1" applyBorder="1" applyAlignment="1">
      <alignment horizontal="center"/>
    </xf>
    <xf numFmtId="3" fontId="31" fillId="0" borderId="5" xfId="0" applyNumberFormat="1" applyFont="1" applyBorder="1" applyAlignment="1">
      <alignment horizontal="center"/>
    </xf>
    <xf numFmtId="4" fontId="31" fillId="0" borderId="9" xfId="0" applyNumberFormat="1" applyFont="1" applyFill="1" applyBorder="1" applyAlignment="1">
      <alignment horizontal="center"/>
    </xf>
    <xf numFmtId="4" fontId="31" fillId="0" borderId="6" xfId="0" applyNumberFormat="1" applyFont="1" applyFill="1" applyBorder="1" applyAlignment="1">
      <alignment horizontal="center"/>
    </xf>
    <xf numFmtId="3" fontId="31" fillId="0" borderId="6" xfId="0" applyNumberFormat="1" applyFont="1" applyFill="1" applyBorder="1" applyAlignment="1">
      <alignment horizontal="center"/>
    </xf>
    <xf numFmtId="3" fontId="31" fillId="0" borderId="6" xfId="0" applyNumberFormat="1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2" fontId="31" fillId="0" borderId="9" xfId="0" applyNumberFormat="1" applyFont="1" applyFill="1" applyBorder="1" applyAlignment="1">
      <alignment horizontal="center"/>
    </xf>
    <xf numFmtId="0" fontId="31" fillId="0" borderId="6" xfId="0" applyFont="1" applyBorder="1" applyAlignment="1">
      <alignment horizontal="center"/>
    </xf>
    <xf numFmtId="2" fontId="31" fillId="0" borderId="6" xfId="0" applyNumberFormat="1" applyFont="1" applyFill="1" applyBorder="1" applyAlignment="1">
      <alignment horizontal="center"/>
    </xf>
    <xf numFmtId="1" fontId="31" fillId="0" borderId="6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4" fillId="0" borderId="0" xfId="0" applyFont="1" applyFill="1"/>
    <xf numFmtId="0" fontId="33" fillId="0" borderId="0" xfId="0" applyFont="1" applyFill="1" applyAlignment="1">
      <alignment horizontal="center"/>
    </xf>
    <xf numFmtId="0" fontId="15" fillId="14" borderId="0" xfId="0" applyFont="1" applyFill="1"/>
    <xf numFmtId="165" fontId="2" fillId="0" borderId="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29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 applyAlignment="1"/>
    <xf numFmtId="0" fontId="3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2" fillId="0" borderId="0" xfId="0" applyFont="1" applyFill="1"/>
    <xf numFmtId="0" fontId="18" fillId="0" borderId="0" xfId="0" applyFont="1" applyAlignment="1">
      <alignment horizontal="center"/>
    </xf>
    <xf numFmtId="0" fontId="33" fillId="0" borderId="0" xfId="0" applyFont="1" applyFill="1"/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9" fillId="0" borderId="9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7" fillId="1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  <color rgb="FFDAEEF3"/>
      <color rgb="FFFFFF00"/>
      <color rgb="FFD0A3FD"/>
      <color rgb="FFFCD5B4"/>
      <color rgb="FF66FFFF"/>
      <color rgb="FFD9D9D9"/>
      <color rgb="FFFF0066"/>
      <color rgb="FF00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7"/>
  <sheetViews>
    <sheetView tabSelected="1" topLeftCell="I1" workbookViewId="0">
      <selection activeCell="V28" sqref="V28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7" width="9.7109375" customWidth="1"/>
    <col min="8" max="8" width="9.7109375" style="80" customWidth="1"/>
    <col min="9" max="19" width="9.7109375" customWidth="1"/>
    <col min="20" max="20" width="10.7109375" customWidth="1"/>
    <col min="21" max="21" width="8.5703125" customWidth="1"/>
    <col min="22" max="22" width="35.140625" customWidth="1"/>
    <col min="23" max="23" width="12.42578125" customWidth="1"/>
    <col min="24" max="24" width="2.28515625" customWidth="1"/>
    <col min="25" max="25" width="9.28515625" customWidth="1"/>
    <col min="26" max="26" width="2.42578125" customWidth="1"/>
    <col min="27" max="27" width="9.85546875" customWidth="1"/>
  </cols>
  <sheetData>
    <row r="1" spans="1:27" ht="15.75" x14ac:dyDescent="0.25">
      <c r="A1" s="56" t="s">
        <v>299</v>
      </c>
    </row>
    <row r="4" spans="1:27" x14ac:dyDescent="0.25">
      <c r="A4" s="1"/>
      <c r="B4" s="146" t="s">
        <v>0</v>
      </c>
      <c r="C4" s="2"/>
      <c r="D4" s="109" t="s">
        <v>1</v>
      </c>
      <c r="E4" s="109" t="s">
        <v>239</v>
      </c>
      <c r="F4" s="109" t="s">
        <v>239</v>
      </c>
      <c r="G4" s="164" t="s">
        <v>249</v>
      </c>
      <c r="H4" s="109" t="s">
        <v>292</v>
      </c>
      <c r="I4" s="109" t="s">
        <v>239</v>
      </c>
      <c r="J4" s="109" t="s">
        <v>1</v>
      </c>
      <c r="K4" s="164" t="s">
        <v>363</v>
      </c>
      <c r="L4" s="164" t="s">
        <v>249</v>
      </c>
      <c r="M4" s="109" t="s">
        <v>292</v>
      </c>
      <c r="N4" s="109" t="s">
        <v>382</v>
      </c>
      <c r="O4" s="109" t="s">
        <v>239</v>
      </c>
      <c r="P4" s="109" t="s">
        <v>239</v>
      </c>
      <c r="Q4" s="109" t="s">
        <v>1</v>
      </c>
      <c r="R4" s="109" t="s">
        <v>1</v>
      </c>
      <c r="S4" s="109" t="s">
        <v>239</v>
      </c>
      <c r="T4" s="120"/>
      <c r="U4" s="121"/>
      <c r="W4" s="4"/>
      <c r="Y4" s="5"/>
      <c r="AA4" s="6" t="s">
        <v>2</v>
      </c>
    </row>
    <row r="5" spans="1:27" x14ac:dyDescent="0.25">
      <c r="A5" s="141" t="s">
        <v>16</v>
      </c>
      <c r="B5" s="141"/>
      <c r="C5" s="7"/>
      <c r="D5" s="110"/>
      <c r="E5" s="110"/>
      <c r="F5" s="122"/>
      <c r="G5" s="110"/>
      <c r="H5" s="122" t="s">
        <v>297</v>
      </c>
      <c r="I5" s="122"/>
      <c r="J5" s="122"/>
      <c r="K5" s="122"/>
      <c r="L5" s="122"/>
      <c r="M5" s="122" t="s">
        <v>297</v>
      </c>
      <c r="N5" s="122"/>
      <c r="O5" s="122"/>
      <c r="P5" s="122"/>
      <c r="Q5" s="122"/>
      <c r="R5" s="122"/>
      <c r="S5" s="122"/>
      <c r="T5" s="241" t="s">
        <v>301</v>
      </c>
      <c r="U5" s="242"/>
      <c r="W5" s="8"/>
      <c r="Y5" s="9" t="s">
        <v>4</v>
      </c>
      <c r="AA5" s="10" t="s">
        <v>5</v>
      </c>
    </row>
    <row r="6" spans="1:27" x14ac:dyDescent="0.25">
      <c r="A6" s="141"/>
      <c r="B6" s="147" t="s">
        <v>6</v>
      </c>
      <c r="C6" s="7"/>
      <c r="D6" s="111">
        <v>44444</v>
      </c>
      <c r="E6" s="111">
        <v>44452</v>
      </c>
      <c r="F6" s="111">
        <v>44459</v>
      </c>
      <c r="G6" s="111">
        <v>44465</v>
      </c>
      <c r="H6" s="111">
        <v>44465</v>
      </c>
      <c r="I6" s="111">
        <v>44465</v>
      </c>
      <c r="J6" s="111">
        <v>44472</v>
      </c>
      <c r="K6" s="111">
        <v>44479</v>
      </c>
      <c r="L6" s="111">
        <v>44479</v>
      </c>
      <c r="M6" s="111">
        <v>44479</v>
      </c>
      <c r="N6" s="111">
        <v>44486</v>
      </c>
      <c r="O6" s="111">
        <v>44486</v>
      </c>
      <c r="P6" s="111">
        <v>44500</v>
      </c>
      <c r="Q6" s="111">
        <v>44507</v>
      </c>
      <c r="R6" s="111">
        <v>44514</v>
      </c>
      <c r="S6" s="111">
        <v>44514</v>
      </c>
      <c r="T6" s="123"/>
      <c r="U6" s="124"/>
      <c r="W6" s="4"/>
      <c r="Y6" s="9" t="s">
        <v>3</v>
      </c>
      <c r="AA6" s="10" t="s">
        <v>7</v>
      </c>
    </row>
    <row r="7" spans="1:27" x14ac:dyDescent="0.25">
      <c r="A7" s="141">
        <v>2020</v>
      </c>
      <c r="B7" s="147" t="s">
        <v>8</v>
      </c>
      <c r="C7" s="7"/>
      <c r="D7" s="112" t="s">
        <v>9</v>
      </c>
      <c r="E7" s="125" t="s">
        <v>240</v>
      </c>
      <c r="F7" s="112" t="s">
        <v>9</v>
      </c>
      <c r="G7" s="125" t="s">
        <v>10</v>
      </c>
      <c r="H7" s="125" t="s">
        <v>10</v>
      </c>
      <c r="I7" s="125" t="s">
        <v>10</v>
      </c>
      <c r="J7" s="112" t="s">
        <v>9</v>
      </c>
      <c r="K7" s="125" t="s">
        <v>9</v>
      </c>
      <c r="L7" s="125" t="s">
        <v>9</v>
      </c>
      <c r="M7" s="125" t="s">
        <v>395</v>
      </c>
      <c r="N7" s="125" t="s">
        <v>9</v>
      </c>
      <c r="O7" s="125" t="s">
        <v>386</v>
      </c>
      <c r="P7" s="112" t="s">
        <v>9</v>
      </c>
      <c r="Q7" s="112" t="s">
        <v>9</v>
      </c>
      <c r="R7" s="112" t="s">
        <v>417</v>
      </c>
      <c r="S7" s="112" t="s">
        <v>417</v>
      </c>
      <c r="T7" s="117" t="s">
        <v>11</v>
      </c>
      <c r="U7" s="117" t="s">
        <v>12</v>
      </c>
      <c r="W7" s="4"/>
      <c r="Y7" s="9" t="s">
        <v>302</v>
      </c>
      <c r="AA7" s="10" t="s">
        <v>16</v>
      </c>
    </row>
    <row r="8" spans="1:27" x14ac:dyDescent="0.25">
      <c r="A8" s="141"/>
      <c r="B8" s="147" t="s">
        <v>13</v>
      </c>
      <c r="C8" s="7"/>
      <c r="D8" s="112"/>
      <c r="E8" s="112"/>
      <c r="F8" s="125" t="s">
        <v>323</v>
      </c>
      <c r="G8" s="125" t="s">
        <v>242</v>
      </c>
      <c r="H8" s="194" t="s">
        <v>331</v>
      </c>
      <c r="I8" s="125" t="s">
        <v>333</v>
      </c>
      <c r="J8" s="125" t="s">
        <v>10</v>
      </c>
      <c r="K8" s="125" t="s">
        <v>364</v>
      </c>
      <c r="L8" s="125" t="s">
        <v>364</v>
      </c>
      <c r="M8" s="125" t="s">
        <v>333</v>
      </c>
      <c r="N8" s="125"/>
      <c r="O8" s="125" t="s">
        <v>387</v>
      </c>
      <c r="P8" s="125" t="s">
        <v>10</v>
      </c>
      <c r="Q8" s="125" t="s">
        <v>10</v>
      </c>
      <c r="R8" s="125" t="s">
        <v>419</v>
      </c>
      <c r="S8" s="125" t="s">
        <v>419</v>
      </c>
      <c r="T8" s="117" t="s">
        <v>14</v>
      </c>
      <c r="U8" s="117" t="s">
        <v>15</v>
      </c>
      <c r="W8" s="4"/>
      <c r="Y8" s="9"/>
      <c r="AA8" s="10" t="s">
        <v>337</v>
      </c>
    </row>
    <row r="9" spans="1:27" x14ac:dyDescent="0.25">
      <c r="A9" s="141">
        <v>2021</v>
      </c>
      <c r="B9" s="141"/>
      <c r="C9" s="7"/>
      <c r="D9" s="112"/>
      <c r="E9" s="112"/>
      <c r="F9" s="125"/>
      <c r="G9" s="125" t="s">
        <v>243</v>
      </c>
      <c r="H9" s="194" t="s">
        <v>332</v>
      </c>
      <c r="I9" s="125" t="s">
        <v>17</v>
      </c>
      <c r="J9" s="125"/>
      <c r="K9" s="125" t="s">
        <v>365</v>
      </c>
      <c r="L9" s="125" t="s">
        <v>367</v>
      </c>
      <c r="M9" s="125"/>
      <c r="N9" s="125"/>
      <c r="O9" s="125"/>
      <c r="P9" s="125" t="s">
        <v>403</v>
      </c>
      <c r="Q9" s="125"/>
      <c r="R9" s="125" t="s">
        <v>418</v>
      </c>
      <c r="S9" s="125" t="s">
        <v>420</v>
      </c>
      <c r="T9" s="117" t="s">
        <v>18</v>
      </c>
      <c r="U9" s="117" t="s">
        <v>19</v>
      </c>
      <c r="V9" s="214"/>
      <c r="W9" s="8"/>
      <c r="Y9" s="12" t="s">
        <v>303</v>
      </c>
      <c r="AA9" s="10"/>
    </row>
    <row r="10" spans="1:27" x14ac:dyDescent="0.25">
      <c r="A10" s="13"/>
      <c r="B10" s="148" t="s">
        <v>20</v>
      </c>
      <c r="C10" s="14"/>
      <c r="D10" s="113" t="s">
        <v>21</v>
      </c>
      <c r="E10" s="113" t="s">
        <v>241</v>
      </c>
      <c r="F10" s="126" t="s">
        <v>319</v>
      </c>
      <c r="G10" s="126" t="s">
        <v>22</v>
      </c>
      <c r="H10" s="126" t="s">
        <v>22</v>
      </c>
      <c r="I10" s="126" t="s">
        <v>22</v>
      </c>
      <c r="J10" s="126" t="s">
        <v>357</v>
      </c>
      <c r="K10" s="126" t="s">
        <v>366</v>
      </c>
      <c r="L10" s="126" t="s">
        <v>360</v>
      </c>
      <c r="M10" s="126" t="s">
        <v>360</v>
      </c>
      <c r="N10" s="126" t="s">
        <v>319</v>
      </c>
      <c r="O10" s="126" t="s">
        <v>388</v>
      </c>
      <c r="P10" s="126" t="s">
        <v>398</v>
      </c>
      <c r="Q10" s="126" t="s">
        <v>398</v>
      </c>
      <c r="R10" s="126" t="s">
        <v>411</v>
      </c>
      <c r="S10" s="126" t="s">
        <v>360</v>
      </c>
      <c r="T10" s="118" t="s">
        <v>17</v>
      </c>
      <c r="U10" s="119"/>
      <c r="W10" s="15"/>
      <c r="Y10" s="16">
        <v>2021</v>
      </c>
      <c r="AA10" s="17"/>
    </row>
    <row r="11" spans="1:27" x14ac:dyDescent="0.25">
      <c r="A11" s="115">
        <v>2707</v>
      </c>
      <c r="B11" s="127" t="s">
        <v>23</v>
      </c>
      <c r="C11" s="18" t="s">
        <v>24</v>
      </c>
      <c r="D11" s="151"/>
      <c r="E11" s="152"/>
      <c r="F11" s="152"/>
      <c r="G11" s="152"/>
      <c r="H11" s="195">
        <v>1056</v>
      </c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49">
        <f>IF(SUM(D11:S11)=0,"",SUM(D11:S11))</f>
        <v>1056</v>
      </c>
      <c r="U11" s="20"/>
      <c r="V11" s="21"/>
      <c r="W11" s="22" t="s">
        <v>23</v>
      </c>
      <c r="Y11" s="115"/>
      <c r="AA11" s="19"/>
    </row>
    <row r="12" spans="1:27" x14ac:dyDescent="0.25">
      <c r="A12" s="117">
        <v>20</v>
      </c>
      <c r="B12" s="128" t="s">
        <v>25</v>
      </c>
      <c r="C12" s="23" t="s">
        <v>26</v>
      </c>
      <c r="D12" s="151"/>
      <c r="E12" s="151"/>
      <c r="F12" s="151"/>
      <c r="G12" s="152"/>
      <c r="H12" s="195">
        <v>8</v>
      </c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49">
        <f>IF(SUM(D12:S12)=0,"",SUM(D12:S12))</f>
        <v>8</v>
      </c>
      <c r="U12" s="117">
        <f>IF(COUNTA(D12:S12)=0,"",COUNTA(D12:S12))</f>
        <v>1</v>
      </c>
      <c r="V12" s="230" t="s">
        <v>336</v>
      </c>
      <c r="W12" s="25" t="s">
        <v>25</v>
      </c>
      <c r="Y12" s="117"/>
      <c r="AA12" s="19"/>
    </row>
    <row r="13" spans="1:27" x14ac:dyDescent="0.25">
      <c r="A13" s="142">
        <f>A11/A12</f>
        <v>135.35</v>
      </c>
      <c r="B13" s="129" t="s">
        <v>27</v>
      </c>
      <c r="C13" s="23" t="s">
        <v>28</v>
      </c>
      <c r="D13" s="153"/>
      <c r="E13" s="142"/>
      <c r="F13" s="145"/>
      <c r="G13" s="145"/>
      <c r="H13" s="142">
        <f>+H11/H12</f>
        <v>132</v>
      </c>
      <c r="I13" s="142"/>
      <c r="J13" s="145"/>
      <c r="K13" s="142"/>
      <c r="L13" s="145"/>
      <c r="M13" s="145"/>
      <c r="N13" s="145"/>
      <c r="O13" s="145"/>
      <c r="P13" s="145"/>
      <c r="Q13" s="145"/>
      <c r="R13" s="145"/>
      <c r="S13" s="145"/>
      <c r="T13" s="142">
        <f>IF(T11="","",T11/T12)</f>
        <v>132</v>
      </c>
      <c r="U13" s="26"/>
      <c r="V13" s="165"/>
      <c r="W13" s="137" t="s">
        <v>27</v>
      </c>
      <c r="Y13" s="142"/>
      <c r="AA13" s="145">
        <f>T13-A13</f>
        <v>-3.3499999999999943</v>
      </c>
    </row>
    <row r="14" spans="1:27" x14ac:dyDescent="0.25">
      <c r="A14" s="172"/>
      <c r="B14" s="38" t="s">
        <v>383</v>
      </c>
      <c r="C14" s="18" t="s">
        <v>24</v>
      </c>
      <c r="D14" s="234"/>
      <c r="E14" s="172"/>
      <c r="F14" s="154"/>
      <c r="G14" s="154"/>
      <c r="H14" s="172"/>
      <c r="I14" s="172"/>
      <c r="J14" s="154"/>
      <c r="K14" s="172"/>
      <c r="L14" s="154"/>
      <c r="M14" s="154"/>
      <c r="N14" s="154"/>
      <c r="O14" s="149">
        <v>881</v>
      </c>
      <c r="P14" s="149"/>
      <c r="Q14" s="149"/>
      <c r="R14" s="149"/>
      <c r="S14" s="149"/>
      <c r="T14" s="149">
        <f t="shared" ref="T14:T15" si="0">IF(SUM(D14:S14)=0,"",SUM(D14:S14))</f>
        <v>881</v>
      </c>
      <c r="U14" s="20"/>
      <c r="V14" s="165"/>
      <c r="W14" s="38" t="s">
        <v>383</v>
      </c>
      <c r="Y14" s="172"/>
      <c r="AA14" s="154"/>
    </row>
    <row r="15" spans="1:27" x14ac:dyDescent="0.25">
      <c r="A15" s="172"/>
      <c r="B15" s="138" t="s">
        <v>384</v>
      </c>
      <c r="C15" s="23" t="s">
        <v>26</v>
      </c>
      <c r="D15" s="234"/>
      <c r="E15" s="172"/>
      <c r="F15" s="154"/>
      <c r="G15" s="154"/>
      <c r="H15" s="172"/>
      <c r="I15" s="172"/>
      <c r="J15" s="154"/>
      <c r="K15" s="172"/>
      <c r="L15" s="154"/>
      <c r="M15" s="154"/>
      <c r="N15" s="154"/>
      <c r="O15" s="149">
        <v>8</v>
      </c>
      <c r="P15" s="149"/>
      <c r="Q15" s="149"/>
      <c r="R15" s="149"/>
      <c r="S15" s="149"/>
      <c r="T15" s="149">
        <f t="shared" si="0"/>
        <v>8</v>
      </c>
      <c r="U15" s="117">
        <f t="shared" ref="U15:U22" si="1">IF(COUNTA(D15:S15)=0,"",COUNTA(D15:S15))</f>
        <v>1</v>
      </c>
      <c r="V15" s="165" t="s">
        <v>392</v>
      </c>
      <c r="W15" s="138" t="s">
        <v>384</v>
      </c>
      <c r="Y15" s="172"/>
      <c r="AA15" s="154"/>
    </row>
    <row r="16" spans="1:27" x14ac:dyDescent="0.25">
      <c r="A16" s="142"/>
      <c r="B16" s="139" t="s">
        <v>385</v>
      </c>
      <c r="C16" s="23" t="s">
        <v>28</v>
      </c>
      <c r="D16" s="153"/>
      <c r="E16" s="142"/>
      <c r="F16" s="145"/>
      <c r="G16" s="145"/>
      <c r="H16" s="142"/>
      <c r="I16" s="142"/>
      <c r="J16" s="145"/>
      <c r="K16" s="142"/>
      <c r="L16" s="145"/>
      <c r="M16" s="145"/>
      <c r="N16" s="145"/>
      <c r="O16" s="142">
        <f>+O14/O15</f>
        <v>110.125</v>
      </c>
      <c r="P16" s="142"/>
      <c r="Q16" s="142"/>
      <c r="R16" s="142"/>
      <c r="S16" s="142"/>
      <c r="T16" s="142">
        <f t="shared" ref="T16" si="2">IF(T14="","",T14/T15)</f>
        <v>110.125</v>
      </c>
      <c r="U16" s="26"/>
      <c r="V16" s="165"/>
      <c r="W16" s="138" t="s">
        <v>385</v>
      </c>
      <c r="Y16" s="142"/>
      <c r="AA16" s="145"/>
    </row>
    <row r="17" spans="1:27" x14ac:dyDescent="0.25">
      <c r="A17" s="143">
        <v>2661</v>
      </c>
      <c r="B17" s="130" t="s">
        <v>29</v>
      </c>
      <c r="C17" s="18" t="s">
        <v>24</v>
      </c>
      <c r="D17" s="151"/>
      <c r="E17" s="154"/>
      <c r="F17" s="154"/>
      <c r="G17" s="154"/>
      <c r="H17" s="197"/>
      <c r="I17" s="154"/>
      <c r="J17" s="154"/>
      <c r="K17" s="154"/>
      <c r="L17" s="154"/>
      <c r="M17" s="154"/>
      <c r="N17" s="154"/>
      <c r="O17" s="154"/>
      <c r="P17" s="154"/>
      <c r="Q17" s="154"/>
      <c r="R17" s="149">
        <v>976</v>
      </c>
      <c r="S17" s="154"/>
      <c r="T17" s="149">
        <f t="shared" ref="T17:T18" si="3">IF(SUM(D17:S17)=0,"",SUM(D17:S17))</f>
        <v>976</v>
      </c>
      <c r="U17" s="20"/>
      <c r="V17" s="24"/>
      <c r="W17" s="27" t="s">
        <v>29</v>
      </c>
      <c r="Y17" s="143"/>
      <c r="AA17" s="149"/>
    </row>
    <row r="18" spans="1:27" x14ac:dyDescent="0.25">
      <c r="A18" s="143">
        <v>15</v>
      </c>
      <c r="B18" s="131" t="s">
        <v>30</v>
      </c>
      <c r="C18" s="23" t="s">
        <v>26</v>
      </c>
      <c r="D18" s="151"/>
      <c r="E18" s="154"/>
      <c r="F18" s="154"/>
      <c r="G18" s="154"/>
      <c r="H18" s="197"/>
      <c r="I18" s="154"/>
      <c r="J18" s="154"/>
      <c r="K18" s="154"/>
      <c r="L18" s="154"/>
      <c r="M18" s="154"/>
      <c r="N18" s="154"/>
      <c r="O18" s="154"/>
      <c r="P18" s="154"/>
      <c r="Q18" s="154"/>
      <c r="R18" s="149">
        <v>5</v>
      </c>
      <c r="S18" s="154"/>
      <c r="T18" s="149">
        <f t="shared" si="3"/>
        <v>5</v>
      </c>
      <c r="U18" s="117">
        <f t="shared" ref="U18:U22" si="4">IF(COUNTA(D18:S18)=0,"",COUNTA(D18:S18))</f>
        <v>1</v>
      </c>
      <c r="V18" s="213" t="s">
        <v>425</v>
      </c>
      <c r="W18" s="28" t="s">
        <v>30</v>
      </c>
      <c r="Y18" s="143"/>
      <c r="AA18" s="149"/>
    </row>
    <row r="19" spans="1:27" x14ac:dyDescent="0.25">
      <c r="A19" s="142">
        <f>A17/A18</f>
        <v>177.4</v>
      </c>
      <c r="B19" s="132" t="s">
        <v>31</v>
      </c>
      <c r="C19" s="23" t="s">
        <v>28</v>
      </c>
      <c r="D19" s="142"/>
      <c r="E19" s="145"/>
      <c r="F19" s="145"/>
      <c r="G19" s="145"/>
      <c r="H19" s="196"/>
      <c r="I19" s="145"/>
      <c r="J19" s="145"/>
      <c r="K19" s="145"/>
      <c r="L19" s="145"/>
      <c r="M19" s="145"/>
      <c r="N19" s="145"/>
      <c r="O19" s="145"/>
      <c r="P19" s="145"/>
      <c r="Q19" s="145"/>
      <c r="R19" s="142">
        <f>+R17/R18</f>
        <v>195.2</v>
      </c>
      <c r="S19" s="145"/>
      <c r="T19" s="142">
        <f t="shared" ref="T19" si="5">IF(T17="","",T17/T18)</f>
        <v>195.2</v>
      </c>
      <c r="U19" s="26"/>
      <c r="V19" s="165"/>
      <c r="W19" s="139" t="s">
        <v>31</v>
      </c>
      <c r="Y19" s="142"/>
      <c r="AA19" s="145"/>
    </row>
    <row r="20" spans="1:27" x14ac:dyDescent="0.25">
      <c r="A20" s="143">
        <v>0</v>
      </c>
      <c r="B20" s="133" t="s">
        <v>32</v>
      </c>
      <c r="C20" s="18" t="s">
        <v>24</v>
      </c>
      <c r="D20" s="151"/>
      <c r="E20" s="154"/>
      <c r="F20" s="154"/>
      <c r="G20" s="149"/>
      <c r="H20" s="198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>
        <v>819</v>
      </c>
      <c r="T20" s="149">
        <f t="shared" ref="T20:T21" si="6">IF(SUM(D20:S20)=0,"",SUM(D20:S20))</f>
        <v>819</v>
      </c>
      <c r="U20" s="20"/>
      <c r="V20" s="29"/>
      <c r="W20" s="30" t="s">
        <v>32</v>
      </c>
      <c r="Y20" s="143"/>
      <c r="AA20" s="149"/>
    </row>
    <row r="21" spans="1:27" x14ac:dyDescent="0.25">
      <c r="A21" s="143"/>
      <c r="B21" s="134" t="s">
        <v>33</v>
      </c>
      <c r="C21" s="23" t="s">
        <v>26</v>
      </c>
      <c r="D21" s="151"/>
      <c r="E21" s="154"/>
      <c r="F21" s="154"/>
      <c r="G21" s="149"/>
      <c r="H21" s="198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>
        <v>7</v>
      </c>
      <c r="T21" s="149">
        <f t="shared" si="6"/>
        <v>7</v>
      </c>
      <c r="U21" s="117">
        <f t="shared" ref="U21:U22" si="7">IF(COUNTA(D21:S21)=0,"",COUNTA(D21:S21))</f>
        <v>1</v>
      </c>
      <c r="V21" s="213" t="s">
        <v>424</v>
      </c>
      <c r="W21" s="28" t="s">
        <v>33</v>
      </c>
      <c r="Y21" s="143"/>
      <c r="AA21" s="149"/>
    </row>
    <row r="22" spans="1:27" x14ac:dyDescent="0.25">
      <c r="A22" s="142"/>
      <c r="B22" s="135" t="s">
        <v>34</v>
      </c>
      <c r="C22" s="23" t="s">
        <v>28</v>
      </c>
      <c r="D22" s="153"/>
      <c r="E22" s="145"/>
      <c r="F22" s="145"/>
      <c r="G22" s="145"/>
      <c r="H22" s="196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2">
        <f>+S20/S21</f>
        <v>117</v>
      </c>
      <c r="T22" s="142">
        <f t="shared" ref="T22" si="8">IF(T20="","",T20/T21)</f>
        <v>117</v>
      </c>
      <c r="U22" s="26"/>
      <c r="V22" s="29"/>
      <c r="W22" s="166" t="s">
        <v>34</v>
      </c>
      <c r="Y22" s="142"/>
      <c r="AA22" s="145"/>
    </row>
    <row r="23" spans="1:27" x14ac:dyDescent="0.25">
      <c r="A23" s="115">
        <v>0</v>
      </c>
      <c r="B23" s="22" t="s">
        <v>35</v>
      </c>
      <c r="C23" s="18" t="s">
        <v>24</v>
      </c>
      <c r="D23" s="156"/>
      <c r="E23" s="157"/>
      <c r="F23" s="157"/>
      <c r="G23" s="156"/>
      <c r="H23" s="199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49" t="str">
        <f t="shared" ref="T23:T24" si="9">IF(SUM(D23:O23)=0,"",SUM(D23:O23))</f>
        <v/>
      </c>
      <c r="U23" s="20"/>
      <c r="V23" s="31"/>
      <c r="W23" s="22" t="s">
        <v>35</v>
      </c>
      <c r="Y23" s="115"/>
      <c r="AA23" s="149"/>
    </row>
    <row r="24" spans="1:27" x14ac:dyDescent="0.25">
      <c r="A24" s="115"/>
      <c r="B24" s="136" t="s">
        <v>36</v>
      </c>
      <c r="C24" s="23" t="s">
        <v>26</v>
      </c>
      <c r="D24" s="117"/>
      <c r="E24" s="117"/>
      <c r="F24" s="117"/>
      <c r="G24" s="156"/>
      <c r="H24" s="199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49" t="str">
        <f t="shared" si="9"/>
        <v/>
      </c>
      <c r="U24" s="117" t="str">
        <f t="shared" ref="U24" si="10">IF(COUNTA(D24:O24)=0,"",COUNTA(D24:O24))</f>
        <v/>
      </c>
      <c r="V24" s="165"/>
      <c r="W24" s="32" t="s">
        <v>36</v>
      </c>
      <c r="X24" s="33"/>
      <c r="Y24" s="115"/>
      <c r="AA24" s="149"/>
    </row>
    <row r="25" spans="1:27" x14ac:dyDescent="0.25">
      <c r="A25" s="142"/>
      <c r="B25" s="137" t="s">
        <v>37</v>
      </c>
      <c r="C25" s="23" t="s">
        <v>28</v>
      </c>
      <c r="D25" s="145"/>
      <c r="E25" s="145"/>
      <c r="F25" s="145"/>
      <c r="G25" s="145"/>
      <c r="H25" s="196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2" t="str">
        <f t="shared" ref="T25" si="11">IF(T23="","",T23/T24)</f>
        <v/>
      </c>
      <c r="U25" s="26"/>
      <c r="V25" s="24"/>
      <c r="W25" s="137" t="s">
        <v>37</v>
      </c>
      <c r="X25" s="33"/>
      <c r="Y25" s="142"/>
      <c r="Z25" s="31"/>
      <c r="AA25" s="145"/>
    </row>
    <row r="26" spans="1:27" x14ac:dyDescent="0.25">
      <c r="A26" s="115">
        <v>0</v>
      </c>
      <c r="B26" s="34" t="s">
        <v>35</v>
      </c>
      <c r="C26" s="23" t="s">
        <v>24</v>
      </c>
      <c r="D26" s="116"/>
      <c r="E26" s="116"/>
      <c r="F26" s="116"/>
      <c r="G26" s="156"/>
      <c r="H26" s="199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49" t="str">
        <f t="shared" ref="T26:T27" si="12">IF(SUM(D26:O26)=0,"",SUM(D26:O26))</f>
        <v/>
      </c>
      <c r="U26" s="20"/>
      <c r="V26" s="24"/>
      <c r="W26" s="34" t="s">
        <v>35</v>
      </c>
      <c r="X26" s="33"/>
      <c r="Y26" s="115"/>
      <c r="Z26" s="35"/>
      <c r="AA26" s="149"/>
    </row>
    <row r="27" spans="1:27" x14ac:dyDescent="0.25">
      <c r="A27" s="115"/>
      <c r="B27" s="138" t="s">
        <v>38</v>
      </c>
      <c r="C27" s="23" t="s">
        <v>26</v>
      </c>
      <c r="D27" s="117"/>
      <c r="E27" s="117"/>
      <c r="F27" s="117"/>
      <c r="G27" s="156"/>
      <c r="H27" s="199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49" t="str">
        <f t="shared" si="12"/>
        <v/>
      </c>
      <c r="U27" s="117" t="str">
        <f t="shared" ref="U27" si="13">IF(COUNTA(D27:O27)=0,"",COUNTA(D27:O27))</f>
        <v/>
      </c>
      <c r="V27" s="165"/>
      <c r="W27" s="28" t="s">
        <v>38</v>
      </c>
      <c r="X27" s="33"/>
      <c r="Y27" s="115"/>
      <c r="Z27" s="35"/>
      <c r="AA27" s="149"/>
    </row>
    <row r="28" spans="1:27" x14ac:dyDescent="0.25">
      <c r="A28" s="142"/>
      <c r="B28" s="139" t="s">
        <v>39</v>
      </c>
      <c r="C28" s="23" t="s">
        <v>28</v>
      </c>
      <c r="D28" s="155"/>
      <c r="E28" s="145"/>
      <c r="F28" s="145"/>
      <c r="G28" s="145"/>
      <c r="H28" s="196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2" t="str">
        <f t="shared" ref="T28" si="14">IF(T26="","",T26/T27)</f>
        <v/>
      </c>
      <c r="U28" s="26"/>
      <c r="V28" s="24"/>
      <c r="W28" s="139" t="s">
        <v>39</v>
      </c>
      <c r="X28" s="33"/>
      <c r="Y28" s="142"/>
      <c r="Z28" s="31"/>
      <c r="AA28" s="145"/>
    </row>
    <row r="29" spans="1:27" x14ac:dyDescent="0.25">
      <c r="A29" s="115">
        <v>0</v>
      </c>
      <c r="B29" s="38" t="s">
        <v>40</v>
      </c>
      <c r="C29" s="23" t="s">
        <v>24</v>
      </c>
      <c r="D29" s="156"/>
      <c r="E29" s="117"/>
      <c r="F29" s="117"/>
      <c r="G29" s="156"/>
      <c r="H29" s="199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49" t="str">
        <f t="shared" ref="T29:T30" si="15">IF(SUM(D29:O29)=0,"",SUM(D29:O29))</f>
        <v/>
      </c>
      <c r="U29" s="20"/>
      <c r="V29" s="24"/>
      <c r="W29" s="36" t="s">
        <v>40</v>
      </c>
      <c r="X29" s="33"/>
      <c r="Y29" s="115"/>
      <c r="Z29" s="31"/>
      <c r="AA29" s="149"/>
    </row>
    <row r="30" spans="1:27" x14ac:dyDescent="0.25">
      <c r="A30" s="115"/>
      <c r="B30" s="138" t="s">
        <v>41</v>
      </c>
      <c r="C30" s="23" t="s">
        <v>26</v>
      </c>
      <c r="D30" s="157"/>
      <c r="E30" s="117"/>
      <c r="F30" s="117"/>
      <c r="G30" s="156"/>
      <c r="H30" s="199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49" t="str">
        <f t="shared" si="15"/>
        <v/>
      </c>
      <c r="U30" s="117" t="str">
        <f t="shared" ref="U30" si="16">IF(COUNTA(D30:O30)=0,"",COUNTA(D30:O30))</f>
        <v/>
      </c>
      <c r="V30" s="165"/>
      <c r="W30" s="28" t="s">
        <v>41</v>
      </c>
      <c r="X30" s="31"/>
      <c r="Y30" s="115"/>
      <c r="Z30" s="31"/>
      <c r="AA30" s="149"/>
    </row>
    <row r="31" spans="1:27" x14ac:dyDescent="0.25">
      <c r="A31" s="142"/>
      <c r="B31" s="139" t="s">
        <v>42</v>
      </c>
      <c r="C31" s="23" t="s">
        <v>28</v>
      </c>
      <c r="D31" s="142"/>
      <c r="E31" s="155"/>
      <c r="F31" s="155"/>
      <c r="G31" s="155"/>
      <c r="H31" s="200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42" t="str">
        <f t="shared" ref="T31" si="17">IF(T29="","",T29/T30)</f>
        <v/>
      </c>
      <c r="U31" s="26"/>
      <c r="V31" s="24"/>
      <c r="W31" s="139" t="s">
        <v>42</v>
      </c>
      <c r="X31" s="31"/>
      <c r="Y31" s="142"/>
      <c r="Z31" s="31"/>
      <c r="AA31" s="145"/>
    </row>
    <row r="32" spans="1:27" x14ac:dyDescent="0.25">
      <c r="A32" s="115">
        <v>12740</v>
      </c>
      <c r="B32" s="37" t="s">
        <v>43</v>
      </c>
      <c r="C32" s="23" t="s">
        <v>24</v>
      </c>
      <c r="D32" s="156">
        <v>2607</v>
      </c>
      <c r="E32" s="156">
        <v>1395</v>
      </c>
      <c r="F32" s="156"/>
      <c r="G32" s="156">
        <v>2432</v>
      </c>
      <c r="H32" s="199"/>
      <c r="I32" s="156"/>
      <c r="J32" s="156">
        <v>1551</v>
      </c>
      <c r="K32" s="156">
        <v>1910</v>
      </c>
      <c r="L32" s="156"/>
      <c r="M32" s="156"/>
      <c r="N32" s="156">
        <v>3205</v>
      </c>
      <c r="O32" s="156"/>
      <c r="P32" s="156"/>
      <c r="Q32" s="156">
        <v>2587</v>
      </c>
      <c r="R32" s="156"/>
      <c r="S32" s="156"/>
      <c r="T32" s="149">
        <f t="shared" ref="T32:T33" si="18">IF(SUM(D32:S32)=0,"",SUM(D32:S32))</f>
        <v>15687</v>
      </c>
      <c r="U32" s="20"/>
      <c r="V32" s="21"/>
      <c r="W32" s="37" t="s">
        <v>43</v>
      </c>
      <c r="X32" s="31"/>
      <c r="Y32" s="115"/>
      <c r="Z32" s="31"/>
      <c r="AA32" s="149"/>
    </row>
    <row r="33" spans="1:27" x14ac:dyDescent="0.25">
      <c r="A33" s="115">
        <v>71</v>
      </c>
      <c r="B33" s="136" t="s">
        <v>44</v>
      </c>
      <c r="C33" s="23" t="s">
        <v>26</v>
      </c>
      <c r="D33" s="157">
        <v>15</v>
      </c>
      <c r="E33" s="156">
        <v>8</v>
      </c>
      <c r="F33" s="156"/>
      <c r="G33" s="156">
        <v>14</v>
      </c>
      <c r="H33" s="199"/>
      <c r="I33" s="156"/>
      <c r="J33" s="156">
        <v>9</v>
      </c>
      <c r="K33" s="156">
        <v>11</v>
      </c>
      <c r="L33" s="156"/>
      <c r="M33" s="156"/>
      <c r="N33" s="156">
        <v>18</v>
      </c>
      <c r="O33" s="156"/>
      <c r="P33" s="156"/>
      <c r="Q33" s="156">
        <v>14</v>
      </c>
      <c r="R33" s="156"/>
      <c r="S33" s="156"/>
      <c r="T33" s="149">
        <f t="shared" si="18"/>
        <v>89</v>
      </c>
      <c r="U33" s="117">
        <f t="shared" ref="U33:U46" si="19">IF(COUNTA(D33:S33)=0,"",COUNTA(D33:S33))</f>
        <v>7</v>
      </c>
      <c r="V33" s="165" t="s">
        <v>406</v>
      </c>
      <c r="W33" s="32" t="s">
        <v>44</v>
      </c>
      <c r="X33" s="31"/>
      <c r="Y33" s="115"/>
      <c r="Z33" s="31"/>
      <c r="AA33" s="149"/>
    </row>
    <row r="34" spans="1:27" x14ac:dyDescent="0.25">
      <c r="A34" s="142">
        <f>A32/A33</f>
        <v>179.43661971830986</v>
      </c>
      <c r="B34" s="137" t="s">
        <v>45</v>
      </c>
      <c r="C34" s="23" t="s">
        <v>28</v>
      </c>
      <c r="D34" s="142">
        <f>+D32/D33</f>
        <v>173.8</v>
      </c>
      <c r="E34" s="142">
        <f>+E32/E33</f>
        <v>174.375</v>
      </c>
      <c r="F34" s="142"/>
      <c r="G34" s="142">
        <f>+G32/G33</f>
        <v>173.71428571428572</v>
      </c>
      <c r="H34" s="201"/>
      <c r="I34" s="142"/>
      <c r="J34" s="142">
        <f>+J32/J33</f>
        <v>172.33333333333334</v>
      </c>
      <c r="K34" s="142">
        <f>+K32/K33</f>
        <v>173.63636363636363</v>
      </c>
      <c r="L34" s="142"/>
      <c r="M34" s="142"/>
      <c r="N34" s="142">
        <f>+N32/N33</f>
        <v>178.05555555555554</v>
      </c>
      <c r="O34" s="142"/>
      <c r="P34" s="142"/>
      <c r="Q34" s="142">
        <f>+Q32/Q33</f>
        <v>184.78571428571428</v>
      </c>
      <c r="R34" s="142"/>
      <c r="S34" s="142"/>
      <c r="T34" s="142">
        <f t="shared" ref="T34" si="20">IF(T32="","",T32/T33)</f>
        <v>176.25842696629215</v>
      </c>
      <c r="U34" s="26"/>
      <c r="V34" s="165"/>
      <c r="W34" s="137" t="s">
        <v>45</v>
      </c>
      <c r="X34" s="31"/>
      <c r="Y34" s="142"/>
      <c r="Z34" s="31"/>
      <c r="AA34" s="145">
        <f>T34-A34</f>
        <v>-3.1781927520177078</v>
      </c>
    </row>
    <row r="35" spans="1:27" x14ac:dyDescent="0.25">
      <c r="A35" s="115">
        <v>7977</v>
      </c>
      <c r="B35" s="38" t="s">
        <v>46</v>
      </c>
      <c r="C35" s="23" t="s">
        <v>24</v>
      </c>
      <c r="D35" s="117">
        <v>2851</v>
      </c>
      <c r="E35" s="156">
        <v>1422</v>
      </c>
      <c r="F35" s="156"/>
      <c r="G35" s="156">
        <v>1320</v>
      </c>
      <c r="H35" s="199"/>
      <c r="I35" s="156"/>
      <c r="J35" s="156"/>
      <c r="K35" s="156"/>
      <c r="L35" s="156"/>
      <c r="M35" s="156"/>
      <c r="N35" s="156"/>
      <c r="O35" s="156"/>
      <c r="P35" s="156"/>
      <c r="Q35" s="156">
        <v>2650</v>
      </c>
      <c r="R35" s="156">
        <v>1213</v>
      </c>
      <c r="S35" s="156"/>
      <c r="T35" s="149">
        <f t="shared" ref="T35:T36" si="21">IF(SUM(D35:S35)=0,"",SUM(D35:S35))</f>
        <v>9456</v>
      </c>
      <c r="U35" s="20"/>
      <c r="V35" s="211"/>
      <c r="W35" s="38" t="s">
        <v>46</v>
      </c>
      <c r="X35" s="31"/>
      <c r="Y35" s="115"/>
      <c r="Z35" s="31"/>
      <c r="AA35" s="149"/>
    </row>
    <row r="36" spans="1:27" x14ac:dyDescent="0.25">
      <c r="A36" s="115">
        <v>44</v>
      </c>
      <c r="B36" s="138" t="s">
        <v>47</v>
      </c>
      <c r="C36" s="23" t="s">
        <v>26</v>
      </c>
      <c r="D36" s="157">
        <v>15</v>
      </c>
      <c r="E36" s="117">
        <v>8</v>
      </c>
      <c r="F36" s="117"/>
      <c r="G36" s="156">
        <v>8</v>
      </c>
      <c r="H36" s="199"/>
      <c r="I36" s="156"/>
      <c r="J36" s="156"/>
      <c r="K36" s="156"/>
      <c r="L36" s="156"/>
      <c r="M36" s="156"/>
      <c r="N36" s="156"/>
      <c r="O36" s="156"/>
      <c r="P36" s="156"/>
      <c r="Q36" s="156">
        <v>14</v>
      </c>
      <c r="R36" s="156">
        <v>7</v>
      </c>
      <c r="S36" s="156"/>
      <c r="T36" s="149">
        <f t="shared" si="21"/>
        <v>52</v>
      </c>
      <c r="U36" s="117">
        <f t="shared" ref="U36:U46" si="22">IF(COUNTA(D36:S36)=0,"",COUNTA(D36:S36))</f>
        <v>5</v>
      </c>
      <c r="V36" s="213" t="s">
        <v>437</v>
      </c>
      <c r="W36" s="28" t="s">
        <v>47</v>
      </c>
      <c r="X36" s="31"/>
      <c r="Y36" s="115"/>
      <c r="Z36" s="31"/>
      <c r="AA36" s="149"/>
    </row>
    <row r="37" spans="1:27" x14ac:dyDescent="0.25">
      <c r="A37" s="142">
        <f>A35/A36</f>
        <v>181.29545454545453</v>
      </c>
      <c r="B37" s="139" t="s">
        <v>48</v>
      </c>
      <c r="C37" s="23" t="s">
        <v>28</v>
      </c>
      <c r="D37" s="177">
        <f>+D35/D36</f>
        <v>190.06666666666666</v>
      </c>
      <c r="E37" s="142">
        <f>+E35/E36</f>
        <v>177.75</v>
      </c>
      <c r="F37" s="142"/>
      <c r="G37" s="142">
        <f>+G35/G36</f>
        <v>165</v>
      </c>
      <c r="H37" s="201"/>
      <c r="I37" s="177"/>
      <c r="J37" s="155"/>
      <c r="K37" s="142"/>
      <c r="L37" s="142"/>
      <c r="M37" s="142"/>
      <c r="N37" s="142"/>
      <c r="O37" s="142"/>
      <c r="P37" s="142"/>
      <c r="Q37" s="142">
        <f>+Q35/Q36</f>
        <v>189.28571428571428</v>
      </c>
      <c r="R37" s="142">
        <f>+R35/R36</f>
        <v>173.28571428571428</v>
      </c>
      <c r="S37" s="142"/>
      <c r="T37" s="142">
        <f t="shared" ref="T37" si="23">IF(T35="","",T35/T36)</f>
        <v>181.84615384615384</v>
      </c>
      <c r="U37" s="26"/>
      <c r="V37" s="165"/>
      <c r="W37" s="139" t="s">
        <v>48</v>
      </c>
      <c r="X37" s="31"/>
      <c r="Y37" s="142"/>
      <c r="Z37" s="31"/>
      <c r="AA37" s="145">
        <f>T37-A37</f>
        <v>0.55069930069930706</v>
      </c>
    </row>
    <row r="38" spans="1:27" x14ac:dyDescent="0.25">
      <c r="A38" s="115">
        <v>0</v>
      </c>
      <c r="B38" s="38" t="s">
        <v>46</v>
      </c>
      <c r="C38" s="18" t="s">
        <v>24</v>
      </c>
      <c r="D38" s="117"/>
      <c r="E38" s="156"/>
      <c r="F38" s="156"/>
      <c r="G38" s="156">
        <v>1459</v>
      </c>
      <c r="H38" s="199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49">
        <f t="shared" ref="T38:T39" si="24">IF(SUM(D38:S38)=0,"",SUM(D38:S38))</f>
        <v>1459</v>
      </c>
      <c r="U38" s="20"/>
      <c r="V38" s="24"/>
      <c r="W38" s="38" t="s">
        <v>46</v>
      </c>
      <c r="Y38" s="115"/>
      <c r="AA38" s="149"/>
    </row>
    <row r="39" spans="1:27" x14ac:dyDescent="0.25">
      <c r="A39" s="115"/>
      <c r="B39" s="138" t="s">
        <v>49</v>
      </c>
      <c r="C39" s="23" t="s">
        <v>26</v>
      </c>
      <c r="D39" s="117"/>
      <c r="E39" s="117"/>
      <c r="F39" s="117"/>
      <c r="G39" s="117">
        <v>8</v>
      </c>
      <c r="H39" s="202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49">
        <f t="shared" si="24"/>
        <v>8</v>
      </c>
      <c r="U39" s="117">
        <f t="shared" ref="U39:U46" si="25">IF(COUNTA(D39:S39)=0,"",COUNTA(D39:S39))</f>
        <v>1</v>
      </c>
      <c r="V39" s="165" t="s">
        <v>350</v>
      </c>
      <c r="W39" s="28" t="s">
        <v>49</v>
      </c>
      <c r="Y39" s="115"/>
      <c r="AA39" s="149"/>
    </row>
    <row r="40" spans="1:27" x14ac:dyDescent="0.25">
      <c r="A40" s="142"/>
      <c r="B40" s="139" t="s">
        <v>50</v>
      </c>
      <c r="C40" s="23" t="s">
        <v>28</v>
      </c>
      <c r="D40" s="142"/>
      <c r="E40" s="145"/>
      <c r="F40" s="145"/>
      <c r="G40" s="142">
        <f>+G38/G39</f>
        <v>182.375</v>
      </c>
      <c r="H40" s="196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2">
        <f t="shared" ref="T40" si="26">IF(T38="","",T38/T39)</f>
        <v>182.375</v>
      </c>
      <c r="U40" s="26"/>
      <c r="V40" s="24"/>
      <c r="W40" s="139" t="s">
        <v>50</v>
      </c>
      <c r="X40" s="31"/>
      <c r="Y40" s="142"/>
      <c r="Z40" s="31"/>
      <c r="AA40" s="145"/>
    </row>
    <row r="41" spans="1:27" x14ac:dyDescent="0.25">
      <c r="A41" s="115">
        <v>4751</v>
      </c>
      <c r="B41" s="38" t="s">
        <v>51</v>
      </c>
      <c r="C41" s="23" t="s">
        <v>24</v>
      </c>
      <c r="D41" s="158"/>
      <c r="E41" s="158"/>
      <c r="F41" s="158"/>
      <c r="G41" s="156"/>
      <c r="H41" s="199"/>
      <c r="I41" s="156">
        <v>1620</v>
      </c>
      <c r="J41" s="156"/>
      <c r="K41" s="156"/>
      <c r="L41" s="156"/>
      <c r="M41" s="156"/>
      <c r="N41" s="156"/>
      <c r="O41" s="156"/>
      <c r="P41" s="156"/>
      <c r="Q41" s="156">
        <v>2488</v>
      </c>
      <c r="R41" s="156">
        <v>1279</v>
      </c>
      <c r="S41" s="156"/>
      <c r="T41" s="149">
        <f t="shared" ref="T41:T42" si="27">IF(SUM(D41:S41)=0,"",SUM(D41:S41))</f>
        <v>5387</v>
      </c>
      <c r="U41" s="20"/>
      <c r="V41" s="165"/>
      <c r="W41" s="38" t="s">
        <v>51</v>
      </c>
      <c r="Y41" s="115"/>
      <c r="AA41" s="149"/>
    </row>
    <row r="42" spans="1:27" x14ac:dyDescent="0.25">
      <c r="A42" s="115">
        <v>26</v>
      </c>
      <c r="B42" s="138" t="s">
        <v>52</v>
      </c>
      <c r="C42" s="23" t="s">
        <v>26</v>
      </c>
      <c r="D42" s="157"/>
      <c r="E42" s="156"/>
      <c r="F42" s="156"/>
      <c r="G42" s="156"/>
      <c r="H42" s="199"/>
      <c r="I42" s="156">
        <v>9</v>
      </c>
      <c r="J42" s="156"/>
      <c r="K42" s="156"/>
      <c r="L42" s="156"/>
      <c r="M42" s="156"/>
      <c r="N42" s="156"/>
      <c r="O42" s="156"/>
      <c r="P42" s="156"/>
      <c r="Q42" s="156">
        <v>14</v>
      </c>
      <c r="R42" s="156">
        <v>7</v>
      </c>
      <c r="S42" s="156"/>
      <c r="T42" s="149">
        <f t="shared" si="27"/>
        <v>30</v>
      </c>
      <c r="U42" s="117">
        <f t="shared" ref="U42:U46" si="28">IF(COUNTA(D42:S42)=0,"",COUNTA(D42:S42))</f>
        <v>3</v>
      </c>
      <c r="V42" s="213" t="s">
        <v>423</v>
      </c>
      <c r="W42" s="28" t="s">
        <v>52</v>
      </c>
      <c r="Y42" s="115"/>
      <c r="AA42" s="149"/>
    </row>
    <row r="43" spans="1:27" x14ac:dyDescent="0.25">
      <c r="A43" s="142">
        <f>A41/A42</f>
        <v>182.73076923076923</v>
      </c>
      <c r="B43" s="139" t="s">
        <v>53</v>
      </c>
      <c r="C43" s="23" t="s">
        <v>28</v>
      </c>
      <c r="D43" s="142"/>
      <c r="E43" s="142"/>
      <c r="F43" s="177"/>
      <c r="G43" s="155"/>
      <c r="H43" s="200"/>
      <c r="I43" s="142">
        <f>+I41/I42</f>
        <v>180</v>
      </c>
      <c r="J43" s="142"/>
      <c r="K43" s="142"/>
      <c r="L43" s="142"/>
      <c r="M43" s="142"/>
      <c r="N43" s="142"/>
      <c r="O43" s="142"/>
      <c r="P43" s="142"/>
      <c r="Q43" s="142">
        <f>+Q41/Q42</f>
        <v>177.71428571428572</v>
      </c>
      <c r="R43" s="142">
        <f>+R41/R42</f>
        <v>182.71428571428572</v>
      </c>
      <c r="S43" s="142"/>
      <c r="T43" s="142">
        <f t="shared" ref="T43" si="29">IF(T41="","",T41/T42)</f>
        <v>179.56666666666666</v>
      </c>
      <c r="U43" s="26"/>
      <c r="V43" s="24"/>
      <c r="W43" s="139" t="s">
        <v>53</v>
      </c>
      <c r="X43" s="31"/>
      <c r="Y43" s="142"/>
      <c r="Z43" s="31"/>
      <c r="AA43" s="145">
        <f>T43-A43</f>
        <v>-3.1641025641025635</v>
      </c>
    </row>
    <row r="44" spans="1:27" x14ac:dyDescent="0.25">
      <c r="A44" s="115">
        <v>3057</v>
      </c>
      <c r="B44" s="37" t="s">
        <v>51</v>
      </c>
      <c r="C44" s="23" t="s">
        <v>24</v>
      </c>
      <c r="D44" s="156"/>
      <c r="E44" s="156"/>
      <c r="F44" s="156"/>
      <c r="G44" s="156"/>
      <c r="H44" s="199"/>
      <c r="I44" s="156"/>
      <c r="J44" s="156"/>
      <c r="K44" s="156">
        <v>936</v>
      </c>
      <c r="L44" s="156"/>
      <c r="M44" s="156"/>
      <c r="N44" s="156"/>
      <c r="O44" s="156"/>
      <c r="P44" s="156">
        <v>1782</v>
      </c>
      <c r="Q44" s="156">
        <v>2263</v>
      </c>
      <c r="R44" s="156"/>
      <c r="S44" s="156"/>
      <c r="T44" s="149">
        <f t="shared" ref="T44:T45" si="30">IF(SUM(D44:S44)=0,"",SUM(D44:S44))</f>
        <v>4981</v>
      </c>
      <c r="U44" s="20"/>
      <c r="V44" s="165"/>
      <c r="W44" s="37" t="s">
        <v>51</v>
      </c>
      <c r="X44" s="31"/>
      <c r="Y44" s="115"/>
      <c r="Z44" s="31"/>
      <c r="AA44" s="149"/>
    </row>
    <row r="45" spans="1:27" x14ac:dyDescent="0.25">
      <c r="A45" s="115">
        <v>18</v>
      </c>
      <c r="B45" s="140" t="s">
        <v>54</v>
      </c>
      <c r="C45" s="23" t="s">
        <v>26</v>
      </c>
      <c r="D45" s="117"/>
      <c r="E45" s="156"/>
      <c r="F45" s="156"/>
      <c r="G45" s="156"/>
      <c r="H45" s="199"/>
      <c r="I45" s="156"/>
      <c r="J45" s="156"/>
      <c r="K45" s="156">
        <v>6</v>
      </c>
      <c r="L45" s="156"/>
      <c r="M45" s="156"/>
      <c r="N45" s="156"/>
      <c r="O45" s="156"/>
      <c r="P45" s="156">
        <v>11</v>
      </c>
      <c r="Q45" s="156">
        <v>14</v>
      </c>
      <c r="R45" s="156"/>
      <c r="S45" s="156"/>
      <c r="T45" s="149">
        <f t="shared" si="30"/>
        <v>31</v>
      </c>
      <c r="U45" s="117">
        <f t="shared" ref="U45:U46" si="31">IF(COUNTA(D45:S45)=0,"",COUNTA(D45:S45))</f>
        <v>3</v>
      </c>
      <c r="V45" s="165" t="s">
        <v>405</v>
      </c>
      <c r="W45" s="39" t="s">
        <v>54</v>
      </c>
      <c r="X45" s="31"/>
      <c r="Y45" s="115"/>
      <c r="Z45" s="31"/>
      <c r="AA45" s="149"/>
    </row>
    <row r="46" spans="1:27" x14ac:dyDescent="0.25">
      <c r="A46" s="142">
        <f>A44/A45</f>
        <v>169.83333333333334</v>
      </c>
      <c r="B46" s="137" t="s">
        <v>55</v>
      </c>
      <c r="C46" s="23" t="s">
        <v>28</v>
      </c>
      <c r="D46" s="142"/>
      <c r="E46" s="142"/>
      <c r="F46" s="142"/>
      <c r="G46" s="145"/>
      <c r="H46" s="196"/>
      <c r="I46" s="142"/>
      <c r="J46" s="142"/>
      <c r="K46" s="142">
        <f>+K44/K45</f>
        <v>156</v>
      </c>
      <c r="L46" s="145"/>
      <c r="M46" s="145"/>
      <c r="N46" s="142"/>
      <c r="O46" s="142"/>
      <c r="P46" s="142">
        <f>+P44/P45</f>
        <v>162</v>
      </c>
      <c r="Q46" s="142">
        <f>+Q44/Q45</f>
        <v>161.64285714285714</v>
      </c>
      <c r="R46" s="142"/>
      <c r="S46" s="142"/>
      <c r="T46" s="142">
        <f t="shared" ref="T46" si="32">IF(T44="","",T44/T45)</f>
        <v>160.67741935483872</v>
      </c>
      <c r="U46" s="26"/>
      <c r="V46" s="24"/>
      <c r="W46" s="137" t="s">
        <v>55</v>
      </c>
      <c r="X46" s="31"/>
      <c r="Y46" s="142"/>
      <c r="Z46" s="31"/>
      <c r="AA46" s="145"/>
    </row>
    <row r="47" spans="1:27" x14ac:dyDescent="0.25">
      <c r="A47" s="115">
        <v>0</v>
      </c>
      <c r="B47" s="37" t="s">
        <v>51</v>
      </c>
      <c r="C47" s="23" t="s">
        <v>24</v>
      </c>
      <c r="D47" s="117"/>
      <c r="E47" s="156"/>
      <c r="F47" s="156"/>
      <c r="G47" s="156"/>
      <c r="H47" s="199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49" t="str">
        <f t="shared" ref="T47:T48" si="33">IF(SUM(D47:O47)=0,"",SUM(D47:O47))</f>
        <v/>
      </c>
      <c r="U47" s="20"/>
      <c r="V47" s="24"/>
      <c r="W47" s="37" t="s">
        <v>51</v>
      </c>
      <c r="X47" s="31"/>
      <c r="Y47" s="115"/>
      <c r="Z47" s="31"/>
      <c r="AA47" s="149"/>
    </row>
    <row r="48" spans="1:27" x14ac:dyDescent="0.25">
      <c r="A48" s="115"/>
      <c r="B48" s="136" t="s">
        <v>56</v>
      </c>
      <c r="C48" s="23" t="s">
        <v>26</v>
      </c>
      <c r="D48" s="117"/>
      <c r="E48" s="156"/>
      <c r="F48" s="156"/>
      <c r="G48" s="156"/>
      <c r="H48" s="199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49" t="str">
        <f t="shared" si="33"/>
        <v/>
      </c>
      <c r="U48" s="117" t="str">
        <f t="shared" ref="U48" si="34">IF(COUNTA(D48:O48)=0,"",COUNTA(D48:O48))</f>
        <v/>
      </c>
      <c r="V48" s="165"/>
      <c r="W48" s="32" t="s">
        <v>56</v>
      </c>
      <c r="X48" s="31"/>
      <c r="Y48" s="115"/>
      <c r="Z48" s="31"/>
      <c r="AA48" s="149"/>
    </row>
    <row r="49" spans="1:27" x14ac:dyDescent="0.25">
      <c r="A49" s="142"/>
      <c r="B49" s="137" t="s">
        <v>57</v>
      </c>
      <c r="C49" s="23" t="s">
        <v>28</v>
      </c>
      <c r="D49" s="155"/>
      <c r="E49" s="155"/>
      <c r="F49" s="155"/>
      <c r="G49" s="155"/>
      <c r="H49" s="200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42" t="str">
        <f t="shared" ref="T49" si="35">IF(T47="","",T47/T48)</f>
        <v/>
      </c>
      <c r="U49" s="26"/>
      <c r="V49" s="24"/>
      <c r="W49" s="137" t="s">
        <v>57</v>
      </c>
      <c r="X49" s="31"/>
      <c r="Y49" s="142"/>
      <c r="Z49" s="31"/>
      <c r="AA49" s="145"/>
    </row>
    <row r="50" spans="1:27" x14ac:dyDescent="0.25">
      <c r="A50" s="172"/>
      <c r="B50" s="38" t="s">
        <v>51</v>
      </c>
      <c r="C50" s="23" t="s">
        <v>24</v>
      </c>
      <c r="D50" s="117"/>
      <c r="E50" s="117"/>
      <c r="F50" s="117"/>
      <c r="G50" s="117"/>
      <c r="H50" s="202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>
        <v>1043</v>
      </c>
      <c r="T50" s="149">
        <f t="shared" ref="T50:T51" si="36">IF(SUM(D50:S50)=0,"",SUM(D50:S50))</f>
        <v>1043</v>
      </c>
      <c r="U50" s="20"/>
      <c r="V50" s="24"/>
      <c r="W50" s="38" t="s">
        <v>51</v>
      </c>
      <c r="X50" s="31"/>
      <c r="Y50" s="172"/>
      <c r="Z50" s="31"/>
      <c r="AA50" s="154"/>
    </row>
    <row r="51" spans="1:27" x14ac:dyDescent="0.25">
      <c r="A51" s="172"/>
      <c r="B51" s="28" t="s">
        <v>421</v>
      </c>
      <c r="C51" s="23" t="s">
        <v>26</v>
      </c>
      <c r="D51" s="117"/>
      <c r="E51" s="117"/>
      <c r="F51" s="117"/>
      <c r="G51" s="117"/>
      <c r="H51" s="202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>
        <v>7</v>
      </c>
      <c r="T51" s="149">
        <f t="shared" si="36"/>
        <v>7</v>
      </c>
      <c r="U51" s="117">
        <f t="shared" ref="U51:U64" si="37">IF(COUNTA(D51:S51)=0,"",COUNTA(D51:S51))</f>
        <v>1</v>
      </c>
      <c r="V51" s="213" t="s">
        <v>422</v>
      </c>
      <c r="W51" s="28" t="s">
        <v>421</v>
      </c>
      <c r="X51" s="31"/>
      <c r="Y51" s="172"/>
      <c r="Z51" s="31"/>
      <c r="AA51" s="154"/>
    </row>
    <row r="52" spans="1:27" x14ac:dyDescent="0.25">
      <c r="A52" s="142"/>
      <c r="B52" s="139" t="s">
        <v>434</v>
      </c>
      <c r="C52" s="23" t="s">
        <v>28</v>
      </c>
      <c r="D52" s="155"/>
      <c r="E52" s="155"/>
      <c r="F52" s="155"/>
      <c r="G52" s="155"/>
      <c r="H52" s="200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42">
        <f>+S50/S51</f>
        <v>149</v>
      </c>
      <c r="T52" s="142">
        <f t="shared" ref="T52" si="38">IF(T50="","",T50/T51)</f>
        <v>149</v>
      </c>
      <c r="U52" s="26"/>
      <c r="V52" s="24"/>
      <c r="W52" s="139" t="s">
        <v>434</v>
      </c>
      <c r="X52" s="31"/>
      <c r="Y52" s="172"/>
      <c r="Z52" s="31"/>
      <c r="AA52" s="154"/>
    </row>
    <row r="53" spans="1:27" x14ac:dyDescent="0.25">
      <c r="A53" s="115">
        <v>14050</v>
      </c>
      <c r="B53" s="38" t="s">
        <v>58</v>
      </c>
      <c r="C53" s="18" t="s">
        <v>24</v>
      </c>
      <c r="D53" s="149">
        <v>2773</v>
      </c>
      <c r="E53" s="149">
        <v>1483</v>
      </c>
      <c r="F53" s="149"/>
      <c r="G53" s="149"/>
      <c r="H53" s="198"/>
      <c r="I53" s="149">
        <v>1741</v>
      </c>
      <c r="J53" s="149">
        <v>1551</v>
      </c>
      <c r="K53" s="149"/>
      <c r="L53" s="149"/>
      <c r="M53" s="149"/>
      <c r="N53" s="149"/>
      <c r="O53" s="149"/>
      <c r="P53" s="149"/>
      <c r="Q53" s="149">
        <v>2986</v>
      </c>
      <c r="R53" s="149">
        <v>1337</v>
      </c>
      <c r="S53" s="149"/>
      <c r="T53" s="149">
        <f t="shared" ref="T53:T54" si="39">IF(SUM(D53:S53)=0,"",SUM(D53:S53))</f>
        <v>11871</v>
      </c>
      <c r="U53" s="20"/>
      <c r="V53" s="165"/>
      <c r="W53" s="38" t="s">
        <v>58</v>
      </c>
      <c r="X53" s="40"/>
      <c r="Y53" s="115"/>
      <c r="Z53" s="40"/>
      <c r="AA53" s="149"/>
    </row>
    <row r="54" spans="1:27" x14ac:dyDescent="0.25">
      <c r="A54" s="115">
        <v>78</v>
      </c>
      <c r="B54" s="138" t="s">
        <v>59</v>
      </c>
      <c r="C54" s="23" t="s">
        <v>26</v>
      </c>
      <c r="D54" s="149">
        <v>15</v>
      </c>
      <c r="E54" s="149">
        <v>8</v>
      </c>
      <c r="F54" s="149"/>
      <c r="G54" s="149"/>
      <c r="H54" s="198"/>
      <c r="I54" s="149">
        <v>9</v>
      </c>
      <c r="J54" s="149">
        <v>9</v>
      </c>
      <c r="K54" s="149"/>
      <c r="L54" s="149"/>
      <c r="M54" s="149"/>
      <c r="N54" s="149"/>
      <c r="O54" s="149"/>
      <c r="P54" s="149"/>
      <c r="Q54" s="149">
        <v>14</v>
      </c>
      <c r="R54" s="149">
        <v>7</v>
      </c>
      <c r="S54" s="149"/>
      <c r="T54" s="149">
        <f t="shared" si="39"/>
        <v>62</v>
      </c>
      <c r="U54" s="117">
        <f t="shared" ref="U54:U64" si="40">IF(COUNTA(D54:S54)=0,"",COUNTA(D54:S54))</f>
        <v>6</v>
      </c>
      <c r="V54" s="213" t="s">
        <v>426</v>
      </c>
      <c r="W54" s="28" t="s">
        <v>59</v>
      </c>
      <c r="X54" s="40"/>
      <c r="Y54" s="115"/>
      <c r="Z54" s="40"/>
      <c r="AA54" s="149"/>
    </row>
    <row r="55" spans="1:27" x14ac:dyDescent="0.25">
      <c r="A55" s="142">
        <f>A53/A54</f>
        <v>180.12820512820514</v>
      </c>
      <c r="B55" s="139" t="s">
        <v>60</v>
      </c>
      <c r="C55" s="23" t="s">
        <v>28</v>
      </c>
      <c r="D55" s="142">
        <f>+D53/D54</f>
        <v>184.86666666666667</v>
      </c>
      <c r="E55" s="142">
        <f>+E53/E54</f>
        <v>185.375</v>
      </c>
      <c r="F55" s="142"/>
      <c r="G55" s="145"/>
      <c r="H55" s="196"/>
      <c r="I55" s="177">
        <f>+I53/I54</f>
        <v>193.44444444444446</v>
      </c>
      <c r="J55" s="142">
        <f>+J53/J54</f>
        <v>172.33333333333334</v>
      </c>
      <c r="K55" s="142"/>
      <c r="L55" s="142"/>
      <c r="M55" s="142"/>
      <c r="N55" s="142"/>
      <c r="O55" s="142"/>
      <c r="P55" s="142"/>
      <c r="Q55" s="240">
        <f>+Q53/Q54</f>
        <v>213.28571428571428</v>
      </c>
      <c r="R55" s="177">
        <f>+R53/R54</f>
        <v>191</v>
      </c>
      <c r="S55" s="240"/>
      <c r="T55" s="142">
        <f t="shared" ref="T55" si="41">IF(T53="","",T53/T54)</f>
        <v>191.46774193548387</v>
      </c>
      <c r="U55" s="26"/>
      <c r="V55" s="232"/>
      <c r="W55" s="139" t="s">
        <v>60</v>
      </c>
      <c r="X55" s="40"/>
      <c r="Y55" s="142"/>
      <c r="Z55" s="40"/>
      <c r="AA55" s="145">
        <f>T55-A55</f>
        <v>11.339536807278733</v>
      </c>
    </row>
    <row r="56" spans="1:27" x14ac:dyDescent="0.25">
      <c r="A56" s="114">
        <v>5940</v>
      </c>
      <c r="B56" s="38" t="s">
        <v>61</v>
      </c>
      <c r="C56" s="18" t="s">
        <v>24</v>
      </c>
      <c r="D56" s="149"/>
      <c r="E56" s="149">
        <v>1478</v>
      </c>
      <c r="F56" s="149"/>
      <c r="G56" s="149"/>
      <c r="H56" s="198">
        <v>1384</v>
      </c>
      <c r="I56" s="149"/>
      <c r="J56" s="149"/>
      <c r="K56" s="149"/>
      <c r="L56" s="149"/>
      <c r="M56" s="149">
        <v>1152</v>
      </c>
      <c r="N56" s="149"/>
      <c r="O56" s="149"/>
      <c r="P56" s="149"/>
      <c r="Q56" s="149"/>
      <c r="R56" s="149">
        <v>1262</v>
      </c>
      <c r="S56" s="149"/>
      <c r="T56" s="149">
        <f t="shared" ref="T56:T57" si="42">IF(SUM(D56:S56)=0,"",SUM(D56:S56))</f>
        <v>5276</v>
      </c>
      <c r="U56" s="20"/>
      <c r="V56" s="24"/>
      <c r="W56" s="38" t="s">
        <v>61</v>
      </c>
      <c r="X56" s="40"/>
      <c r="Y56" s="114"/>
      <c r="Z56" s="40"/>
      <c r="AA56" s="149"/>
    </row>
    <row r="57" spans="1:27" x14ac:dyDescent="0.25">
      <c r="A57" s="117">
        <v>32</v>
      </c>
      <c r="B57" s="138" t="s">
        <v>62</v>
      </c>
      <c r="C57" s="23" t="s">
        <v>26</v>
      </c>
      <c r="D57" s="149"/>
      <c r="E57" s="149">
        <v>8</v>
      </c>
      <c r="F57" s="149"/>
      <c r="G57" s="149"/>
      <c r="H57" s="198">
        <v>8</v>
      </c>
      <c r="I57" s="149"/>
      <c r="J57" s="149"/>
      <c r="K57" s="149"/>
      <c r="L57" s="149"/>
      <c r="M57" s="149">
        <v>6</v>
      </c>
      <c r="N57" s="149"/>
      <c r="O57" s="149"/>
      <c r="P57" s="149"/>
      <c r="Q57" s="149"/>
      <c r="R57" s="149">
        <v>7</v>
      </c>
      <c r="S57" s="149"/>
      <c r="T57" s="149">
        <f t="shared" si="42"/>
        <v>29</v>
      </c>
      <c r="U57" s="117">
        <f t="shared" ref="U57:U64" si="43">IF(COUNTA(D57:S57)=0,"",COUNTA(D57:S57))</f>
        <v>4</v>
      </c>
      <c r="V57" s="213" t="s">
        <v>427</v>
      </c>
      <c r="W57" s="28" t="s">
        <v>62</v>
      </c>
      <c r="X57" s="40"/>
      <c r="Y57" s="117"/>
      <c r="Z57" s="40"/>
      <c r="AA57" s="149"/>
    </row>
    <row r="58" spans="1:27" x14ac:dyDescent="0.25">
      <c r="A58" s="142">
        <f>A56/A57</f>
        <v>185.625</v>
      </c>
      <c r="B58" s="139" t="s">
        <v>63</v>
      </c>
      <c r="C58" s="23" t="s">
        <v>28</v>
      </c>
      <c r="D58" s="142"/>
      <c r="E58" s="142">
        <f>+E56/E57</f>
        <v>184.75</v>
      </c>
      <c r="F58" s="177"/>
      <c r="G58" s="177"/>
      <c r="H58" s="142">
        <f>+H56/H57</f>
        <v>173</v>
      </c>
      <c r="I58" s="145"/>
      <c r="J58" s="142"/>
      <c r="K58" s="145"/>
      <c r="L58" s="145"/>
      <c r="M58" s="177">
        <f>+M56/M57</f>
        <v>192</v>
      </c>
      <c r="N58" s="142"/>
      <c r="O58" s="142"/>
      <c r="P58" s="142"/>
      <c r="Q58" s="142"/>
      <c r="R58" s="142">
        <f>+R56/R57</f>
        <v>180.28571428571428</v>
      </c>
      <c r="S58" s="142"/>
      <c r="T58" s="142">
        <f t="shared" ref="T58" si="44">IF(T56="","",T56/T57)</f>
        <v>181.93103448275863</v>
      </c>
      <c r="U58" s="26"/>
      <c r="V58" s="165"/>
      <c r="W58" s="139" t="s">
        <v>63</v>
      </c>
      <c r="X58" s="40"/>
      <c r="Y58" s="142"/>
      <c r="Z58" s="40"/>
      <c r="AA58" s="145">
        <f>T58-A58</f>
        <v>-3.6939655172413666</v>
      </c>
    </row>
    <row r="59" spans="1:27" x14ac:dyDescent="0.25">
      <c r="A59" s="117">
        <v>1254</v>
      </c>
      <c r="B59" s="38" t="s">
        <v>64</v>
      </c>
      <c r="C59" s="18" t="s">
        <v>24</v>
      </c>
      <c r="D59" s="154"/>
      <c r="E59" s="149"/>
      <c r="F59" s="149"/>
      <c r="G59" s="149"/>
      <c r="H59" s="198">
        <v>1196</v>
      </c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>
        <f t="shared" ref="T59:T60" si="45">IF(SUM(D59:S59)=0,"",SUM(D59:S59))</f>
        <v>1196</v>
      </c>
      <c r="U59" s="20"/>
      <c r="V59" s="24"/>
      <c r="W59" s="38" t="s">
        <v>64</v>
      </c>
      <c r="X59" s="40"/>
      <c r="Y59" s="117"/>
      <c r="Z59" s="40"/>
      <c r="AA59" s="149"/>
    </row>
    <row r="60" spans="1:27" x14ac:dyDescent="0.25">
      <c r="A60" s="117">
        <v>8</v>
      </c>
      <c r="B60" s="138" t="s">
        <v>65</v>
      </c>
      <c r="C60" s="23" t="s">
        <v>26</v>
      </c>
      <c r="D60" s="154"/>
      <c r="E60" s="149"/>
      <c r="F60" s="149"/>
      <c r="G60" s="149"/>
      <c r="H60" s="198">
        <v>8</v>
      </c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49">
        <f t="shared" si="45"/>
        <v>8</v>
      </c>
      <c r="U60" s="117">
        <f t="shared" ref="U60:U64" si="46">IF(COUNTA(D60:S60)=0,"",COUNTA(D60:S60))</f>
        <v>1</v>
      </c>
      <c r="V60" s="165" t="s">
        <v>335</v>
      </c>
      <c r="W60" s="28" t="s">
        <v>65</v>
      </c>
      <c r="X60" s="40"/>
      <c r="Y60" s="117"/>
      <c r="Z60" s="40"/>
      <c r="AA60" s="149"/>
    </row>
    <row r="61" spans="1:27" x14ac:dyDescent="0.25">
      <c r="A61" s="142">
        <f>A59/A60</f>
        <v>156.75</v>
      </c>
      <c r="B61" s="139" t="s">
        <v>66</v>
      </c>
      <c r="C61" s="23" t="s">
        <v>28</v>
      </c>
      <c r="D61" s="145"/>
      <c r="E61" s="142"/>
      <c r="F61" s="142"/>
      <c r="G61" s="145"/>
      <c r="H61" s="142">
        <f>+H59/H60</f>
        <v>149.5</v>
      </c>
      <c r="I61" s="145"/>
      <c r="J61" s="145"/>
      <c r="K61" s="145"/>
      <c r="L61" s="145"/>
      <c r="M61" s="145"/>
      <c r="N61" s="145"/>
      <c r="O61" s="145"/>
      <c r="P61" s="145"/>
      <c r="Q61" s="145"/>
      <c r="R61" s="145"/>
      <c r="S61" s="145"/>
      <c r="T61" s="142">
        <f t="shared" ref="T61" si="47">IF(T59="","",T59/T60)</f>
        <v>149.5</v>
      </c>
      <c r="U61" s="26"/>
      <c r="V61" s="165"/>
      <c r="W61" s="139" t="s">
        <v>66</v>
      </c>
      <c r="X61" s="40"/>
      <c r="Y61" s="142"/>
      <c r="Z61" s="40"/>
      <c r="AA61" s="145">
        <f>T61-A61</f>
        <v>-7.25</v>
      </c>
    </row>
    <row r="62" spans="1:27" x14ac:dyDescent="0.25">
      <c r="A62" s="115">
        <v>0</v>
      </c>
      <c r="B62" s="38" t="s">
        <v>67</v>
      </c>
      <c r="C62" s="18" t="s">
        <v>24</v>
      </c>
      <c r="D62" s="154"/>
      <c r="E62" s="149"/>
      <c r="F62" s="149"/>
      <c r="G62" s="149"/>
      <c r="H62" s="198"/>
      <c r="I62" s="149"/>
      <c r="J62" s="149"/>
      <c r="K62" s="149"/>
      <c r="L62" s="149"/>
      <c r="M62" s="149"/>
      <c r="N62" s="149"/>
      <c r="O62" s="149"/>
      <c r="P62" s="149"/>
      <c r="Q62" s="149"/>
      <c r="R62" s="149">
        <v>781</v>
      </c>
      <c r="S62" s="149"/>
      <c r="T62" s="149">
        <f t="shared" ref="T62:T63" si="48">IF(SUM(D62:S62)=0,"",SUM(D62:S62))</f>
        <v>781</v>
      </c>
      <c r="U62" s="20"/>
      <c r="V62" s="24"/>
      <c r="W62" s="38" t="s">
        <v>67</v>
      </c>
      <c r="X62" s="40"/>
      <c r="Y62" s="115"/>
      <c r="Z62" s="40"/>
      <c r="AA62" s="149"/>
    </row>
    <row r="63" spans="1:27" x14ac:dyDescent="0.25">
      <c r="A63" s="115"/>
      <c r="B63" s="138" t="s">
        <v>38</v>
      </c>
      <c r="C63" s="23" t="s">
        <v>26</v>
      </c>
      <c r="D63" s="154"/>
      <c r="E63" s="149"/>
      <c r="F63" s="149"/>
      <c r="G63" s="149"/>
      <c r="H63" s="198"/>
      <c r="I63" s="149"/>
      <c r="J63" s="149"/>
      <c r="K63" s="149"/>
      <c r="L63" s="149"/>
      <c r="M63" s="149"/>
      <c r="N63" s="149"/>
      <c r="O63" s="149"/>
      <c r="P63" s="149"/>
      <c r="Q63" s="149"/>
      <c r="R63" s="149">
        <v>5</v>
      </c>
      <c r="S63" s="149"/>
      <c r="T63" s="149">
        <f t="shared" si="48"/>
        <v>5</v>
      </c>
      <c r="U63" s="117">
        <f t="shared" ref="U63:U64" si="49">IF(COUNTA(D63:S63)=0,"",COUNTA(D63:S63))</f>
        <v>1</v>
      </c>
      <c r="V63" s="213" t="s">
        <v>428</v>
      </c>
      <c r="W63" s="28" t="s">
        <v>38</v>
      </c>
      <c r="X63" s="40"/>
      <c r="Y63" s="115"/>
      <c r="Z63" s="40"/>
      <c r="AA63" s="149"/>
    </row>
    <row r="64" spans="1:27" x14ac:dyDescent="0.25">
      <c r="A64" s="142"/>
      <c r="B64" s="139" t="s">
        <v>68</v>
      </c>
      <c r="C64" s="23" t="s">
        <v>28</v>
      </c>
      <c r="D64" s="145"/>
      <c r="E64" s="142"/>
      <c r="F64" s="142"/>
      <c r="G64" s="145"/>
      <c r="H64" s="196"/>
      <c r="I64" s="145"/>
      <c r="J64" s="142"/>
      <c r="K64" s="145"/>
      <c r="L64" s="145"/>
      <c r="M64" s="145"/>
      <c r="N64" s="145"/>
      <c r="O64" s="145"/>
      <c r="P64" s="145"/>
      <c r="Q64" s="145"/>
      <c r="R64" s="142">
        <f>+R62/R63</f>
        <v>156.19999999999999</v>
      </c>
      <c r="S64" s="145"/>
      <c r="T64" s="142">
        <f t="shared" ref="T64" si="50">IF(T62="","",T62/T63)</f>
        <v>156.19999999999999</v>
      </c>
      <c r="U64" s="26"/>
      <c r="V64" s="165"/>
      <c r="W64" s="139" t="s">
        <v>68</v>
      </c>
      <c r="X64" s="40"/>
      <c r="Y64" s="142"/>
      <c r="Z64" s="40"/>
      <c r="AA64" s="145"/>
    </row>
    <row r="65" spans="1:27" x14ac:dyDescent="0.25">
      <c r="A65" s="115">
        <v>1153</v>
      </c>
      <c r="B65" s="41" t="s">
        <v>69</v>
      </c>
      <c r="C65" s="18" t="s">
        <v>24</v>
      </c>
      <c r="D65" s="154"/>
      <c r="E65" s="149"/>
      <c r="F65" s="149"/>
      <c r="G65" s="149"/>
      <c r="H65" s="198">
        <v>1288</v>
      </c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49">
        <f>IF(SUM(D65:Q65)=0,"",SUM(D65:Q65))</f>
        <v>1288</v>
      </c>
      <c r="U65" s="20"/>
      <c r="V65" s="24"/>
      <c r="W65" s="41" t="s">
        <v>69</v>
      </c>
      <c r="X65" s="40"/>
      <c r="Y65" s="115"/>
      <c r="Z65" s="40"/>
      <c r="AA65" s="149"/>
    </row>
    <row r="66" spans="1:27" x14ac:dyDescent="0.25">
      <c r="A66" s="115">
        <v>8</v>
      </c>
      <c r="B66" s="136" t="s">
        <v>70</v>
      </c>
      <c r="C66" s="23" t="s">
        <v>26</v>
      </c>
      <c r="D66" s="154"/>
      <c r="E66" s="149"/>
      <c r="F66" s="149"/>
      <c r="G66" s="149"/>
      <c r="H66" s="198">
        <v>8</v>
      </c>
      <c r="I66" s="149"/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49">
        <f>IF(SUM(D66:Q66)=0,"",SUM(D66:Q66))</f>
        <v>8</v>
      </c>
      <c r="U66" s="117">
        <f>IF(COUNTA(D66:Q66)=0,"",COUNTA(D66:Q66))</f>
        <v>1</v>
      </c>
      <c r="V66" s="165" t="s">
        <v>334</v>
      </c>
      <c r="W66" s="32" t="s">
        <v>70</v>
      </c>
      <c r="X66" s="40"/>
      <c r="Y66" s="115"/>
      <c r="Z66" s="40"/>
      <c r="AA66" s="149"/>
    </row>
    <row r="67" spans="1:27" x14ac:dyDescent="0.25">
      <c r="A67" s="142">
        <f>A65/A66</f>
        <v>144.125</v>
      </c>
      <c r="B67" s="137" t="s">
        <v>71</v>
      </c>
      <c r="C67" s="23" t="s">
        <v>28</v>
      </c>
      <c r="D67" s="145"/>
      <c r="E67" s="142"/>
      <c r="F67" s="142"/>
      <c r="G67" s="145"/>
      <c r="H67" s="142">
        <f>+H65/H66</f>
        <v>161</v>
      </c>
      <c r="I67" s="142"/>
      <c r="J67" s="145"/>
      <c r="K67" s="145"/>
      <c r="L67" s="145"/>
      <c r="M67" s="145"/>
      <c r="N67" s="145"/>
      <c r="O67" s="145"/>
      <c r="P67" s="145"/>
      <c r="Q67" s="145"/>
      <c r="R67" s="145"/>
      <c r="S67" s="145"/>
      <c r="T67" s="142">
        <f>IF(T65="","",T65/T66)</f>
        <v>161</v>
      </c>
      <c r="U67" s="26"/>
      <c r="V67" s="165"/>
      <c r="W67" s="137" t="s">
        <v>71</v>
      </c>
      <c r="X67" s="40"/>
      <c r="Y67" s="142"/>
      <c r="Z67" s="40"/>
      <c r="AA67" s="145">
        <f>T67-A67</f>
        <v>16.875</v>
      </c>
    </row>
    <row r="68" spans="1:27" x14ac:dyDescent="0.25">
      <c r="A68" s="143">
        <v>0</v>
      </c>
      <c r="B68" s="38" t="s">
        <v>250</v>
      </c>
      <c r="C68" s="18" t="s">
        <v>24</v>
      </c>
      <c r="D68" s="154"/>
      <c r="E68" s="154"/>
      <c r="F68" s="172"/>
      <c r="G68" s="154"/>
      <c r="H68" s="197"/>
      <c r="I68" s="172"/>
      <c r="J68" s="154"/>
      <c r="K68" s="154"/>
      <c r="L68" s="154"/>
      <c r="M68" s="154"/>
      <c r="N68" s="154"/>
      <c r="O68" s="154"/>
      <c r="P68" s="154"/>
      <c r="Q68" s="154"/>
      <c r="R68" s="154"/>
      <c r="S68" s="154"/>
      <c r="T68" s="149" t="str">
        <f t="shared" ref="T68:T69" si="51">IF(SUM(D68:O68)=0,"",SUM(D68:O68))</f>
        <v/>
      </c>
      <c r="U68" s="20"/>
      <c r="V68" s="24"/>
      <c r="W68" s="38" t="s">
        <v>250</v>
      </c>
      <c r="X68" s="40"/>
      <c r="Y68" s="143"/>
      <c r="Z68" s="40"/>
      <c r="AA68" s="154"/>
    </row>
    <row r="69" spans="1:27" x14ac:dyDescent="0.25">
      <c r="A69" s="172"/>
      <c r="B69" s="138" t="s">
        <v>41</v>
      </c>
      <c r="C69" s="23" t="s">
        <v>26</v>
      </c>
      <c r="D69" s="154"/>
      <c r="E69" s="154"/>
      <c r="F69" s="172"/>
      <c r="G69" s="154"/>
      <c r="H69" s="197"/>
      <c r="I69" s="172"/>
      <c r="J69" s="154"/>
      <c r="K69" s="154"/>
      <c r="L69" s="154"/>
      <c r="M69" s="154"/>
      <c r="N69" s="154"/>
      <c r="O69" s="154"/>
      <c r="P69" s="154"/>
      <c r="Q69" s="154"/>
      <c r="R69" s="154"/>
      <c r="S69" s="154"/>
      <c r="T69" s="149" t="str">
        <f t="shared" si="51"/>
        <v/>
      </c>
      <c r="U69" s="117" t="str">
        <f t="shared" ref="U69" si="52">IF(COUNTA(D69:O69)=0,"",COUNTA(D69:O69))</f>
        <v/>
      </c>
      <c r="V69" s="165"/>
      <c r="W69" s="138" t="s">
        <v>41</v>
      </c>
      <c r="X69" s="40"/>
      <c r="Y69" s="143"/>
      <c r="Z69" s="40"/>
      <c r="AA69" s="154"/>
    </row>
    <row r="70" spans="1:27" x14ac:dyDescent="0.25">
      <c r="A70" s="142"/>
      <c r="B70" s="139" t="s">
        <v>251</v>
      </c>
      <c r="C70" s="23" t="s">
        <v>28</v>
      </c>
      <c r="D70" s="145"/>
      <c r="E70" s="145"/>
      <c r="F70" s="142"/>
      <c r="G70" s="145"/>
      <c r="H70" s="196"/>
      <c r="I70" s="142"/>
      <c r="J70" s="145"/>
      <c r="K70" s="145"/>
      <c r="L70" s="145"/>
      <c r="M70" s="145"/>
      <c r="N70" s="145"/>
      <c r="O70" s="145"/>
      <c r="P70" s="145"/>
      <c r="Q70" s="145"/>
      <c r="R70" s="145"/>
      <c r="S70" s="145"/>
      <c r="T70" s="142" t="str">
        <f t="shared" ref="T70" si="53">IF(T68="","",T68/T69)</f>
        <v/>
      </c>
      <c r="U70" s="26"/>
      <c r="V70" s="24"/>
      <c r="W70" s="139" t="s">
        <v>251</v>
      </c>
      <c r="X70" s="40"/>
      <c r="Y70" s="142"/>
      <c r="Z70" s="40"/>
      <c r="AA70" s="145"/>
    </row>
    <row r="71" spans="1:27" x14ac:dyDescent="0.25">
      <c r="A71" s="115">
        <v>11799</v>
      </c>
      <c r="B71" s="38" t="s">
        <v>72</v>
      </c>
      <c r="C71" s="18" t="s">
        <v>24</v>
      </c>
      <c r="D71" s="149"/>
      <c r="E71" s="149">
        <v>1503</v>
      </c>
      <c r="F71" s="149">
        <v>2814</v>
      </c>
      <c r="G71" s="149"/>
      <c r="H71" s="198"/>
      <c r="I71" s="149">
        <v>1624</v>
      </c>
      <c r="J71" s="149">
        <v>1585</v>
      </c>
      <c r="K71" s="149"/>
      <c r="L71" s="149"/>
      <c r="M71" s="149">
        <v>1113</v>
      </c>
      <c r="N71" s="149"/>
      <c r="O71" s="149"/>
      <c r="P71" s="149"/>
      <c r="Q71" s="149">
        <v>2468</v>
      </c>
      <c r="R71" s="149">
        <v>1194</v>
      </c>
      <c r="S71" s="149"/>
      <c r="T71" s="149">
        <f t="shared" ref="T71:T72" si="54">IF(SUM(D71:S71)=0,"",SUM(D71:S71))</f>
        <v>12301</v>
      </c>
      <c r="U71" s="20"/>
      <c r="V71" s="24"/>
      <c r="W71" s="36" t="s">
        <v>72</v>
      </c>
      <c r="X71" s="40"/>
      <c r="Y71" s="115"/>
      <c r="Z71" s="40"/>
      <c r="AA71" s="149"/>
    </row>
    <row r="72" spans="1:27" x14ac:dyDescent="0.25">
      <c r="A72" s="115">
        <v>65</v>
      </c>
      <c r="B72" s="138" t="s">
        <v>73</v>
      </c>
      <c r="C72" s="23" t="s">
        <v>26</v>
      </c>
      <c r="D72" s="149"/>
      <c r="E72" s="149">
        <v>8</v>
      </c>
      <c r="F72" s="149">
        <v>15</v>
      </c>
      <c r="G72" s="149"/>
      <c r="H72" s="198"/>
      <c r="I72" s="149">
        <v>9</v>
      </c>
      <c r="J72" s="149">
        <v>9</v>
      </c>
      <c r="K72" s="149"/>
      <c r="L72" s="149"/>
      <c r="M72" s="149">
        <v>6</v>
      </c>
      <c r="N72" s="149"/>
      <c r="O72" s="149"/>
      <c r="P72" s="149"/>
      <c r="Q72" s="149">
        <v>14</v>
      </c>
      <c r="R72" s="149">
        <v>7</v>
      </c>
      <c r="S72" s="149"/>
      <c r="T72" s="149">
        <f t="shared" si="54"/>
        <v>68</v>
      </c>
      <c r="U72" s="117">
        <f t="shared" ref="U72:U82" si="55">IF(COUNTA(D72:S72)=0,"",COUNTA(D72:S72))</f>
        <v>7</v>
      </c>
      <c r="V72" s="213" t="s">
        <v>436</v>
      </c>
      <c r="W72" s="28" t="s">
        <v>73</v>
      </c>
      <c r="X72" s="40"/>
      <c r="Y72" s="115"/>
      <c r="Z72" s="40"/>
      <c r="AA72" s="149"/>
    </row>
    <row r="73" spans="1:27" x14ac:dyDescent="0.25">
      <c r="A73" s="142">
        <f>A71/A72</f>
        <v>181.52307692307693</v>
      </c>
      <c r="B73" s="139" t="s">
        <v>74</v>
      </c>
      <c r="C73" s="23" t="s">
        <v>28</v>
      </c>
      <c r="D73" s="142"/>
      <c r="E73" s="142">
        <f>+E71/E72</f>
        <v>187.875</v>
      </c>
      <c r="F73" s="142">
        <f>+F71/F72</f>
        <v>187.6</v>
      </c>
      <c r="G73" s="142"/>
      <c r="H73" s="201"/>
      <c r="I73" s="142">
        <f>+I71/I72</f>
        <v>180.44444444444446</v>
      </c>
      <c r="J73" s="142">
        <f>+J71/J72</f>
        <v>176.11111111111111</v>
      </c>
      <c r="K73" s="142"/>
      <c r="L73" s="142"/>
      <c r="M73" s="142">
        <f>+M71/M72</f>
        <v>185.5</v>
      </c>
      <c r="N73" s="142"/>
      <c r="O73" s="142"/>
      <c r="P73" s="142"/>
      <c r="Q73" s="142">
        <f>+Q71/Q72</f>
        <v>176.28571428571428</v>
      </c>
      <c r="R73" s="142">
        <f>+R71/R72</f>
        <v>170.57142857142858</v>
      </c>
      <c r="S73" s="142"/>
      <c r="T73" s="142">
        <f t="shared" ref="T73" si="56">IF(T71="","",T71/T72)</f>
        <v>180.89705882352942</v>
      </c>
      <c r="U73" s="26"/>
      <c r="V73" s="24"/>
      <c r="W73" s="139" t="s">
        <v>74</v>
      </c>
      <c r="X73" s="40"/>
      <c r="Y73" s="142"/>
      <c r="Z73" s="40"/>
      <c r="AA73" s="145">
        <f>T73-A73</f>
        <v>-0.6260180995475082</v>
      </c>
    </row>
    <row r="74" spans="1:27" x14ac:dyDescent="0.25">
      <c r="A74" s="115">
        <v>4833</v>
      </c>
      <c r="B74" s="38" t="s">
        <v>75</v>
      </c>
      <c r="C74" s="18" t="s">
        <v>24</v>
      </c>
      <c r="D74" s="149"/>
      <c r="E74" s="149">
        <v>1529</v>
      </c>
      <c r="F74" s="149"/>
      <c r="G74" s="149"/>
      <c r="H74" s="198"/>
      <c r="I74" s="149">
        <v>1551</v>
      </c>
      <c r="J74" s="149"/>
      <c r="K74" s="149"/>
      <c r="L74" s="149"/>
      <c r="M74" s="149"/>
      <c r="N74" s="149"/>
      <c r="O74" s="149"/>
      <c r="P74" s="149"/>
      <c r="Q74" s="149"/>
      <c r="R74" s="149">
        <v>1274</v>
      </c>
      <c r="S74" s="149"/>
      <c r="T74" s="149">
        <f t="shared" ref="T74:T75" si="57">IF(SUM(D74:S74)=0,"",SUM(D74:S74))</f>
        <v>4354</v>
      </c>
      <c r="U74" s="20"/>
      <c r="V74" s="24"/>
      <c r="W74" s="38" t="s">
        <v>75</v>
      </c>
      <c r="X74" s="40"/>
      <c r="Y74" s="115"/>
      <c r="Z74" s="40"/>
      <c r="AA74" s="149"/>
    </row>
    <row r="75" spans="1:27" x14ac:dyDescent="0.25">
      <c r="A75" s="115">
        <v>26</v>
      </c>
      <c r="B75" s="138" t="s">
        <v>76</v>
      </c>
      <c r="C75" s="23" t="s">
        <v>26</v>
      </c>
      <c r="D75" s="149"/>
      <c r="E75" s="149">
        <v>8</v>
      </c>
      <c r="F75" s="149"/>
      <c r="G75" s="149"/>
      <c r="H75" s="198"/>
      <c r="I75" s="149">
        <v>9</v>
      </c>
      <c r="J75" s="149"/>
      <c r="K75" s="149"/>
      <c r="L75" s="149"/>
      <c r="M75" s="149"/>
      <c r="N75" s="149"/>
      <c r="O75" s="149"/>
      <c r="P75" s="149"/>
      <c r="Q75" s="149"/>
      <c r="R75" s="149">
        <v>7</v>
      </c>
      <c r="S75" s="149"/>
      <c r="T75" s="149">
        <f t="shared" si="57"/>
        <v>24</v>
      </c>
      <c r="U75" s="117">
        <f t="shared" ref="U75:U82" si="58">IF(COUNTA(D75:S75)=0,"",COUNTA(D75:S75))</f>
        <v>3</v>
      </c>
      <c r="V75" s="213" t="s">
        <v>429</v>
      </c>
      <c r="W75" s="28" t="s">
        <v>76</v>
      </c>
      <c r="X75" s="40"/>
      <c r="Y75" s="115"/>
      <c r="Z75" s="40"/>
      <c r="AA75" s="149"/>
    </row>
    <row r="76" spans="1:27" x14ac:dyDescent="0.25">
      <c r="A76" s="142">
        <f>A74/A75</f>
        <v>185.88461538461539</v>
      </c>
      <c r="B76" s="139" t="s">
        <v>77</v>
      </c>
      <c r="C76" s="23" t="s">
        <v>28</v>
      </c>
      <c r="D76" s="142"/>
      <c r="E76" s="177">
        <f>+E74/E75</f>
        <v>191.125</v>
      </c>
      <c r="F76" s="216"/>
      <c r="G76" s="142"/>
      <c r="H76" s="201"/>
      <c r="I76" s="142">
        <f>+I74/I75</f>
        <v>172.33333333333334</v>
      </c>
      <c r="J76" s="177"/>
      <c r="K76" s="145"/>
      <c r="L76" s="145"/>
      <c r="M76" s="145"/>
      <c r="N76" s="145"/>
      <c r="O76" s="145"/>
      <c r="P76" s="145"/>
      <c r="Q76" s="145"/>
      <c r="R76" s="142">
        <f>+R74/R75</f>
        <v>182</v>
      </c>
      <c r="S76" s="145"/>
      <c r="T76" s="142">
        <f t="shared" ref="T76" si="59">IF(T74="","",T74/T75)</f>
        <v>181.41666666666666</v>
      </c>
      <c r="U76" s="26"/>
      <c r="V76" s="165"/>
      <c r="W76" s="139" t="s">
        <v>77</v>
      </c>
      <c r="X76" s="40"/>
      <c r="Y76" s="142"/>
      <c r="Z76" s="40"/>
      <c r="AA76" s="145">
        <f>T76-A76</f>
        <v>-4.4679487179487296</v>
      </c>
    </row>
    <row r="77" spans="1:27" x14ac:dyDescent="0.25">
      <c r="A77" s="143">
        <v>5440</v>
      </c>
      <c r="B77" s="41" t="s">
        <v>75</v>
      </c>
      <c r="C77" s="18" t="s">
        <v>24</v>
      </c>
      <c r="D77" s="154"/>
      <c r="E77" s="149">
        <v>1378</v>
      </c>
      <c r="F77" s="149"/>
      <c r="G77" s="149"/>
      <c r="H77" s="198"/>
      <c r="I77" s="149">
        <v>1429</v>
      </c>
      <c r="J77" s="149"/>
      <c r="K77" s="149"/>
      <c r="L77" s="149">
        <v>1142</v>
      </c>
      <c r="M77" s="149"/>
      <c r="N77" s="149"/>
      <c r="O77" s="149"/>
      <c r="P77" s="149"/>
      <c r="Q77" s="149"/>
      <c r="R77" s="149"/>
      <c r="S77" s="149"/>
      <c r="T77" s="149">
        <f t="shared" ref="T77:T78" si="60">IF(SUM(D77:S77)=0,"",SUM(D77:S77))</f>
        <v>3949</v>
      </c>
      <c r="U77" s="20"/>
      <c r="V77" s="21"/>
      <c r="W77" s="41" t="s">
        <v>75</v>
      </c>
      <c r="X77" s="40"/>
      <c r="Y77" s="143"/>
      <c r="Z77" s="40"/>
      <c r="AA77" s="149"/>
    </row>
    <row r="78" spans="1:27" x14ac:dyDescent="0.25">
      <c r="A78" s="143">
        <v>32</v>
      </c>
      <c r="B78" s="136" t="s">
        <v>78</v>
      </c>
      <c r="C78" s="23" t="s">
        <v>26</v>
      </c>
      <c r="D78" s="154"/>
      <c r="E78" s="149">
        <v>8</v>
      </c>
      <c r="F78" s="149"/>
      <c r="G78" s="149"/>
      <c r="H78" s="198"/>
      <c r="I78" s="149">
        <v>9</v>
      </c>
      <c r="J78" s="149"/>
      <c r="K78" s="149"/>
      <c r="L78" s="149">
        <v>7</v>
      </c>
      <c r="M78" s="149"/>
      <c r="N78" s="149"/>
      <c r="O78" s="149"/>
      <c r="P78" s="149"/>
      <c r="Q78" s="149"/>
      <c r="R78" s="149"/>
      <c r="S78" s="149"/>
      <c r="T78" s="149">
        <f t="shared" si="60"/>
        <v>24</v>
      </c>
      <c r="U78" s="117">
        <f t="shared" ref="U78:U82" si="61">IF(COUNTA(D78:S78)=0,"",COUNTA(D78:S78))</f>
        <v>3</v>
      </c>
      <c r="V78" s="165" t="s">
        <v>375</v>
      </c>
      <c r="W78" s="32" t="s">
        <v>78</v>
      </c>
      <c r="X78" s="40"/>
      <c r="Y78" s="143"/>
      <c r="Z78" s="40"/>
      <c r="AA78" s="149"/>
    </row>
    <row r="79" spans="1:27" x14ac:dyDescent="0.25">
      <c r="A79" s="142">
        <f>A77/A78</f>
        <v>170</v>
      </c>
      <c r="B79" s="137" t="s">
        <v>79</v>
      </c>
      <c r="C79" s="23" t="s">
        <v>28</v>
      </c>
      <c r="D79" s="145"/>
      <c r="E79" s="142">
        <f>+E77/E78</f>
        <v>172.25</v>
      </c>
      <c r="F79" s="142"/>
      <c r="G79" s="145"/>
      <c r="H79" s="142"/>
      <c r="I79" s="142">
        <f>+I77/I78</f>
        <v>158.77777777777777</v>
      </c>
      <c r="J79" s="145"/>
      <c r="K79" s="145"/>
      <c r="L79" s="142">
        <f>+L77/L78</f>
        <v>163.14285714285714</v>
      </c>
      <c r="M79" s="142"/>
      <c r="N79" s="145"/>
      <c r="O79" s="145"/>
      <c r="P79" s="145"/>
      <c r="Q79" s="145"/>
      <c r="R79" s="145"/>
      <c r="S79" s="145"/>
      <c r="T79" s="142">
        <f t="shared" ref="T79" si="62">IF(T77="","",T77/T78)</f>
        <v>164.54166666666666</v>
      </c>
      <c r="U79" s="26"/>
      <c r="V79" s="165"/>
      <c r="W79" s="137" t="s">
        <v>79</v>
      </c>
      <c r="X79" s="40"/>
      <c r="Y79" s="142"/>
      <c r="Z79" s="40"/>
      <c r="AA79" s="145">
        <f>T79-A79</f>
        <v>-5.4583333333333428</v>
      </c>
    </row>
    <row r="80" spans="1:27" x14ac:dyDescent="0.25">
      <c r="A80" s="115">
        <v>6031</v>
      </c>
      <c r="B80" s="41" t="s">
        <v>80</v>
      </c>
      <c r="C80" s="18" t="s">
        <v>24</v>
      </c>
      <c r="D80" s="149">
        <v>2311</v>
      </c>
      <c r="E80" s="149">
        <v>1215</v>
      </c>
      <c r="F80" s="149"/>
      <c r="G80" s="149"/>
      <c r="H80" s="198"/>
      <c r="I80" s="149"/>
      <c r="J80" s="149">
        <v>1383</v>
      </c>
      <c r="K80" s="149"/>
      <c r="L80" s="149">
        <v>1073</v>
      </c>
      <c r="M80" s="149"/>
      <c r="N80" s="149"/>
      <c r="O80" s="149"/>
      <c r="P80" s="149"/>
      <c r="Q80" s="149"/>
      <c r="R80" s="149"/>
      <c r="S80" s="149"/>
      <c r="T80" s="149">
        <f t="shared" ref="T80:T81" si="63">IF(SUM(D80:S80)=0,"",SUM(D80:S80))</f>
        <v>5982</v>
      </c>
      <c r="U80" s="20"/>
      <c r="V80" s="165"/>
      <c r="W80" s="41" t="s">
        <v>80</v>
      </c>
      <c r="X80" s="40"/>
      <c r="Y80" s="115"/>
      <c r="Z80" s="40"/>
      <c r="AA80" s="149"/>
    </row>
    <row r="81" spans="1:29" x14ac:dyDescent="0.25">
      <c r="A81" s="115">
        <v>38</v>
      </c>
      <c r="B81" s="136" t="s">
        <v>81</v>
      </c>
      <c r="C81" s="23" t="s">
        <v>26</v>
      </c>
      <c r="D81" s="149">
        <v>15</v>
      </c>
      <c r="E81" s="149">
        <v>8</v>
      </c>
      <c r="F81" s="149"/>
      <c r="G81" s="149"/>
      <c r="H81" s="198"/>
      <c r="I81" s="149"/>
      <c r="J81" s="149">
        <v>9</v>
      </c>
      <c r="K81" s="149"/>
      <c r="L81" s="149">
        <v>7</v>
      </c>
      <c r="M81" s="149"/>
      <c r="N81" s="149"/>
      <c r="O81" s="149"/>
      <c r="P81" s="149"/>
      <c r="Q81" s="149"/>
      <c r="R81" s="149"/>
      <c r="S81" s="149"/>
      <c r="T81" s="149">
        <f t="shared" si="63"/>
        <v>39</v>
      </c>
      <c r="U81" s="117">
        <f t="shared" ref="U81:U82" si="64">IF(COUNTA(D81:S81)=0,"",COUNTA(D81:S81))</f>
        <v>4</v>
      </c>
      <c r="V81" s="165" t="s">
        <v>375</v>
      </c>
      <c r="W81" s="32" t="s">
        <v>81</v>
      </c>
      <c r="X81" s="40"/>
      <c r="Y81" s="115"/>
      <c r="Z81" s="40"/>
      <c r="AA81" s="149"/>
    </row>
    <row r="82" spans="1:29" x14ac:dyDescent="0.25">
      <c r="A82" s="142">
        <f>A80/A81</f>
        <v>158.71052631578948</v>
      </c>
      <c r="B82" s="137" t="s">
        <v>82</v>
      </c>
      <c r="C82" s="23" t="s">
        <v>28</v>
      </c>
      <c r="D82" s="142">
        <f>+D80/D81</f>
        <v>154.06666666666666</v>
      </c>
      <c r="E82" s="142">
        <f>+E80/E81</f>
        <v>151.875</v>
      </c>
      <c r="F82" s="142"/>
      <c r="G82" s="145"/>
      <c r="H82" s="201"/>
      <c r="I82" s="142"/>
      <c r="J82" s="142">
        <f>+J80/J81</f>
        <v>153.66666666666666</v>
      </c>
      <c r="K82" s="145"/>
      <c r="L82" s="142">
        <f>+L80/L81</f>
        <v>153.28571428571428</v>
      </c>
      <c r="M82" s="142"/>
      <c r="N82" s="142"/>
      <c r="O82" s="142"/>
      <c r="P82" s="142"/>
      <c r="Q82" s="142"/>
      <c r="R82" s="142"/>
      <c r="S82" s="142"/>
      <c r="T82" s="142">
        <f t="shared" ref="T82" si="65">IF(T80="","",T80/T81)</f>
        <v>153.38461538461539</v>
      </c>
      <c r="U82" s="26"/>
      <c r="V82" s="21"/>
      <c r="W82" s="137" t="s">
        <v>82</v>
      </c>
      <c r="X82" s="40"/>
      <c r="Y82" s="142"/>
      <c r="Z82" s="40"/>
      <c r="AA82" s="145">
        <f>T82-A82</f>
        <v>-5.3259109311740929</v>
      </c>
    </row>
    <row r="83" spans="1:29" x14ac:dyDescent="0.25">
      <c r="A83" s="143">
        <v>0</v>
      </c>
      <c r="B83" s="41" t="s">
        <v>282</v>
      </c>
      <c r="C83" s="18" t="s">
        <v>24</v>
      </c>
      <c r="D83" s="172"/>
      <c r="E83" s="172"/>
      <c r="F83" s="172"/>
      <c r="G83" s="154"/>
      <c r="H83" s="203"/>
      <c r="I83" s="154"/>
      <c r="J83" s="154"/>
      <c r="K83" s="154"/>
      <c r="L83" s="154"/>
      <c r="M83" s="154"/>
      <c r="N83" s="172"/>
      <c r="O83" s="172"/>
      <c r="P83" s="172"/>
      <c r="Q83" s="172"/>
      <c r="R83" s="172"/>
      <c r="S83" s="172"/>
      <c r="T83" s="149" t="str">
        <f t="shared" ref="T83:T84" si="66">IF(SUM(D83:O83)=0,"",SUM(D83:O83))</f>
        <v/>
      </c>
      <c r="U83" s="20"/>
      <c r="V83" s="21"/>
      <c r="W83" s="41" t="s">
        <v>282</v>
      </c>
      <c r="X83" s="40"/>
      <c r="Y83" s="143"/>
      <c r="Z83" s="40"/>
      <c r="AA83" s="154"/>
    </row>
    <row r="84" spans="1:29" x14ac:dyDescent="0.25">
      <c r="A84" s="172"/>
      <c r="B84" s="136" t="s">
        <v>283</v>
      </c>
      <c r="C84" s="23" t="s">
        <v>26</v>
      </c>
      <c r="D84" s="172"/>
      <c r="E84" s="172"/>
      <c r="F84" s="172"/>
      <c r="G84" s="154"/>
      <c r="H84" s="203"/>
      <c r="I84" s="154"/>
      <c r="J84" s="154"/>
      <c r="K84" s="154"/>
      <c r="L84" s="154"/>
      <c r="M84" s="154"/>
      <c r="N84" s="172"/>
      <c r="O84" s="172"/>
      <c r="P84" s="172"/>
      <c r="Q84" s="172"/>
      <c r="R84" s="172"/>
      <c r="S84" s="172"/>
      <c r="T84" s="149" t="str">
        <f t="shared" si="66"/>
        <v/>
      </c>
      <c r="U84" s="117" t="str">
        <f t="shared" ref="U84" si="67">IF(COUNTA(D84:O84)=0,"",COUNTA(D84:O84))</f>
        <v/>
      </c>
      <c r="V84" s="21"/>
      <c r="W84" s="136" t="s">
        <v>283</v>
      </c>
      <c r="X84" s="40"/>
      <c r="Y84" s="172"/>
      <c r="Z84" s="40"/>
      <c r="AA84" s="154"/>
    </row>
    <row r="85" spans="1:29" x14ac:dyDescent="0.25">
      <c r="A85" s="142"/>
      <c r="B85" s="137" t="s">
        <v>284</v>
      </c>
      <c r="C85" s="23" t="s">
        <v>28</v>
      </c>
      <c r="D85" s="142"/>
      <c r="E85" s="142"/>
      <c r="F85" s="142"/>
      <c r="G85" s="145"/>
      <c r="H85" s="201"/>
      <c r="I85" s="145"/>
      <c r="J85" s="145"/>
      <c r="K85" s="145"/>
      <c r="L85" s="145"/>
      <c r="M85" s="145"/>
      <c r="N85" s="142"/>
      <c r="O85" s="142"/>
      <c r="P85" s="142"/>
      <c r="Q85" s="142"/>
      <c r="R85" s="142"/>
      <c r="S85" s="142"/>
      <c r="T85" s="142" t="str">
        <f t="shared" ref="T85" si="68">IF(T83="","",T83/T84)</f>
        <v/>
      </c>
      <c r="U85" s="26"/>
      <c r="V85" s="21"/>
      <c r="W85" s="137" t="s">
        <v>284</v>
      </c>
      <c r="X85" s="40"/>
      <c r="Y85" s="142"/>
      <c r="Z85" s="40"/>
      <c r="AA85" s="145"/>
    </row>
    <row r="86" spans="1:29" x14ac:dyDescent="0.25">
      <c r="A86" s="143">
        <v>0</v>
      </c>
      <c r="B86" s="38" t="s">
        <v>83</v>
      </c>
      <c r="C86" s="18" t="s">
        <v>24</v>
      </c>
      <c r="D86" s="154"/>
      <c r="E86" s="149"/>
      <c r="F86" s="149"/>
      <c r="G86" s="149"/>
      <c r="H86" s="198"/>
      <c r="I86" s="149"/>
      <c r="J86" s="149"/>
      <c r="K86" s="149"/>
      <c r="L86" s="149"/>
      <c r="M86" s="149"/>
      <c r="N86" s="149"/>
      <c r="O86" s="149"/>
      <c r="P86" s="149"/>
      <c r="Q86" s="149"/>
      <c r="R86" s="149"/>
      <c r="S86" s="149"/>
      <c r="T86" s="149" t="str">
        <f t="shared" ref="T86:T87" si="69">IF(SUM(D86:O86)=0,"",SUM(D86:O86))</f>
        <v/>
      </c>
      <c r="U86" s="20"/>
      <c r="V86" s="29"/>
      <c r="W86" s="38" t="s">
        <v>83</v>
      </c>
      <c r="X86" s="40"/>
      <c r="Y86" s="143"/>
      <c r="Z86" s="40"/>
      <c r="AA86" s="149"/>
      <c r="AC86" s="205"/>
    </row>
    <row r="87" spans="1:29" x14ac:dyDescent="0.25">
      <c r="A87" s="143"/>
      <c r="B87" s="138" t="s">
        <v>84</v>
      </c>
      <c r="C87" s="23" t="s">
        <v>26</v>
      </c>
      <c r="D87" s="154"/>
      <c r="E87" s="149"/>
      <c r="F87" s="149"/>
      <c r="G87" s="149"/>
      <c r="H87" s="198"/>
      <c r="I87" s="149"/>
      <c r="J87" s="149"/>
      <c r="K87" s="149"/>
      <c r="L87" s="149"/>
      <c r="M87" s="149"/>
      <c r="N87" s="149"/>
      <c r="O87" s="149"/>
      <c r="P87" s="149"/>
      <c r="Q87" s="149"/>
      <c r="R87" s="149"/>
      <c r="S87" s="149"/>
      <c r="T87" s="149" t="str">
        <f t="shared" si="69"/>
        <v/>
      </c>
      <c r="U87" s="117" t="str">
        <f t="shared" ref="U87" si="70">IF(COUNTA(D87:O87)=0,"",COUNTA(D87:O87))</f>
        <v/>
      </c>
      <c r="V87" s="165"/>
      <c r="W87" s="28" t="s">
        <v>84</v>
      </c>
      <c r="X87" s="40"/>
      <c r="Y87" s="143"/>
      <c r="Z87" s="40"/>
      <c r="AA87" s="149"/>
      <c r="AC87" s="205"/>
    </row>
    <row r="88" spans="1:29" x14ac:dyDescent="0.25">
      <c r="A88" s="142"/>
      <c r="B88" s="139" t="s">
        <v>85</v>
      </c>
      <c r="C88" s="23" t="s">
        <v>28</v>
      </c>
      <c r="D88" s="145"/>
      <c r="E88" s="145"/>
      <c r="F88" s="145"/>
      <c r="G88" s="145"/>
      <c r="H88" s="196"/>
      <c r="I88" s="145"/>
      <c r="J88" s="145"/>
      <c r="K88" s="145"/>
      <c r="L88" s="145"/>
      <c r="M88" s="145"/>
      <c r="N88" s="145"/>
      <c r="O88" s="145"/>
      <c r="P88" s="145"/>
      <c r="Q88" s="145"/>
      <c r="R88" s="145"/>
      <c r="S88" s="145"/>
      <c r="T88" s="142" t="str">
        <f t="shared" ref="T88" si="71">IF(T86="","",T86/T87)</f>
        <v/>
      </c>
      <c r="U88" s="26"/>
      <c r="V88" s="24"/>
      <c r="W88" s="139" t="s">
        <v>85</v>
      </c>
      <c r="X88" s="40"/>
      <c r="Y88" s="142"/>
      <c r="Z88" s="40"/>
      <c r="AA88" s="145"/>
      <c r="AC88" s="206"/>
    </row>
    <row r="89" spans="1:29" x14ac:dyDescent="0.25">
      <c r="A89" s="143">
        <v>0</v>
      </c>
      <c r="B89" s="38" t="s">
        <v>86</v>
      </c>
      <c r="C89" s="18" t="s">
        <v>24</v>
      </c>
      <c r="D89" s="154"/>
      <c r="E89" s="149"/>
      <c r="F89" s="149"/>
      <c r="G89" s="149"/>
      <c r="H89" s="198"/>
      <c r="I89" s="149"/>
      <c r="J89" s="149"/>
      <c r="K89" s="149"/>
      <c r="L89" s="149"/>
      <c r="M89" s="149"/>
      <c r="N89" s="149"/>
      <c r="O89" s="149"/>
      <c r="P89" s="149"/>
      <c r="Q89" s="149"/>
      <c r="R89" s="149"/>
      <c r="S89" s="149"/>
      <c r="T89" s="149" t="str">
        <f t="shared" ref="T89:T90" si="72">IF(SUM(D89:O89)=0,"",SUM(D89:O89))</f>
        <v/>
      </c>
      <c r="U89" s="20"/>
      <c r="V89" s="21"/>
      <c r="W89" s="38" t="s">
        <v>86</v>
      </c>
      <c r="X89" s="40"/>
      <c r="Y89" s="143"/>
      <c r="Z89" s="40"/>
      <c r="AA89" s="149"/>
      <c r="AC89" s="205"/>
    </row>
    <row r="90" spans="1:29" x14ac:dyDescent="0.25">
      <c r="A90" s="143"/>
      <c r="B90" s="138" t="s">
        <v>87</v>
      </c>
      <c r="C90" s="23" t="s">
        <v>26</v>
      </c>
      <c r="D90" s="154"/>
      <c r="E90" s="149"/>
      <c r="F90" s="149"/>
      <c r="G90" s="149"/>
      <c r="H90" s="198"/>
      <c r="I90" s="149"/>
      <c r="J90" s="149"/>
      <c r="K90" s="149"/>
      <c r="L90" s="149"/>
      <c r="M90" s="149"/>
      <c r="N90" s="149"/>
      <c r="O90" s="149"/>
      <c r="P90" s="149"/>
      <c r="Q90" s="149"/>
      <c r="R90" s="149"/>
      <c r="S90" s="149"/>
      <c r="T90" s="149" t="str">
        <f t="shared" si="72"/>
        <v/>
      </c>
      <c r="U90" s="117" t="str">
        <f t="shared" ref="U90" si="73">IF(COUNTA(D90:O90)=0,"",COUNTA(D90:O90))</f>
        <v/>
      </c>
      <c r="V90" s="165"/>
      <c r="W90" s="28" t="s">
        <v>87</v>
      </c>
      <c r="X90" s="40"/>
      <c r="Y90" s="143"/>
      <c r="Z90" s="40"/>
      <c r="AA90" s="149"/>
      <c r="AC90" s="205"/>
    </row>
    <row r="91" spans="1:29" x14ac:dyDescent="0.25">
      <c r="A91" s="142"/>
      <c r="B91" s="139" t="s">
        <v>88</v>
      </c>
      <c r="C91" s="23" t="s">
        <v>28</v>
      </c>
      <c r="D91" s="145"/>
      <c r="E91" s="145"/>
      <c r="F91" s="142"/>
      <c r="G91" s="145"/>
      <c r="H91" s="196"/>
      <c r="I91" s="145"/>
      <c r="J91" s="145"/>
      <c r="K91" s="145"/>
      <c r="L91" s="145"/>
      <c r="M91" s="145"/>
      <c r="N91" s="145"/>
      <c r="O91" s="145"/>
      <c r="P91" s="145"/>
      <c r="Q91" s="145"/>
      <c r="R91" s="145"/>
      <c r="S91" s="145"/>
      <c r="T91" s="142" t="str">
        <f t="shared" ref="T91" si="74">IF(T89="","",T89/T90)</f>
        <v/>
      </c>
      <c r="U91" s="26"/>
      <c r="V91" s="24"/>
      <c r="W91" s="139" t="s">
        <v>88</v>
      </c>
      <c r="X91" s="40"/>
      <c r="Y91" s="142"/>
      <c r="Z91" s="40"/>
      <c r="AA91" s="145"/>
      <c r="AC91" s="206"/>
    </row>
    <row r="92" spans="1:29" x14ac:dyDescent="0.25">
      <c r="A92" s="115">
        <v>0</v>
      </c>
      <c r="B92" s="41" t="s">
        <v>89</v>
      </c>
      <c r="C92" s="18" t="s">
        <v>24</v>
      </c>
      <c r="D92" s="154"/>
      <c r="E92" s="149"/>
      <c r="F92" s="149"/>
      <c r="G92" s="149"/>
      <c r="H92" s="198"/>
      <c r="I92" s="149"/>
      <c r="J92" s="149"/>
      <c r="K92" s="149"/>
      <c r="L92" s="149">
        <v>1117</v>
      </c>
      <c r="M92" s="149"/>
      <c r="N92" s="149"/>
      <c r="O92" s="149"/>
      <c r="P92" s="149"/>
      <c r="Q92" s="149"/>
      <c r="R92" s="149"/>
      <c r="S92" s="149"/>
      <c r="T92" s="149">
        <f t="shared" ref="T92:T93" si="75">IF(SUM(D92:S92)=0,"",SUM(D92:S92))</f>
        <v>1117</v>
      </c>
      <c r="U92" s="20"/>
      <c r="V92" s="40"/>
      <c r="W92" s="41" t="s">
        <v>89</v>
      </c>
      <c r="X92" s="40"/>
      <c r="Y92" s="115"/>
      <c r="Z92" s="40"/>
      <c r="AA92" s="149"/>
      <c r="AC92" s="207"/>
    </row>
    <row r="93" spans="1:29" x14ac:dyDescent="0.25">
      <c r="A93" s="115"/>
      <c r="B93" s="136" t="s">
        <v>90</v>
      </c>
      <c r="C93" s="23" t="s">
        <v>26</v>
      </c>
      <c r="D93" s="154"/>
      <c r="E93" s="149"/>
      <c r="F93" s="149"/>
      <c r="G93" s="149"/>
      <c r="H93" s="198"/>
      <c r="I93" s="149"/>
      <c r="J93" s="149"/>
      <c r="K93" s="149"/>
      <c r="L93" s="149">
        <v>7</v>
      </c>
      <c r="M93" s="149"/>
      <c r="N93" s="149"/>
      <c r="O93" s="149"/>
      <c r="P93" s="149"/>
      <c r="Q93" s="149"/>
      <c r="R93" s="149"/>
      <c r="S93" s="149"/>
      <c r="T93" s="149">
        <f t="shared" si="75"/>
        <v>7</v>
      </c>
      <c r="U93" s="117">
        <f t="shared" ref="U93:U97" si="76">IF(COUNTA(D93:S93)=0,"",COUNTA(D93:S93))</f>
        <v>1</v>
      </c>
      <c r="V93" s="165" t="s">
        <v>375</v>
      </c>
      <c r="W93" s="32" t="s">
        <v>90</v>
      </c>
      <c r="X93" s="40"/>
      <c r="Y93" s="115"/>
      <c r="Z93" s="40"/>
      <c r="AA93" s="149"/>
      <c r="AC93" s="207"/>
    </row>
    <row r="94" spans="1:29" x14ac:dyDescent="0.25">
      <c r="A94" s="142"/>
      <c r="B94" s="137" t="s">
        <v>91</v>
      </c>
      <c r="C94" s="23" t="s">
        <v>28</v>
      </c>
      <c r="D94" s="145"/>
      <c r="E94" s="145"/>
      <c r="F94" s="145"/>
      <c r="G94" s="145"/>
      <c r="H94" s="196"/>
      <c r="I94" s="145"/>
      <c r="J94" s="145"/>
      <c r="K94" s="145"/>
      <c r="L94" s="142">
        <f>+L92/L93</f>
        <v>159.57142857142858</v>
      </c>
      <c r="M94" s="142"/>
      <c r="N94" s="145"/>
      <c r="O94" s="145"/>
      <c r="P94" s="145"/>
      <c r="Q94" s="145"/>
      <c r="R94" s="145"/>
      <c r="S94" s="145"/>
      <c r="T94" s="142">
        <f t="shared" ref="T94" si="77">IF(T92="","",T92/T93)</f>
        <v>159.57142857142858</v>
      </c>
      <c r="U94" s="26"/>
      <c r="V94" s="24"/>
      <c r="W94" s="137" t="s">
        <v>91</v>
      </c>
      <c r="X94" s="40"/>
      <c r="Y94" s="142"/>
      <c r="Z94" s="40"/>
      <c r="AA94" s="145"/>
      <c r="AC94" s="206"/>
    </row>
    <row r="95" spans="1:29" x14ac:dyDescent="0.25">
      <c r="A95" s="115">
        <v>0</v>
      </c>
      <c r="B95" s="38" t="s">
        <v>92</v>
      </c>
      <c r="C95" s="18" t="s">
        <v>24</v>
      </c>
      <c r="D95" s="154"/>
      <c r="E95" s="149"/>
      <c r="F95" s="149"/>
      <c r="G95" s="149"/>
      <c r="H95" s="198">
        <v>1244</v>
      </c>
      <c r="I95" s="149"/>
      <c r="J95" s="149"/>
      <c r="K95" s="149"/>
      <c r="L95" s="149"/>
      <c r="M95" s="149"/>
      <c r="N95" s="149"/>
      <c r="O95" s="149"/>
      <c r="P95" s="149"/>
      <c r="Q95" s="149"/>
      <c r="R95" s="149"/>
      <c r="S95" s="149">
        <v>1148</v>
      </c>
      <c r="T95" s="149">
        <f t="shared" ref="T95:T96" si="78">IF(SUM(D95:S95)=0,"",SUM(D95:S95))</f>
        <v>2392</v>
      </c>
      <c r="U95" s="20"/>
      <c r="V95" s="24"/>
      <c r="W95" s="38" t="s">
        <v>92</v>
      </c>
      <c r="X95" s="40"/>
      <c r="Y95" s="115"/>
      <c r="Z95" s="40"/>
      <c r="AA95" s="154"/>
      <c r="AC95" s="207"/>
    </row>
    <row r="96" spans="1:29" x14ac:dyDescent="0.25">
      <c r="A96" s="117"/>
      <c r="B96" s="138" t="s">
        <v>93</v>
      </c>
      <c r="C96" s="23" t="s">
        <v>26</v>
      </c>
      <c r="D96" s="154"/>
      <c r="E96" s="149"/>
      <c r="F96" s="149"/>
      <c r="G96" s="149"/>
      <c r="H96" s="198">
        <v>8</v>
      </c>
      <c r="I96" s="149"/>
      <c r="J96" s="149"/>
      <c r="K96" s="149"/>
      <c r="L96" s="149"/>
      <c r="M96" s="149"/>
      <c r="N96" s="149"/>
      <c r="O96" s="149"/>
      <c r="P96" s="149"/>
      <c r="Q96" s="149"/>
      <c r="R96" s="149"/>
      <c r="S96" s="149">
        <v>7</v>
      </c>
      <c r="T96" s="149">
        <f t="shared" si="78"/>
        <v>15</v>
      </c>
      <c r="U96" s="117">
        <f t="shared" ref="U96:U97" si="79">IF(COUNTA(D96:S96)=0,"",COUNTA(D96:S96))</f>
        <v>2</v>
      </c>
      <c r="V96" s="213" t="s">
        <v>430</v>
      </c>
      <c r="W96" s="28" t="s">
        <v>93</v>
      </c>
      <c r="X96" s="40"/>
      <c r="Y96" s="117"/>
      <c r="Z96" s="40"/>
      <c r="AA96" s="149"/>
      <c r="AC96" s="208"/>
    </row>
    <row r="97" spans="1:29" x14ac:dyDescent="0.25">
      <c r="A97" s="142"/>
      <c r="B97" s="139" t="s">
        <v>94</v>
      </c>
      <c r="C97" s="23" t="s">
        <v>28</v>
      </c>
      <c r="D97" s="145"/>
      <c r="E97" s="145"/>
      <c r="F97" s="145"/>
      <c r="G97" s="145"/>
      <c r="H97" s="145">
        <f t="shared" ref="H97" si="80">IF(H96=0,"",(H95/H96))</f>
        <v>155.5</v>
      </c>
      <c r="I97" s="145"/>
      <c r="J97" s="145"/>
      <c r="K97" s="145"/>
      <c r="L97" s="145"/>
      <c r="M97" s="145"/>
      <c r="N97" s="145"/>
      <c r="O97" s="145"/>
      <c r="P97" s="145"/>
      <c r="Q97" s="145"/>
      <c r="R97" s="145"/>
      <c r="S97" s="142">
        <f>+S95/S96</f>
        <v>164</v>
      </c>
      <c r="T97" s="142">
        <f t="shared" ref="T97" si="81">IF(T95="","",T95/T96)</f>
        <v>159.46666666666667</v>
      </c>
      <c r="U97" s="26"/>
      <c r="V97" s="24"/>
      <c r="W97" s="139" t="s">
        <v>94</v>
      </c>
      <c r="X97" s="40"/>
      <c r="Y97" s="142"/>
      <c r="Z97" s="40"/>
      <c r="AA97" s="145"/>
      <c r="AC97" s="206"/>
    </row>
    <row r="98" spans="1:29" x14ac:dyDescent="0.25">
      <c r="A98" s="143">
        <v>0</v>
      </c>
      <c r="B98" s="41" t="s">
        <v>95</v>
      </c>
      <c r="C98" s="18" t="s">
        <v>24</v>
      </c>
      <c r="D98" s="154"/>
      <c r="E98" s="149"/>
      <c r="F98" s="149"/>
      <c r="G98" s="149"/>
      <c r="H98" s="198"/>
      <c r="I98" s="149"/>
      <c r="J98" s="149"/>
      <c r="K98" s="149"/>
      <c r="L98" s="149"/>
      <c r="M98" s="149"/>
      <c r="N98" s="149"/>
      <c r="O98" s="149"/>
      <c r="P98" s="149"/>
      <c r="Q98" s="149"/>
      <c r="R98" s="149"/>
      <c r="S98" s="149"/>
      <c r="T98" s="149" t="str">
        <f t="shared" ref="T98:T99" si="82">IF(SUM(D98:O98)=0,"",SUM(D98:O98))</f>
        <v/>
      </c>
      <c r="U98" s="20"/>
      <c r="V98" s="24"/>
      <c r="W98" s="41" t="s">
        <v>95</v>
      </c>
      <c r="X98" s="40"/>
      <c r="Y98" s="143"/>
      <c r="Z98" s="40"/>
      <c r="AA98" s="149"/>
      <c r="AC98" s="205"/>
    </row>
    <row r="99" spans="1:29" x14ac:dyDescent="0.25">
      <c r="A99" s="143"/>
      <c r="B99" s="136" t="s">
        <v>96</v>
      </c>
      <c r="C99" s="23" t="s">
        <v>26</v>
      </c>
      <c r="D99" s="154"/>
      <c r="E99" s="149"/>
      <c r="F99" s="149"/>
      <c r="G99" s="149"/>
      <c r="H99" s="198"/>
      <c r="I99" s="149"/>
      <c r="J99" s="149"/>
      <c r="K99" s="149"/>
      <c r="L99" s="149"/>
      <c r="M99" s="149"/>
      <c r="N99" s="149"/>
      <c r="O99" s="149"/>
      <c r="P99" s="149"/>
      <c r="Q99" s="149"/>
      <c r="R99" s="149"/>
      <c r="S99" s="149"/>
      <c r="T99" s="149" t="str">
        <f t="shared" si="82"/>
        <v/>
      </c>
      <c r="U99" s="117" t="str">
        <f t="shared" ref="U99" si="83">IF(COUNTA(D99:O99)=0,"",COUNTA(D99:O99))</f>
        <v/>
      </c>
      <c r="V99" s="165"/>
      <c r="W99" s="32" t="s">
        <v>96</v>
      </c>
      <c r="X99" s="40"/>
      <c r="Y99" s="143"/>
      <c r="Z99" s="40"/>
      <c r="AA99" s="149"/>
      <c r="AC99" s="205"/>
    </row>
    <row r="100" spans="1:29" x14ac:dyDescent="0.25">
      <c r="A100" s="142"/>
      <c r="B100" s="137" t="s">
        <v>97</v>
      </c>
      <c r="C100" s="23" t="s">
        <v>28</v>
      </c>
      <c r="D100" s="145"/>
      <c r="E100" s="145"/>
      <c r="F100" s="142"/>
      <c r="G100" s="145"/>
      <c r="H100" s="196"/>
      <c r="I100" s="142"/>
      <c r="J100" s="145"/>
      <c r="K100" s="145"/>
      <c r="L100" s="145"/>
      <c r="M100" s="145"/>
      <c r="N100" s="145"/>
      <c r="O100" s="145"/>
      <c r="P100" s="145"/>
      <c r="Q100" s="145"/>
      <c r="R100" s="145"/>
      <c r="S100" s="145"/>
      <c r="T100" s="142" t="str">
        <f t="shared" ref="T100" si="84">IF(T98="","",T98/T99)</f>
        <v/>
      </c>
      <c r="U100" s="26"/>
      <c r="V100" s="165"/>
      <c r="W100" s="137" t="s">
        <v>97</v>
      </c>
      <c r="X100" s="40"/>
      <c r="Y100" s="142"/>
      <c r="Z100" s="40"/>
      <c r="AA100" s="145"/>
      <c r="AC100" s="206"/>
    </row>
    <row r="101" spans="1:29" x14ac:dyDescent="0.25">
      <c r="A101" s="117">
        <v>1404</v>
      </c>
      <c r="B101" s="41" t="s">
        <v>98</v>
      </c>
      <c r="C101" s="18" t="s">
        <v>24</v>
      </c>
      <c r="D101" s="143"/>
      <c r="E101" s="149"/>
      <c r="F101" s="149"/>
      <c r="G101" s="149"/>
      <c r="H101" s="198"/>
      <c r="I101" s="149"/>
      <c r="J101" s="149"/>
      <c r="K101" s="149"/>
      <c r="L101" s="149"/>
      <c r="M101" s="149"/>
      <c r="N101" s="149"/>
      <c r="O101" s="149"/>
      <c r="P101" s="149"/>
      <c r="Q101" s="149"/>
      <c r="R101" s="149"/>
      <c r="S101" s="149"/>
      <c r="T101" s="149" t="str">
        <f t="shared" ref="T101:T102" si="85">IF(SUM(D101:O101)=0,"",SUM(D101:O101))</f>
        <v/>
      </c>
      <c r="U101" s="20"/>
      <c r="V101" s="165"/>
      <c r="W101" s="41" t="s">
        <v>98</v>
      </c>
      <c r="X101" s="40"/>
      <c r="Y101" s="117"/>
      <c r="Z101" s="40"/>
      <c r="AA101" s="149"/>
      <c r="AC101" s="208"/>
    </row>
    <row r="102" spans="1:29" x14ac:dyDescent="0.25">
      <c r="A102" s="117">
        <v>9</v>
      </c>
      <c r="B102" s="136" t="s">
        <v>99</v>
      </c>
      <c r="C102" s="23" t="s">
        <v>26</v>
      </c>
      <c r="D102" s="149"/>
      <c r="E102" s="149"/>
      <c r="F102" s="149"/>
      <c r="G102" s="149"/>
      <c r="H102" s="198"/>
      <c r="I102" s="149"/>
      <c r="J102" s="149"/>
      <c r="K102" s="149"/>
      <c r="L102" s="149"/>
      <c r="M102" s="149"/>
      <c r="N102" s="149"/>
      <c r="O102" s="149"/>
      <c r="P102" s="149"/>
      <c r="Q102" s="149"/>
      <c r="R102" s="149"/>
      <c r="S102" s="149"/>
      <c r="T102" s="149" t="str">
        <f t="shared" si="85"/>
        <v/>
      </c>
      <c r="U102" s="117" t="str">
        <f t="shared" ref="U102" si="86">IF(COUNTA(D102:O102)=0,"",COUNTA(D102:O102))</f>
        <v/>
      </c>
      <c r="V102" s="165"/>
      <c r="W102" s="32" t="s">
        <v>99</v>
      </c>
      <c r="X102" s="40"/>
      <c r="Y102" s="117"/>
      <c r="Z102" s="40"/>
      <c r="AA102" s="149"/>
      <c r="AC102" s="208"/>
    </row>
    <row r="103" spans="1:29" x14ac:dyDescent="0.25">
      <c r="A103" s="142">
        <f>A101/A102</f>
        <v>156</v>
      </c>
      <c r="B103" s="137" t="s">
        <v>100</v>
      </c>
      <c r="C103" s="23" t="s">
        <v>28</v>
      </c>
      <c r="D103" s="145"/>
      <c r="E103" s="145"/>
      <c r="F103" s="142"/>
      <c r="G103" s="145"/>
      <c r="H103" s="196"/>
      <c r="I103" s="145"/>
      <c r="J103" s="145"/>
      <c r="K103" s="145"/>
      <c r="L103" s="142"/>
      <c r="M103" s="142"/>
      <c r="N103" s="145"/>
      <c r="O103" s="145"/>
      <c r="P103" s="145"/>
      <c r="Q103" s="145"/>
      <c r="R103" s="145"/>
      <c r="S103" s="145"/>
      <c r="T103" s="142" t="str">
        <f t="shared" ref="T103" si="87">IF(T101="","",T101/T102)</f>
        <v/>
      </c>
      <c r="U103" s="26"/>
      <c r="V103" s="24"/>
      <c r="W103" s="137" t="s">
        <v>100</v>
      </c>
      <c r="X103" s="40"/>
      <c r="Y103" s="142"/>
      <c r="Z103" s="40"/>
      <c r="AA103" s="145"/>
      <c r="AC103" s="206"/>
    </row>
    <row r="104" spans="1:29" x14ac:dyDescent="0.25">
      <c r="A104" s="115">
        <v>0</v>
      </c>
      <c r="B104" s="41" t="s">
        <v>101</v>
      </c>
      <c r="C104" s="18" t="s">
        <v>24</v>
      </c>
      <c r="D104" s="149"/>
      <c r="E104" s="149"/>
      <c r="F104" s="149"/>
      <c r="G104" s="149"/>
      <c r="H104" s="198"/>
      <c r="I104" s="149"/>
      <c r="J104" s="149"/>
      <c r="K104" s="149"/>
      <c r="L104" s="149"/>
      <c r="M104" s="149"/>
      <c r="N104" s="149"/>
      <c r="O104" s="149"/>
      <c r="P104" s="149"/>
      <c r="Q104" s="149"/>
      <c r="R104" s="149"/>
      <c r="S104" s="149"/>
      <c r="T104" s="149" t="str">
        <f t="shared" ref="T104:T105" si="88">IF(SUM(D104:O104)=0,"",SUM(D104:O104))</f>
        <v/>
      </c>
      <c r="U104" s="20"/>
      <c r="V104" s="24"/>
      <c r="W104" s="41" t="s">
        <v>101</v>
      </c>
      <c r="X104" s="40"/>
      <c r="Y104" s="115"/>
      <c r="Z104" s="40"/>
      <c r="AA104" s="149"/>
      <c r="AC104" s="207"/>
    </row>
    <row r="105" spans="1:29" x14ac:dyDescent="0.25">
      <c r="A105" s="115"/>
      <c r="B105" s="136" t="s">
        <v>102</v>
      </c>
      <c r="C105" s="23" t="s">
        <v>26</v>
      </c>
      <c r="D105" s="149"/>
      <c r="E105" s="149"/>
      <c r="F105" s="149"/>
      <c r="G105" s="149"/>
      <c r="H105" s="198"/>
      <c r="I105" s="149"/>
      <c r="J105" s="149"/>
      <c r="K105" s="149"/>
      <c r="L105" s="149"/>
      <c r="M105" s="149"/>
      <c r="N105" s="149"/>
      <c r="O105" s="149"/>
      <c r="P105" s="149"/>
      <c r="Q105" s="149"/>
      <c r="R105" s="149"/>
      <c r="S105" s="149"/>
      <c r="T105" s="149" t="str">
        <f t="shared" si="88"/>
        <v/>
      </c>
      <c r="U105" s="117" t="str">
        <f t="shared" ref="U105" si="89">IF(COUNTA(D105:O105)=0,"",COUNTA(D105:O105))</f>
        <v/>
      </c>
      <c r="V105" s="165"/>
      <c r="W105" s="32" t="s">
        <v>102</v>
      </c>
      <c r="X105" s="40"/>
      <c r="Y105" s="115"/>
      <c r="Z105" s="40"/>
      <c r="AA105" s="149"/>
      <c r="AC105" s="207"/>
    </row>
    <row r="106" spans="1:29" x14ac:dyDescent="0.25">
      <c r="A106" s="142"/>
      <c r="B106" s="137" t="s">
        <v>103</v>
      </c>
      <c r="C106" s="23" t="s">
        <v>28</v>
      </c>
      <c r="D106" s="142"/>
      <c r="E106" s="145"/>
      <c r="F106" s="142"/>
      <c r="G106" s="145"/>
      <c r="H106" s="196"/>
      <c r="I106" s="145"/>
      <c r="J106" s="142"/>
      <c r="K106" s="145"/>
      <c r="L106" s="145"/>
      <c r="M106" s="145"/>
      <c r="N106" s="145"/>
      <c r="O106" s="145"/>
      <c r="P106" s="145"/>
      <c r="Q106" s="145"/>
      <c r="R106" s="145"/>
      <c r="S106" s="145"/>
      <c r="T106" s="142" t="str">
        <f t="shared" ref="T106" si="90">IF(T104="","",T104/T105)</f>
        <v/>
      </c>
      <c r="U106" s="26"/>
      <c r="V106" s="167"/>
      <c r="W106" s="137" t="s">
        <v>103</v>
      </c>
      <c r="X106" s="40"/>
      <c r="Y106" s="142"/>
      <c r="Z106" s="40"/>
      <c r="AA106" s="145"/>
      <c r="AC106" s="206"/>
    </row>
    <row r="107" spans="1:29" x14ac:dyDescent="0.25">
      <c r="A107" s="143">
        <v>3070</v>
      </c>
      <c r="B107" s="38" t="s">
        <v>101</v>
      </c>
      <c r="C107" s="18" t="s">
        <v>24</v>
      </c>
      <c r="D107" s="149"/>
      <c r="E107" s="149"/>
      <c r="F107" s="149"/>
      <c r="G107" s="149"/>
      <c r="H107" s="198"/>
      <c r="I107" s="149"/>
      <c r="J107" s="149"/>
      <c r="K107" s="149"/>
      <c r="L107" s="149"/>
      <c r="M107" s="149"/>
      <c r="N107" s="149"/>
      <c r="O107" s="149"/>
      <c r="P107" s="149"/>
      <c r="Q107" s="149"/>
      <c r="R107" s="149">
        <v>1302</v>
      </c>
      <c r="S107" s="149"/>
      <c r="T107" s="149">
        <f t="shared" ref="T107:T108" si="91">IF(SUM(D107:S107)=0,"",SUM(D107:S107))</f>
        <v>1302</v>
      </c>
      <c r="U107" s="20"/>
      <c r="V107" s="21"/>
      <c r="W107" s="38" t="s">
        <v>101</v>
      </c>
      <c r="X107" s="40"/>
      <c r="Y107" s="143"/>
      <c r="Z107" s="40"/>
      <c r="AA107" s="149"/>
      <c r="AC107" s="205"/>
    </row>
    <row r="108" spans="1:29" x14ac:dyDescent="0.25">
      <c r="A108" s="143">
        <v>15</v>
      </c>
      <c r="B108" s="138" t="s">
        <v>104</v>
      </c>
      <c r="C108" s="23" t="s">
        <v>26</v>
      </c>
      <c r="D108" s="149"/>
      <c r="E108" s="149"/>
      <c r="F108" s="149"/>
      <c r="G108" s="149"/>
      <c r="H108" s="198"/>
      <c r="I108" s="149"/>
      <c r="J108" s="149"/>
      <c r="K108" s="149"/>
      <c r="L108" s="149"/>
      <c r="M108" s="149"/>
      <c r="N108" s="149"/>
      <c r="O108" s="149"/>
      <c r="P108" s="149"/>
      <c r="Q108" s="149"/>
      <c r="R108" s="149">
        <v>7</v>
      </c>
      <c r="S108" s="149"/>
      <c r="T108" s="149">
        <f t="shared" si="91"/>
        <v>7</v>
      </c>
      <c r="U108" s="117">
        <f t="shared" ref="U108:U121" si="92">IF(COUNTA(D108:S108)=0,"",COUNTA(D108:S108))</f>
        <v>1</v>
      </c>
      <c r="V108" s="213" t="s">
        <v>431</v>
      </c>
      <c r="W108" s="28" t="s">
        <v>104</v>
      </c>
      <c r="X108" s="40"/>
      <c r="Y108" s="143"/>
      <c r="Z108" s="40"/>
      <c r="AA108" s="149"/>
      <c r="AC108" s="205"/>
    </row>
    <row r="109" spans="1:29" x14ac:dyDescent="0.25">
      <c r="A109" s="217">
        <f>A107/A108</f>
        <v>204.66666666666666</v>
      </c>
      <c r="B109" s="139" t="s">
        <v>105</v>
      </c>
      <c r="C109" s="23" t="s">
        <v>28</v>
      </c>
      <c r="D109" s="216"/>
      <c r="E109" s="177"/>
      <c r="F109" s="142"/>
      <c r="G109" s="145"/>
      <c r="H109" s="196"/>
      <c r="I109" s="142"/>
      <c r="J109" s="142"/>
      <c r="K109" s="142"/>
      <c r="L109" s="177"/>
      <c r="M109" s="177"/>
      <c r="N109" s="142"/>
      <c r="O109" s="142"/>
      <c r="P109" s="142"/>
      <c r="Q109" s="142"/>
      <c r="R109" s="142">
        <f>+R107/R108</f>
        <v>186</v>
      </c>
      <c r="S109" s="142"/>
      <c r="T109" s="142">
        <f t="shared" ref="T109" si="93">IF(T107="","",T107/T108)</f>
        <v>186</v>
      </c>
      <c r="U109" s="26"/>
      <c r="V109" s="184"/>
      <c r="W109" s="139" t="s">
        <v>105</v>
      </c>
      <c r="X109" s="40"/>
      <c r="Y109" s="142"/>
      <c r="Z109" s="40"/>
      <c r="AA109" s="145"/>
      <c r="AC109" s="206"/>
    </row>
    <row r="110" spans="1:29" x14ac:dyDescent="0.25">
      <c r="A110" s="115">
        <v>1397</v>
      </c>
      <c r="B110" s="41" t="s">
        <v>101</v>
      </c>
      <c r="C110" s="18" t="s">
        <v>24</v>
      </c>
      <c r="D110" s="149"/>
      <c r="E110" s="149"/>
      <c r="F110" s="149"/>
      <c r="G110" s="149"/>
      <c r="H110" s="198"/>
      <c r="I110" s="149"/>
      <c r="J110" s="149"/>
      <c r="K110" s="149">
        <v>1930</v>
      </c>
      <c r="L110" s="149"/>
      <c r="M110" s="149"/>
      <c r="N110" s="149"/>
      <c r="O110" s="149"/>
      <c r="P110" s="149"/>
      <c r="Q110" s="149"/>
      <c r="R110" s="149"/>
      <c r="S110" s="149"/>
      <c r="T110" s="149">
        <f t="shared" ref="T110:T111" si="94">IF(SUM(D110:S110)=0,"",SUM(D110:S110))</f>
        <v>1930</v>
      </c>
      <c r="U110" s="20"/>
      <c r="V110" s="165"/>
      <c r="W110" s="41" t="s">
        <v>101</v>
      </c>
      <c r="X110" s="40"/>
      <c r="Y110" s="115"/>
      <c r="Z110" s="40"/>
      <c r="AA110" s="149"/>
      <c r="AC110" s="207"/>
    </row>
    <row r="111" spans="1:29" x14ac:dyDescent="0.25">
      <c r="A111" s="115">
        <v>8</v>
      </c>
      <c r="B111" s="136" t="s">
        <v>106</v>
      </c>
      <c r="C111" s="23" t="s">
        <v>26</v>
      </c>
      <c r="D111" s="149"/>
      <c r="E111" s="149"/>
      <c r="F111" s="149"/>
      <c r="G111" s="149"/>
      <c r="H111" s="198"/>
      <c r="I111" s="149"/>
      <c r="J111" s="149"/>
      <c r="K111" s="149">
        <v>11</v>
      </c>
      <c r="L111" s="149"/>
      <c r="M111" s="149"/>
      <c r="N111" s="149"/>
      <c r="O111" s="149"/>
      <c r="P111" s="149"/>
      <c r="Q111" s="149"/>
      <c r="R111" s="149"/>
      <c r="S111" s="149"/>
      <c r="T111" s="149">
        <f t="shared" si="94"/>
        <v>11</v>
      </c>
      <c r="U111" s="117">
        <f t="shared" ref="U111:U121" si="95">IF(COUNTA(D111:S111)=0,"",COUNTA(D111:S111))</f>
        <v>1</v>
      </c>
      <c r="V111" s="165" t="s">
        <v>372</v>
      </c>
      <c r="W111" s="32" t="s">
        <v>106</v>
      </c>
      <c r="X111" s="40"/>
      <c r="Y111" s="115"/>
      <c r="Z111" s="40"/>
      <c r="AA111" s="149"/>
      <c r="AC111" s="207"/>
    </row>
    <row r="112" spans="1:29" x14ac:dyDescent="0.25">
      <c r="A112" s="142">
        <f>A110/A111</f>
        <v>174.625</v>
      </c>
      <c r="B112" s="137" t="s">
        <v>107</v>
      </c>
      <c r="C112" s="23" t="s">
        <v>28</v>
      </c>
      <c r="D112" s="142"/>
      <c r="E112" s="142"/>
      <c r="F112" s="142"/>
      <c r="G112" s="145"/>
      <c r="H112" s="196"/>
      <c r="I112" s="145"/>
      <c r="J112" s="142"/>
      <c r="K112" s="145">
        <f t="shared" ref="K112" si="96">IF(K111=0,"",(K110/K111))</f>
        <v>175.45454545454547</v>
      </c>
      <c r="L112" s="142"/>
      <c r="M112" s="142"/>
      <c r="N112" s="145"/>
      <c r="O112" s="145"/>
      <c r="P112" s="145"/>
      <c r="Q112" s="145"/>
      <c r="R112" s="145"/>
      <c r="S112" s="145"/>
      <c r="T112" s="142">
        <f t="shared" ref="T112" si="97">IF(T110="","",T110/T111)</f>
        <v>175.45454545454547</v>
      </c>
      <c r="U112" s="26"/>
      <c r="V112" s="165"/>
      <c r="W112" s="137" t="s">
        <v>107</v>
      </c>
      <c r="X112" s="40"/>
      <c r="Y112" s="142"/>
      <c r="Z112" s="40"/>
      <c r="AA112" s="145"/>
      <c r="AC112" s="206"/>
    </row>
    <row r="113" spans="1:29" x14ac:dyDescent="0.25">
      <c r="A113" s="115">
        <v>0</v>
      </c>
      <c r="B113" s="41" t="s">
        <v>108</v>
      </c>
      <c r="C113" s="18" t="s">
        <v>24</v>
      </c>
      <c r="D113" s="154"/>
      <c r="E113" s="149"/>
      <c r="F113" s="149"/>
      <c r="G113" s="149"/>
      <c r="H113" s="198"/>
      <c r="I113" s="149"/>
      <c r="J113" s="149"/>
      <c r="K113" s="149"/>
      <c r="L113" s="149">
        <v>1136</v>
      </c>
      <c r="M113" s="149"/>
      <c r="N113" s="149"/>
      <c r="O113" s="149"/>
      <c r="P113" s="149"/>
      <c r="Q113" s="149"/>
      <c r="R113" s="149"/>
      <c r="S113" s="149"/>
      <c r="T113" s="149">
        <f t="shared" ref="T113:T114" si="98">IF(SUM(D113:S113)=0,"",SUM(D113:S113))</f>
        <v>1136</v>
      </c>
      <c r="U113" s="20"/>
      <c r="V113" s="24"/>
      <c r="W113" s="41" t="s">
        <v>108</v>
      </c>
      <c r="X113" s="40"/>
      <c r="Y113" s="115"/>
      <c r="Z113" s="40"/>
      <c r="AA113" s="149"/>
      <c r="AC113" s="207"/>
    </row>
    <row r="114" spans="1:29" x14ac:dyDescent="0.25">
      <c r="A114" s="115"/>
      <c r="B114" s="136" t="s">
        <v>109</v>
      </c>
      <c r="C114" s="23" t="s">
        <v>26</v>
      </c>
      <c r="D114" s="154"/>
      <c r="E114" s="149"/>
      <c r="F114" s="149"/>
      <c r="G114" s="149"/>
      <c r="H114" s="198"/>
      <c r="I114" s="149"/>
      <c r="J114" s="149"/>
      <c r="K114" s="149"/>
      <c r="L114" s="149">
        <v>7</v>
      </c>
      <c r="M114" s="149"/>
      <c r="N114" s="149"/>
      <c r="O114" s="149"/>
      <c r="P114" s="149"/>
      <c r="Q114" s="149"/>
      <c r="R114" s="149"/>
      <c r="S114" s="149"/>
      <c r="T114" s="149">
        <f t="shared" si="98"/>
        <v>7</v>
      </c>
      <c r="U114" s="117">
        <f t="shared" ref="U114:U121" si="99">IF(COUNTA(D114:S114)=0,"",COUNTA(D114:S114))</f>
        <v>1</v>
      </c>
      <c r="V114" s="165" t="s">
        <v>374</v>
      </c>
      <c r="W114" s="32" t="s">
        <v>109</v>
      </c>
      <c r="X114" s="40"/>
      <c r="Y114" s="115"/>
      <c r="Z114" s="40"/>
      <c r="AA114" s="149"/>
      <c r="AC114" s="207"/>
    </row>
    <row r="115" spans="1:29" x14ac:dyDescent="0.25">
      <c r="A115" s="142"/>
      <c r="B115" s="137" t="s">
        <v>110</v>
      </c>
      <c r="C115" s="23" t="s">
        <v>28</v>
      </c>
      <c r="D115" s="145"/>
      <c r="E115" s="142"/>
      <c r="F115" s="142"/>
      <c r="G115" s="145"/>
      <c r="H115" s="196"/>
      <c r="I115" s="145"/>
      <c r="J115" s="145"/>
      <c r="K115" s="142"/>
      <c r="L115" s="142">
        <f>+L113/L114</f>
        <v>162.28571428571428</v>
      </c>
      <c r="M115" s="142"/>
      <c r="N115" s="142"/>
      <c r="O115" s="142"/>
      <c r="P115" s="142"/>
      <c r="Q115" s="142"/>
      <c r="R115" s="142"/>
      <c r="S115" s="142"/>
      <c r="T115" s="142">
        <f t="shared" ref="T115" si="100">IF(T113="","",T113/T114)</f>
        <v>162.28571428571428</v>
      </c>
      <c r="U115" s="26"/>
      <c r="V115" s="24"/>
      <c r="W115" s="137" t="s">
        <v>110</v>
      </c>
      <c r="X115" s="40"/>
      <c r="Y115" s="142"/>
      <c r="Z115" s="40"/>
      <c r="AA115" s="145"/>
      <c r="AC115" s="206"/>
    </row>
    <row r="116" spans="1:29" x14ac:dyDescent="0.25">
      <c r="A116" s="143">
        <v>10559</v>
      </c>
      <c r="B116" s="41" t="s">
        <v>276</v>
      </c>
      <c r="C116" s="18" t="s">
        <v>24</v>
      </c>
      <c r="D116" s="154"/>
      <c r="E116" s="143"/>
      <c r="F116" s="143"/>
      <c r="G116" s="143">
        <v>2316</v>
      </c>
      <c r="H116" s="204"/>
      <c r="I116" s="143"/>
      <c r="J116" s="143">
        <v>3384</v>
      </c>
      <c r="K116" s="143">
        <v>2052</v>
      </c>
      <c r="L116" s="143"/>
      <c r="M116" s="143"/>
      <c r="N116" s="143"/>
      <c r="O116" s="143"/>
      <c r="P116" s="143"/>
      <c r="Q116" s="143"/>
      <c r="R116" s="143"/>
      <c r="S116" s="143"/>
      <c r="T116" s="149">
        <f t="shared" ref="T116:T117" si="101">IF(SUM(D116:S116)=0,"",SUM(D116:S116))</f>
        <v>7752</v>
      </c>
      <c r="U116" s="20"/>
      <c r="V116" s="24"/>
      <c r="W116" s="41" t="s">
        <v>276</v>
      </c>
      <c r="X116" s="40"/>
      <c r="Y116" s="143"/>
      <c r="Z116" s="40"/>
      <c r="AA116" s="154"/>
    </row>
    <row r="117" spans="1:29" x14ac:dyDescent="0.25">
      <c r="A117" s="143">
        <v>59</v>
      </c>
      <c r="B117" s="136" t="s">
        <v>277</v>
      </c>
      <c r="C117" s="23" t="s">
        <v>26</v>
      </c>
      <c r="D117" s="154"/>
      <c r="E117" s="143"/>
      <c r="F117" s="143"/>
      <c r="G117" s="143">
        <v>14</v>
      </c>
      <c r="H117" s="204"/>
      <c r="I117" s="143"/>
      <c r="J117" s="143">
        <v>18</v>
      </c>
      <c r="K117" s="143">
        <v>11</v>
      </c>
      <c r="L117" s="143"/>
      <c r="M117" s="143"/>
      <c r="N117" s="143"/>
      <c r="O117" s="143"/>
      <c r="P117" s="143"/>
      <c r="Q117" s="143"/>
      <c r="R117" s="143"/>
      <c r="S117" s="143"/>
      <c r="T117" s="149">
        <f t="shared" si="101"/>
        <v>43</v>
      </c>
      <c r="U117" s="117">
        <f t="shared" ref="U117:U121" si="102">IF(COUNTA(D117:S117)=0,"",COUNTA(D117:S117))</f>
        <v>3</v>
      </c>
      <c r="V117" s="230" t="s">
        <v>371</v>
      </c>
      <c r="W117" s="136" t="s">
        <v>277</v>
      </c>
      <c r="X117" s="40"/>
      <c r="Y117" s="143"/>
      <c r="Z117" s="40"/>
      <c r="AA117" s="154"/>
    </row>
    <row r="118" spans="1:29" x14ac:dyDescent="0.25">
      <c r="A118" s="142">
        <f>A116/A117</f>
        <v>178.96610169491527</v>
      </c>
      <c r="B118" s="191" t="s">
        <v>281</v>
      </c>
      <c r="C118" s="23" t="s">
        <v>28</v>
      </c>
      <c r="D118" s="145"/>
      <c r="E118" s="177"/>
      <c r="F118" s="142"/>
      <c r="G118" s="145">
        <f t="shared" ref="G118" si="103">IF(G117=0,"",(G116/G117))</f>
        <v>165.42857142857142</v>
      </c>
      <c r="H118" s="196"/>
      <c r="I118" s="142"/>
      <c r="J118" s="145">
        <f t="shared" ref="J118:K118" si="104">IF(J117=0,"",(J116/J117))</f>
        <v>188</v>
      </c>
      <c r="K118" s="145">
        <f t="shared" si="104"/>
        <v>186.54545454545453</v>
      </c>
      <c r="L118" s="142"/>
      <c r="M118" s="142"/>
      <c r="N118" s="142"/>
      <c r="O118" s="142"/>
      <c r="P118" s="142"/>
      <c r="Q118" s="142"/>
      <c r="R118" s="142"/>
      <c r="S118" s="142"/>
      <c r="T118" s="142">
        <f t="shared" ref="T118" si="105">IF(T116="","",T116/T117)</f>
        <v>180.27906976744185</v>
      </c>
      <c r="U118" s="26"/>
      <c r="V118" s="165"/>
      <c r="W118" s="191" t="s">
        <v>281</v>
      </c>
      <c r="X118" s="40"/>
      <c r="Y118" s="142"/>
      <c r="Z118" s="40"/>
      <c r="AA118" s="145">
        <f>T118-A118</f>
        <v>1.3129680725265871</v>
      </c>
    </row>
    <row r="119" spans="1:29" x14ac:dyDescent="0.25">
      <c r="A119" s="115">
        <v>5294</v>
      </c>
      <c r="B119" s="41" t="s">
        <v>111</v>
      </c>
      <c r="C119" s="18" t="s">
        <v>24</v>
      </c>
      <c r="D119" s="149"/>
      <c r="E119" s="149">
        <v>1417</v>
      </c>
      <c r="F119" s="149"/>
      <c r="G119" s="149"/>
      <c r="H119" s="198"/>
      <c r="I119" s="149">
        <v>1585</v>
      </c>
      <c r="J119" s="149"/>
      <c r="K119" s="149">
        <v>761</v>
      </c>
      <c r="L119" s="149"/>
      <c r="M119" s="149"/>
      <c r="N119" s="149"/>
      <c r="O119" s="149"/>
      <c r="P119" s="149"/>
      <c r="Q119" s="149"/>
      <c r="R119" s="149"/>
      <c r="S119" s="149"/>
      <c r="T119" s="149">
        <f t="shared" ref="T119:T120" si="106">IF(SUM(D119:S119)=0,"",SUM(D119:S119))</f>
        <v>3763</v>
      </c>
      <c r="U119" s="20"/>
      <c r="V119" s="24"/>
      <c r="W119" s="41" t="s">
        <v>111</v>
      </c>
      <c r="X119" s="40"/>
      <c r="Y119" s="115"/>
      <c r="Z119" s="40"/>
      <c r="AA119" s="149"/>
    </row>
    <row r="120" spans="1:29" x14ac:dyDescent="0.25">
      <c r="A120" s="115">
        <v>32</v>
      </c>
      <c r="B120" s="136" t="s">
        <v>112</v>
      </c>
      <c r="C120" s="23" t="s">
        <v>26</v>
      </c>
      <c r="D120" s="149"/>
      <c r="E120" s="149">
        <v>8</v>
      </c>
      <c r="F120" s="149"/>
      <c r="G120" s="149"/>
      <c r="H120" s="198"/>
      <c r="I120" s="149">
        <v>9</v>
      </c>
      <c r="J120" s="149"/>
      <c r="K120" s="149">
        <v>5</v>
      </c>
      <c r="L120" s="149"/>
      <c r="M120" s="149"/>
      <c r="N120" s="149"/>
      <c r="O120" s="149"/>
      <c r="P120" s="149"/>
      <c r="Q120" s="149"/>
      <c r="R120" s="149"/>
      <c r="S120" s="149"/>
      <c r="T120" s="149">
        <f t="shared" si="106"/>
        <v>22</v>
      </c>
      <c r="U120" s="117">
        <f t="shared" ref="U120:U121" si="107">IF(COUNTA(D120:S120)=0,"",COUNTA(D120:S120))</f>
        <v>3</v>
      </c>
      <c r="V120" s="165" t="s">
        <v>373</v>
      </c>
      <c r="W120" s="32" t="s">
        <v>112</v>
      </c>
      <c r="X120" s="40"/>
      <c r="Y120" s="115"/>
      <c r="Z120" s="40"/>
      <c r="AA120" s="149"/>
    </row>
    <row r="121" spans="1:29" x14ac:dyDescent="0.25">
      <c r="A121" s="142">
        <f>A119/A120</f>
        <v>165.4375</v>
      </c>
      <c r="B121" s="137" t="s">
        <v>113</v>
      </c>
      <c r="C121" s="23" t="s">
        <v>28</v>
      </c>
      <c r="D121" s="142"/>
      <c r="E121" s="145">
        <f t="shared" ref="E121" si="108">IF(E120=0,"",(E119/E120))</f>
        <v>177.125</v>
      </c>
      <c r="F121" s="142"/>
      <c r="G121" s="145"/>
      <c r="H121" s="196"/>
      <c r="I121" s="145">
        <f t="shared" ref="I121" si="109">IF(I120=0,"",(I119/I120))</f>
        <v>176.11111111111111</v>
      </c>
      <c r="J121" s="142"/>
      <c r="K121" s="145">
        <f t="shared" ref="K121" si="110">IF(K120=0,"",(K119/K120))</f>
        <v>152.19999999999999</v>
      </c>
      <c r="L121" s="145"/>
      <c r="M121" s="145"/>
      <c r="N121" s="145"/>
      <c r="O121" s="145"/>
      <c r="P121" s="145"/>
      <c r="Q121" s="145"/>
      <c r="R121" s="145"/>
      <c r="S121" s="145"/>
      <c r="T121" s="142">
        <f t="shared" ref="T121" si="111">IF(T119="","",T119/T120)</f>
        <v>171.04545454545453</v>
      </c>
      <c r="U121" s="26"/>
      <c r="V121" s="24"/>
      <c r="W121" s="137" t="s">
        <v>113</v>
      </c>
      <c r="X121" s="40"/>
      <c r="Y121" s="142"/>
      <c r="Z121" s="40"/>
      <c r="AA121" s="145">
        <f>T121-A121</f>
        <v>5.6079545454545325</v>
      </c>
    </row>
    <row r="122" spans="1:29" x14ac:dyDescent="0.25">
      <c r="A122" s="143">
        <v>0</v>
      </c>
      <c r="B122" s="38" t="s">
        <v>256</v>
      </c>
      <c r="C122" s="18" t="s">
        <v>24</v>
      </c>
      <c r="D122" s="154"/>
      <c r="E122" s="149"/>
      <c r="F122" s="149"/>
      <c r="G122" s="149"/>
      <c r="H122" s="198"/>
      <c r="I122" s="149"/>
      <c r="J122" s="149"/>
      <c r="K122" s="149"/>
      <c r="L122" s="149"/>
      <c r="M122" s="149"/>
      <c r="N122" s="149"/>
      <c r="O122" s="149"/>
      <c r="P122" s="149"/>
      <c r="Q122" s="149"/>
      <c r="R122" s="149">
        <v>658</v>
      </c>
      <c r="S122" s="149"/>
      <c r="T122" s="149">
        <f>IF(SUM(D122:S122)=0,"",SUM(D122:S122))</f>
        <v>658</v>
      </c>
      <c r="U122" s="20"/>
      <c r="V122" s="24"/>
      <c r="W122" s="38" t="s">
        <v>256</v>
      </c>
      <c r="X122" s="40"/>
      <c r="Y122" s="143"/>
      <c r="Z122" s="40"/>
      <c r="AA122" s="154"/>
    </row>
    <row r="123" spans="1:29" x14ac:dyDescent="0.25">
      <c r="A123" s="172"/>
      <c r="B123" s="38" t="s">
        <v>257</v>
      </c>
      <c r="C123" s="23" t="s">
        <v>26</v>
      </c>
      <c r="D123" s="154"/>
      <c r="E123" s="154"/>
      <c r="F123" s="172"/>
      <c r="G123" s="154"/>
      <c r="H123" s="197"/>
      <c r="I123" s="154"/>
      <c r="J123" s="172"/>
      <c r="K123" s="154"/>
      <c r="L123" s="154"/>
      <c r="M123" s="154"/>
      <c r="N123" s="154"/>
      <c r="O123" s="154"/>
      <c r="P123" s="154"/>
      <c r="Q123" s="154"/>
      <c r="R123" s="149">
        <v>4</v>
      </c>
      <c r="S123" s="154"/>
      <c r="T123" s="149">
        <f>IF(SUM(D123:S123)=0,"",SUM(D123:S123))</f>
        <v>4</v>
      </c>
      <c r="U123" s="117">
        <f>IF(COUNTA(D123:S123)=0,"",COUNTA(D123:S123))</f>
        <v>1</v>
      </c>
      <c r="V123" s="213" t="s">
        <v>435</v>
      </c>
      <c r="W123" s="38" t="s">
        <v>257</v>
      </c>
      <c r="X123" s="40"/>
      <c r="Y123" s="143"/>
      <c r="Z123" s="40"/>
      <c r="AA123" s="154"/>
    </row>
    <row r="124" spans="1:29" x14ac:dyDescent="0.25">
      <c r="A124" s="142"/>
      <c r="B124" s="139" t="s">
        <v>258</v>
      </c>
      <c r="C124" s="23" t="s">
        <v>28</v>
      </c>
      <c r="D124" s="145"/>
      <c r="E124" s="145"/>
      <c r="F124" s="142"/>
      <c r="G124" s="145"/>
      <c r="H124" s="196"/>
      <c r="I124" s="145"/>
      <c r="J124" s="142"/>
      <c r="K124" s="145"/>
      <c r="L124" s="145"/>
      <c r="M124" s="145"/>
      <c r="N124" s="145"/>
      <c r="O124" s="145"/>
      <c r="P124" s="145"/>
      <c r="Q124" s="145"/>
      <c r="R124" s="142">
        <f>+R122/R123</f>
        <v>164.5</v>
      </c>
      <c r="S124" s="145"/>
      <c r="T124" s="142">
        <f>IF(T122="","",T122/T123)</f>
        <v>164.5</v>
      </c>
      <c r="U124" s="26"/>
      <c r="V124" s="24"/>
      <c r="W124" s="139" t="s">
        <v>258</v>
      </c>
      <c r="X124" s="40"/>
      <c r="Y124" s="142"/>
      <c r="Z124" s="40"/>
      <c r="AA124" s="145"/>
    </row>
    <row r="125" spans="1:29" x14ac:dyDescent="0.25">
      <c r="A125" s="143">
        <v>0</v>
      </c>
      <c r="B125" s="38" t="s">
        <v>253</v>
      </c>
      <c r="C125" s="18" t="s">
        <v>24</v>
      </c>
      <c r="D125" s="154"/>
      <c r="E125" s="154"/>
      <c r="F125" s="172"/>
      <c r="G125" s="154"/>
      <c r="H125" s="197"/>
      <c r="I125" s="154"/>
      <c r="J125" s="172"/>
      <c r="K125" s="154"/>
      <c r="L125" s="154"/>
      <c r="M125" s="154"/>
      <c r="N125" s="154"/>
      <c r="O125" s="154"/>
      <c r="P125" s="154"/>
      <c r="Q125" s="154"/>
      <c r="R125" s="154"/>
      <c r="S125" s="154"/>
      <c r="T125" s="149" t="str">
        <f t="shared" ref="T125:T126" si="112">IF(SUM(D125:O125)=0,"",SUM(D125:O125))</f>
        <v/>
      </c>
      <c r="U125" s="20"/>
      <c r="V125" s="24"/>
      <c r="W125" s="38" t="s">
        <v>253</v>
      </c>
      <c r="X125" s="40"/>
      <c r="Y125" s="143"/>
      <c r="Z125" s="40"/>
      <c r="AA125" s="154"/>
    </row>
    <row r="126" spans="1:29" x14ac:dyDescent="0.25">
      <c r="A126" s="172" t="s">
        <v>275</v>
      </c>
      <c r="B126" s="38" t="s">
        <v>254</v>
      </c>
      <c r="C126" s="23" t="s">
        <v>26</v>
      </c>
      <c r="D126" s="154"/>
      <c r="E126" s="154"/>
      <c r="F126" s="172"/>
      <c r="G126" s="154"/>
      <c r="H126" s="197"/>
      <c r="I126" s="154"/>
      <c r="J126" s="172"/>
      <c r="K126" s="154"/>
      <c r="L126" s="154"/>
      <c r="M126" s="154"/>
      <c r="N126" s="154"/>
      <c r="O126" s="154"/>
      <c r="P126" s="154"/>
      <c r="Q126" s="154"/>
      <c r="R126" s="154"/>
      <c r="S126" s="154"/>
      <c r="T126" s="149" t="str">
        <f t="shared" si="112"/>
        <v/>
      </c>
      <c r="U126" s="117" t="str">
        <f t="shared" ref="U126" si="113">IF(COUNTA(D126:O126)=0,"",COUNTA(D126:O126))</f>
        <v/>
      </c>
      <c r="V126" s="24"/>
      <c r="W126" s="38" t="s">
        <v>254</v>
      </c>
      <c r="X126" s="40"/>
      <c r="Y126" s="172"/>
      <c r="Z126" s="40"/>
      <c r="AA126" s="154"/>
    </row>
    <row r="127" spans="1:29" x14ac:dyDescent="0.25">
      <c r="A127" s="142" t="s">
        <v>275</v>
      </c>
      <c r="B127" s="139" t="s">
        <v>255</v>
      </c>
      <c r="C127" s="23" t="s">
        <v>28</v>
      </c>
      <c r="D127" s="145"/>
      <c r="E127" s="145"/>
      <c r="F127" s="142"/>
      <c r="G127" s="145"/>
      <c r="H127" s="196"/>
      <c r="I127" s="145"/>
      <c r="J127" s="142"/>
      <c r="K127" s="145"/>
      <c r="L127" s="145"/>
      <c r="M127" s="145"/>
      <c r="N127" s="145"/>
      <c r="O127" s="145"/>
      <c r="P127" s="145"/>
      <c r="Q127" s="145"/>
      <c r="R127" s="145"/>
      <c r="S127" s="145"/>
      <c r="T127" s="142" t="str">
        <f t="shared" ref="T127" si="114">IF(T125="","",T125/T126)</f>
        <v/>
      </c>
      <c r="U127" s="26"/>
      <c r="V127" s="24"/>
      <c r="W127" s="139" t="s">
        <v>255</v>
      </c>
      <c r="X127" s="40"/>
      <c r="Y127" s="142"/>
      <c r="Z127" s="40"/>
      <c r="AA127" s="145"/>
    </row>
    <row r="128" spans="1:29" x14ac:dyDescent="0.25">
      <c r="A128" s="143">
        <v>0</v>
      </c>
      <c r="B128" s="38" t="s">
        <v>114</v>
      </c>
      <c r="C128" s="18" t="s">
        <v>24</v>
      </c>
      <c r="D128" s="154"/>
      <c r="E128" s="149"/>
      <c r="F128" s="149"/>
      <c r="G128" s="149"/>
      <c r="H128" s="198">
        <v>1141</v>
      </c>
      <c r="I128" s="149"/>
      <c r="J128" s="149"/>
      <c r="K128" s="149"/>
      <c r="L128" s="149"/>
      <c r="M128" s="149"/>
      <c r="N128" s="149"/>
      <c r="O128" s="149"/>
      <c r="P128" s="149"/>
      <c r="Q128" s="149"/>
      <c r="R128" s="149"/>
      <c r="S128" s="149">
        <v>1022</v>
      </c>
      <c r="T128" s="149">
        <f>IF(SUM(D128:S128)=0,"",SUM(D128:S128))</f>
        <v>2163</v>
      </c>
      <c r="U128" s="20"/>
      <c r="V128" s="24"/>
      <c r="W128" s="38" t="s">
        <v>114</v>
      </c>
      <c r="X128" s="40"/>
      <c r="Y128" s="143"/>
      <c r="Z128" s="40"/>
      <c r="AA128" s="154" t="s">
        <v>115</v>
      </c>
    </row>
    <row r="129" spans="1:27" x14ac:dyDescent="0.25">
      <c r="A129" s="143"/>
      <c r="B129" s="138" t="s">
        <v>116</v>
      </c>
      <c r="C129" s="23" t="s">
        <v>26</v>
      </c>
      <c r="D129" s="154"/>
      <c r="E129" s="149"/>
      <c r="F129" s="149"/>
      <c r="G129" s="149"/>
      <c r="H129" s="198">
        <v>8</v>
      </c>
      <c r="I129" s="149"/>
      <c r="J129" s="149"/>
      <c r="K129" s="149"/>
      <c r="L129" s="149"/>
      <c r="M129" s="149"/>
      <c r="N129" s="149"/>
      <c r="O129" s="149"/>
      <c r="P129" s="149"/>
      <c r="Q129" s="149"/>
      <c r="R129" s="149"/>
      <c r="S129" s="149">
        <v>7</v>
      </c>
      <c r="T129" s="149">
        <f>IF(SUM(D129:S129)=0,"",SUM(D129:S129))</f>
        <v>15</v>
      </c>
      <c r="U129" s="117">
        <f>IF(COUNTA(D129:S129)=0,"",COUNTA(D129:S129))</f>
        <v>2</v>
      </c>
      <c r="V129" s="213" t="s">
        <v>432</v>
      </c>
      <c r="W129" s="28" t="s">
        <v>116</v>
      </c>
      <c r="X129" s="40"/>
      <c r="Y129" s="143"/>
      <c r="Z129" s="40"/>
      <c r="AA129" s="154"/>
    </row>
    <row r="130" spans="1:27" x14ac:dyDescent="0.25">
      <c r="A130" s="142"/>
      <c r="B130" s="139" t="s">
        <v>117</v>
      </c>
      <c r="C130" s="23" t="s">
        <v>28</v>
      </c>
      <c r="D130" s="145"/>
      <c r="E130" s="145"/>
      <c r="F130" s="145"/>
      <c r="G130" s="145"/>
      <c r="H130" s="145">
        <f t="shared" ref="H130" si="115">IF(H129=0,"",(H128/H129))</f>
        <v>142.625</v>
      </c>
      <c r="I130" s="145"/>
      <c r="J130" s="145"/>
      <c r="K130" s="145"/>
      <c r="L130" s="145"/>
      <c r="M130" s="145"/>
      <c r="N130" s="145"/>
      <c r="O130" s="145"/>
      <c r="P130" s="145"/>
      <c r="Q130" s="145"/>
      <c r="R130" s="145"/>
      <c r="S130" s="142">
        <f>+S128/S129</f>
        <v>146</v>
      </c>
      <c r="T130" s="142">
        <f>IF(T128="","",T128/T129)</f>
        <v>144.19999999999999</v>
      </c>
      <c r="U130" s="26"/>
      <c r="V130" s="42"/>
      <c r="W130" s="139" t="s">
        <v>117</v>
      </c>
      <c r="X130" s="40"/>
      <c r="Y130" s="142"/>
      <c r="Z130" s="40"/>
      <c r="AA130" s="145"/>
    </row>
    <row r="131" spans="1:27" x14ac:dyDescent="0.25">
      <c r="A131" s="172">
        <v>0</v>
      </c>
      <c r="B131" s="38" t="s">
        <v>294</v>
      </c>
      <c r="C131" s="18" t="s">
        <v>24</v>
      </c>
      <c r="D131" s="154"/>
      <c r="E131" s="154"/>
      <c r="F131" s="154"/>
      <c r="G131" s="154"/>
      <c r="H131" s="197"/>
      <c r="I131" s="154"/>
      <c r="J131" s="154"/>
      <c r="K131" s="154"/>
      <c r="L131" s="154"/>
      <c r="M131" s="154"/>
      <c r="N131" s="154"/>
      <c r="O131" s="154"/>
      <c r="P131" s="154"/>
      <c r="Q131" s="154"/>
      <c r="R131" s="154"/>
      <c r="S131" s="154"/>
      <c r="T131" s="149" t="str">
        <f t="shared" ref="T131:T132" si="116">IF(SUM(D131:O131)=0,"",SUM(D131:O131))</f>
        <v/>
      </c>
      <c r="U131" s="20"/>
      <c r="V131" s="43"/>
      <c r="W131" s="38" t="s">
        <v>294</v>
      </c>
      <c r="X131" s="40"/>
      <c r="Y131" s="172"/>
      <c r="Z131" s="40"/>
      <c r="AA131" s="154"/>
    </row>
    <row r="132" spans="1:27" x14ac:dyDescent="0.25">
      <c r="A132" s="172"/>
      <c r="B132" s="138" t="s">
        <v>41</v>
      </c>
      <c r="C132" s="23" t="s">
        <v>26</v>
      </c>
      <c r="D132" s="154"/>
      <c r="E132" s="154"/>
      <c r="F132" s="154"/>
      <c r="G132" s="154"/>
      <c r="H132" s="197"/>
      <c r="I132" s="154"/>
      <c r="J132" s="154"/>
      <c r="K132" s="154"/>
      <c r="L132" s="154"/>
      <c r="M132" s="154"/>
      <c r="N132" s="154"/>
      <c r="O132" s="154"/>
      <c r="P132" s="154"/>
      <c r="Q132" s="154"/>
      <c r="R132" s="154"/>
      <c r="S132" s="154"/>
      <c r="T132" s="149" t="str">
        <f t="shared" si="116"/>
        <v/>
      </c>
      <c r="U132" s="117" t="str">
        <f t="shared" ref="U132" si="117">IF(COUNTA(D132:O132)=0,"",COUNTA(D132:O132))</f>
        <v/>
      </c>
      <c r="V132" s="43"/>
      <c r="W132" s="138" t="s">
        <v>41</v>
      </c>
      <c r="X132" s="40"/>
      <c r="Y132" s="172"/>
      <c r="Z132" s="40"/>
      <c r="AA132" s="154"/>
    </row>
    <row r="133" spans="1:27" x14ac:dyDescent="0.25">
      <c r="A133" s="142"/>
      <c r="B133" s="139" t="s">
        <v>296</v>
      </c>
      <c r="C133" s="23" t="s">
        <v>28</v>
      </c>
      <c r="D133" s="145"/>
      <c r="E133" s="145"/>
      <c r="F133" s="145"/>
      <c r="G133" s="145"/>
      <c r="H133" s="196"/>
      <c r="I133" s="145"/>
      <c r="J133" s="145"/>
      <c r="K133" s="145"/>
      <c r="L133" s="145"/>
      <c r="M133" s="145"/>
      <c r="N133" s="145"/>
      <c r="O133" s="145"/>
      <c r="P133" s="145"/>
      <c r="Q133" s="145"/>
      <c r="R133" s="145"/>
      <c r="S133" s="145"/>
      <c r="T133" s="142" t="str">
        <f t="shared" ref="T133" si="118">IF(T131="","",T131/T132)</f>
        <v/>
      </c>
      <c r="U133" s="26"/>
      <c r="V133" s="43"/>
      <c r="W133" s="139" t="s">
        <v>296</v>
      </c>
      <c r="X133" s="40"/>
      <c r="Y133" s="142"/>
      <c r="Z133" s="40"/>
      <c r="AA133" s="145"/>
    </row>
    <row r="134" spans="1:27" x14ac:dyDescent="0.25">
      <c r="A134" s="143">
        <v>2640</v>
      </c>
      <c r="B134" s="38" t="s">
        <v>118</v>
      </c>
      <c r="C134" s="18" t="s">
        <v>24</v>
      </c>
      <c r="D134" s="149"/>
      <c r="E134" s="149"/>
      <c r="F134" s="149"/>
      <c r="G134" s="149"/>
      <c r="H134" s="198"/>
      <c r="I134" s="149"/>
      <c r="J134" s="149"/>
      <c r="K134" s="149"/>
      <c r="L134" s="149"/>
      <c r="M134" s="149"/>
      <c r="N134" s="149"/>
      <c r="O134" s="149"/>
      <c r="P134" s="149"/>
      <c r="Q134" s="149"/>
      <c r="R134" s="149">
        <v>1216</v>
      </c>
      <c r="S134" s="149"/>
      <c r="T134" s="149">
        <f>IF(SUM(D134:S134)=0,"",SUM(D134:S134))</f>
        <v>1216</v>
      </c>
      <c r="U134" s="20"/>
      <c r="V134" s="24"/>
      <c r="W134" s="38" t="s">
        <v>118</v>
      </c>
      <c r="X134" s="40"/>
      <c r="Y134" s="143"/>
      <c r="Z134" s="40"/>
      <c r="AA134" s="149"/>
    </row>
    <row r="135" spans="1:27" x14ac:dyDescent="0.25">
      <c r="A135" s="143">
        <v>15</v>
      </c>
      <c r="B135" s="138" t="s">
        <v>30</v>
      </c>
      <c r="C135" s="23" t="s">
        <v>26</v>
      </c>
      <c r="D135" s="149"/>
      <c r="E135" s="149"/>
      <c r="F135" s="149"/>
      <c r="G135" s="149"/>
      <c r="H135" s="198"/>
      <c r="I135" s="149"/>
      <c r="J135" s="149"/>
      <c r="K135" s="149"/>
      <c r="L135" s="149"/>
      <c r="M135" s="149"/>
      <c r="N135" s="149"/>
      <c r="O135" s="149"/>
      <c r="P135" s="149"/>
      <c r="Q135" s="149"/>
      <c r="R135" s="149">
        <v>7</v>
      </c>
      <c r="S135" s="149"/>
      <c r="T135" s="149">
        <f>IF(SUM(D135:S135)=0,"",SUM(D135:S135))</f>
        <v>7</v>
      </c>
      <c r="U135" s="117">
        <f>IF(COUNTA(D135:S135)=0,"",COUNTA(D135:S135))</f>
        <v>1</v>
      </c>
      <c r="V135" s="213" t="s">
        <v>433</v>
      </c>
      <c r="W135" s="28" t="s">
        <v>30</v>
      </c>
      <c r="X135" s="40"/>
      <c r="Y135" s="143"/>
      <c r="Z135" s="40"/>
      <c r="AA135" s="149"/>
    </row>
    <row r="136" spans="1:27" x14ac:dyDescent="0.25">
      <c r="A136" s="142">
        <f>A134/A135</f>
        <v>176</v>
      </c>
      <c r="B136" s="139" t="s">
        <v>119</v>
      </c>
      <c r="C136" s="23" t="s">
        <v>28</v>
      </c>
      <c r="D136" s="142"/>
      <c r="E136" s="145"/>
      <c r="F136" s="145"/>
      <c r="G136" s="145"/>
      <c r="H136" s="196"/>
      <c r="I136" s="145"/>
      <c r="J136" s="145"/>
      <c r="K136" s="145"/>
      <c r="L136" s="145"/>
      <c r="M136" s="145"/>
      <c r="N136" s="145"/>
      <c r="O136" s="145"/>
      <c r="P136" s="145"/>
      <c r="Q136" s="145"/>
      <c r="R136" s="142">
        <f>+R134/R135</f>
        <v>173.71428571428572</v>
      </c>
      <c r="S136" s="145"/>
      <c r="T136" s="142">
        <f>IF(T134="","",T134/T135)</f>
        <v>173.71428571428572</v>
      </c>
      <c r="U136" s="26"/>
      <c r="V136" s="165"/>
      <c r="W136" s="139" t="s">
        <v>119</v>
      </c>
      <c r="X136" s="40"/>
      <c r="Y136" s="142"/>
      <c r="Z136" s="40"/>
      <c r="AA136" s="145"/>
    </row>
    <row r="137" spans="1:27" x14ac:dyDescent="0.25">
      <c r="A137" s="143">
        <v>0</v>
      </c>
      <c r="B137" s="38" t="s">
        <v>120</v>
      </c>
      <c r="C137" s="18" t="s">
        <v>24</v>
      </c>
      <c r="D137" s="154"/>
      <c r="E137" s="154"/>
      <c r="F137" s="154"/>
      <c r="G137" s="154"/>
      <c r="H137" s="197"/>
      <c r="I137" s="154"/>
      <c r="J137" s="154"/>
      <c r="K137" s="154"/>
      <c r="L137" s="154"/>
      <c r="M137" s="154"/>
      <c r="N137" s="154"/>
      <c r="O137" s="154"/>
      <c r="P137" s="154"/>
      <c r="Q137" s="154"/>
      <c r="R137" s="154"/>
      <c r="S137" s="154"/>
      <c r="T137" s="149" t="str">
        <f t="shared" ref="T137:T138" si="119">IF(SUM(D137:O137)=0,"",SUM(D137:O137))</f>
        <v/>
      </c>
      <c r="U137" s="20"/>
      <c r="V137" s="29"/>
      <c r="W137" s="36" t="s">
        <v>120</v>
      </c>
      <c r="X137" s="40"/>
      <c r="Y137" s="143"/>
      <c r="Z137" s="40"/>
      <c r="AA137" s="154"/>
    </row>
    <row r="138" spans="1:27" x14ac:dyDescent="0.25">
      <c r="A138" s="143"/>
      <c r="B138" s="138" t="s">
        <v>121</v>
      </c>
      <c r="C138" s="23" t="s">
        <v>26</v>
      </c>
      <c r="D138" s="154"/>
      <c r="E138" s="154"/>
      <c r="F138" s="154"/>
      <c r="G138" s="154"/>
      <c r="H138" s="197"/>
      <c r="I138" s="154"/>
      <c r="J138" s="154"/>
      <c r="K138" s="154"/>
      <c r="L138" s="154"/>
      <c r="M138" s="154"/>
      <c r="N138" s="154"/>
      <c r="O138" s="154"/>
      <c r="P138" s="154"/>
      <c r="Q138" s="154"/>
      <c r="R138" s="154"/>
      <c r="S138" s="154"/>
      <c r="T138" s="149" t="str">
        <f t="shared" si="119"/>
        <v/>
      </c>
      <c r="U138" s="117" t="str">
        <f t="shared" ref="U138" si="120">IF(COUNTA(D138:O138)=0,"",COUNTA(D138:O138))</f>
        <v/>
      </c>
      <c r="V138" s="165"/>
      <c r="W138" s="28" t="s">
        <v>121</v>
      </c>
      <c r="X138" s="40"/>
      <c r="Y138" s="143"/>
      <c r="Z138" s="40"/>
      <c r="AA138" s="154"/>
    </row>
    <row r="139" spans="1:27" x14ac:dyDescent="0.25">
      <c r="A139" s="142"/>
      <c r="B139" s="139" t="s">
        <v>122</v>
      </c>
      <c r="C139" s="23" t="s">
        <v>28</v>
      </c>
      <c r="D139" s="145"/>
      <c r="E139" s="145"/>
      <c r="F139" s="145"/>
      <c r="G139" s="145"/>
      <c r="H139" s="196"/>
      <c r="I139" s="145"/>
      <c r="J139" s="145"/>
      <c r="K139" s="145"/>
      <c r="L139" s="145"/>
      <c r="M139" s="145"/>
      <c r="N139" s="145"/>
      <c r="O139" s="145"/>
      <c r="P139" s="145"/>
      <c r="Q139" s="145"/>
      <c r="R139" s="145"/>
      <c r="S139" s="145"/>
      <c r="T139" s="142" t="str">
        <f t="shared" ref="T139" si="121">IF(T137="","",T137/T138)</f>
        <v/>
      </c>
      <c r="U139" s="26"/>
      <c r="V139" s="24"/>
      <c r="W139" s="139" t="s">
        <v>122</v>
      </c>
      <c r="X139" s="40"/>
      <c r="Y139" s="142"/>
      <c r="Z139" s="40"/>
      <c r="AA139" s="145"/>
    </row>
    <row r="140" spans="1:27" x14ac:dyDescent="0.25">
      <c r="A140" s="143">
        <v>0</v>
      </c>
      <c r="B140" s="44" t="s">
        <v>123</v>
      </c>
      <c r="C140" s="18" t="s">
        <v>24</v>
      </c>
      <c r="D140" s="154"/>
      <c r="E140" s="154"/>
      <c r="F140" s="154"/>
      <c r="G140" s="154"/>
      <c r="H140" s="197"/>
      <c r="I140" s="154"/>
      <c r="J140" s="154"/>
      <c r="K140" s="154"/>
      <c r="L140" s="154"/>
      <c r="M140" s="154"/>
      <c r="N140" s="154"/>
      <c r="O140" s="154"/>
      <c r="P140" s="154"/>
      <c r="Q140" s="154"/>
      <c r="R140" s="154"/>
      <c r="S140" s="154"/>
      <c r="T140" s="149" t="str">
        <f t="shared" ref="T140:T141" si="122">IF(SUM(D140:O140)=0,"",SUM(D140:O140))</f>
        <v/>
      </c>
      <c r="U140" s="20"/>
      <c r="V140" s="29"/>
      <c r="W140" s="44" t="s">
        <v>123</v>
      </c>
      <c r="X140" s="40"/>
      <c r="Y140" s="143"/>
      <c r="Z140" s="40"/>
      <c r="AA140" s="159"/>
    </row>
    <row r="141" spans="1:27" x14ac:dyDescent="0.25">
      <c r="A141" s="143"/>
      <c r="B141" s="136" t="s">
        <v>81</v>
      </c>
      <c r="C141" s="23" t="s">
        <v>26</v>
      </c>
      <c r="D141" s="154"/>
      <c r="E141" s="154"/>
      <c r="F141" s="154"/>
      <c r="G141" s="154"/>
      <c r="H141" s="197"/>
      <c r="I141" s="154"/>
      <c r="J141" s="154"/>
      <c r="K141" s="154"/>
      <c r="L141" s="154"/>
      <c r="M141" s="154"/>
      <c r="N141" s="154"/>
      <c r="O141" s="154"/>
      <c r="P141" s="154"/>
      <c r="Q141" s="154"/>
      <c r="R141" s="154"/>
      <c r="S141" s="154"/>
      <c r="T141" s="149" t="str">
        <f t="shared" si="122"/>
        <v/>
      </c>
      <c r="U141" s="117" t="str">
        <f t="shared" ref="U141" si="123">IF(COUNTA(D141:O141)=0,"",COUNTA(D141:O141))</f>
        <v/>
      </c>
      <c r="V141" s="165"/>
      <c r="W141" s="32" t="s">
        <v>81</v>
      </c>
      <c r="X141" s="40"/>
      <c r="Y141" s="143"/>
      <c r="Z141" s="40"/>
      <c r="AA141" s="154"/>
    </row>
    <row r="142" spans="1:27" x14ac:dyDescent="0.25">
      <c r="A142" s="142"/>
      <c r="B142" s="137" t="s">
        <v>124</v>
      </c>
      <c r="C142" s="23" t="s">
        <v>28</v>
      </c>
      <c r="D142" s="154"/>
      <c r="E142" s="154"/>
      <c r="F142" s="154"/>
      <c r="G142" s="154"/>
      <c r="H142" s="197"/>
      <c r="I142" s="154"/>
      <c r="J142" s="154"/>
      <c r="K142" s="154"/>
      <c r="L142" s="154"/>
      <c r="M142" s="154"/>
      <c r="N142" s="154"/>
      <c r="O142" s="154"/>
      <c r="P142" s="154"/>
      <c r="Q142" s="154"/>
      <c r="R142" s="154"/>
      <c r="S142" s="154"/>
      <c r="T142" s="142" t="str">
        <f t="shared" ref="T142" si="124">IF(T140="","",T140/T141)</f>
        <v/>
      </c>
      <c r="U142" s="26"/>
      <c r="V142" s="29"/>
      <c r="W142" s="137" t="s">
        <v>124</v>
      </c>
      <c r="X142" s="40"/>
      <c r="Y142" s="142"/>
      <c r="Z142" s="40"/>
      <c r="AA142" s="145"/>
    </row>
    <row r="143" spans="1:27" x14ac:dyDescent="0.25">
      <c r="A143" s="144">
        <v>331455</v>
      </c>
      <c r="B143" s="45"/>
      <c r="C143" s="23" t="s">
        <v>24</v>
      </c>
      <c r="D143" s="144">
        <f>D11+D17+D20+D23+D26+D29+D32+D35+D38+D41+D44+D47+D53+D56+D59+D62+D65+D68+D71+D74+D77+D80+D86+D89+D92+D95+D98+D101+D104+D107+D110+D113+D119+D125+D128+D134+D137+D140</f>
        <v>10542</v>
      </c>
      <c r="E143" s="144">
        <f>E11+E17+E20+E23+E26+E29+E32+E35+E38+E41+E44+E47+E53+E56+E59+E62+E65+E68+E71+E74+E77+E80+E83+E86+E89+E92+E95+E98+E101+E104+E107+E110+E113+E116+E119+E125+E128+E134+E137+E140</f>
        <v>12820</v>
      </c>
      <c r="F143" s="144">
        <f t="shared" ref="F143" si="125">F11+F17+F20+F23+F26+F29+F32+F35+F38+F41+F44+F47+F53+F56+F59+F62+F65+F68+F71+F74+F77+F80+F83+F86+F89+F92+F95+F98+F101+F104+F107+F110+F113+F116+F119+F125+F128+F134+F137+F140</f>
        <v>2814</v>
      </c>
      <c r="G143" s="144">
        <f>G11+G17+G20+G23+G26+G29+G32+G35+G38+G41+G44+G47+G53+G56+G59+G62+G65+G68+G71+G74+G77+G80+G83+G86+G89+G92+G95+G98+G101+G104+G107+G110+G113+G116+G119+G125+G128+G134+G137+G140</f>
        <v>7527</v>
      </c>
      <c r="H143" s="144">
        <f t="shared" ref="H143:N143" si="126">H11+H17+H20+H23+H26+H29+H32+H35+H38+H41+H44+H47+H53+H56+H59+H62+H65+H68+H71+H74+H77+H80+H83+H86+H89+H92+H95+H98+H101+H104+H107+H110+H113+H116+H119+H125+H128+H134+H137+H140</f>
        <v>7309</v>
      </c>
      <c r="I143" s="144">
        <f t="shared" si="126"/>
        <v>9550</v>
      </c>
      <c r="J143" s="144">
        <f t="shared" si="126"/>
        <v>9454</v>
      </c>
      <c r="K143" s="144">
        <f t="shared" si="126"/>
        <v>7589</v>
      </c>
      <c r="L143" s="144">
        <f t="shared" si="126"/>
        <v>4468</v>
      </c>
      <c r="M143" s="144">
        <f t="shared" ref="M143" si="127">M11+M17+M20+M23+M26+M29+M32+M35+M38+M41+M44+M47+M53+M56+M59+M62+M65+M68+M71+M74+M77+M80+M83+M86+M89+M92+M95+M98+M101+M104+M107+M110+M113+M116+M119+M125+M128+M134+M137+M140</f>
        <v>2265</v>
      </c>
      <c r="N143" s="144">
        <f t="shared" si="126"/>
        <v>3205</v>
      </c>
      <c r="O143" s="144">
        <f>O11+O14+O17+O20+O23+O26+O29+O32+O35+O38+O41+O44+O47+O53+O56+O59+O62+O65+O68+O71+O74+O77+O80+O83+O86+O89+O92+O95+O98+O101+O104+O107+O110+O113+O116+O119+O125+O128+O134+O137+O140</f>
        <v>881</v>
      </c>
      <c r="P143" s="144">
        <f>P11+P14+P17+P20+P23+P26+P29+P32+P35+P38+P41+P44+P47+P53+P56+P59+P62+P65+P68+P71+P74+P77+P80+P83+P86+P89+P92+P95+P98+P101+P104+P107+P110+P113+P116+P119+P125+P128+P134+P137+P140</f>
        <v>1782</v>
      </c>
      <c r="Q143" s="144">
        <f>Q11+Q14+Q17+Q20+Q23+Q26+Q29+Q32+Q35+Q38+Q41+Q44+Q47+Q53+Q56+Q59+Q62+Q65+Q68+Q71+Q74+Q77+Q80+Q83+Q86+Q89+Q92+Q95+Q98+Q101+Q104+Q107+Q110+Q113+Q116+Q119+Q125+Q128+Q134+Q137+Q140</f>
        <v>15442</v>
      </c>
      <c r="R143" s="144">
        <f>R11+R14+R17+R20+R23+R26+R29+R32+R35+R38+R41+R44+R47+R53+R56+R59+R62+R65+R68+R71+R74+R77+R80+R83+R86+R89+R92+R95+R98+R101+R104+R107+R110+R113+R116+R119+R122+R125+R128+R134+R137+R140</f>
        <v>12492</v>
      </c>
      <c r="S143" s="144">
        <f>S11+S14+S17+S20+S23+S26+S29+S32+S35+S38+S41+S44+S47+S50+S53+S56+S59+S62+S65+S68+S71+S74+S77+S80+S83+S86+S89+S92+S95+S98+S101+S104+S107+S110+S113+S116+S119+S122+S125+S128+S134+S137+S140</f>
        <v>4032</v>
      </c>
      <c r="T143" s="144">
        <f>SUM(D143:S143)</f>
        <v>112172</v>
      </c>
      <c r="U143" s="150"/>
      <c r="V143" s="46"/>
      <c r="W143" s="45"/>
      <c r="X143" s="46"/>
      <c r="Y143" s="144">
        <f>Y11+Y17+Y20+Y23+Y26+Y29+Y32+Y35+Y38+Y41+Y44+Y47+Y53+Y56+Y59+Y62+Y65+Y68+Y71+Y74+Y77+Y80+Y86+Y89+Y92+Y95+Y98+Y101+Y104+Y107+Y110+Y113+Y116+Y119+Y122+Y125+Y128+Y134+Y137+Y140</f>
        <v>0</v>
      </c>
      <c r="Z143" s="46"/>
      <c r="AA143" s="46"/>
    </row>
    <row r="144" spans="1:27" x14ac:dyDescent="0.25">
      <c r="A144" s="143">
        <v>1946</v>
      </c>
      <c r="B144" s="47"/>
      <c r="C144" s="48" t="s">
        <v>26</v>
      </c>
      <c r="D144" s="143">
        <f>D12+D18+D21+D24+D27+D30+D33+D36+D39+D42+D45+D48+D54+D57+D60+D63+D66+D69+D72+D75+D78+D81+D87+D90+D93+D96+D99+D102+D105+D108+D111+D114+D120+D126+D129+D135+D138+D141</f>
        <v>60</v>
      </c>
      <c r="E144" s="143">
        <f>E12+E18+E21+E24+E27+E30+E33+E36+E39+E42+E45+E48+E54+E57+E60+E63+E66+E69+E72+E75+E78+E81+E87+E90+E93+E96+E99+E102+E105+E108+E111+E114+E117+E120+E126+E129+E135+E138+E141</f>
        <v>72</v>
      </c>
      <c r="F144" s="143">
        <f t="shared" ref="F144:N144" si="128">F12+F18+F21+F24+F27+F30+F33+F36+F39+F42+F45+F48+F54+F57+F60+F63+F66+F69+F72+F75+F78+F81+F87+F90+F93+F96+F99+F102+F105+F108+F111+F114+F117+F120+F126+F129+F135+F138+F141</f>
        <v>15</v>
      </c>
      <c r="G144" s="143">
        <f t="shared" si="128"/>
        <v>44</v>
      </c>
      <c r="H144" s="143">
        <f t="shared" si="128"/>
        <v>48</v>
      </c>
      <c r="I144" s="143">
        <f t="shared" si="128"/>
        <v>54</v>
      </c>
      <c r="J144" s="143">
        <f t="shared" si="128"/>
        <v>54</v>
      </c>
      <c r="K144" s="143">
        <f t="shared" si="128"/>
        <v>44</v>
      </c>
      <c r="L144" s="143">
        <f t="shared" si="128"/>
        <v>28</v>
      </c>
      <c r="M144" s="143">
        <f t="shared" ref="M144" si="129">M12+M18+M21+M24+M27+M30+M33+M36+M39+M42+M45+M48+M54+M57+M60+M63+M66+M69+M72+M75+M78+M81+M87+M90+M93+M96+M99+M102+M105+M108+M111+M114+M117+M120+M126+M129+M135+M138+M141</f>
        <v>12</v>
      </c>
      <c r="N144" s="143">
        <f t="shared" si="128"/>
        <v>18</v>
      </c>
      <c r="O144" s="143">
        <f>O12+O15+O18+O21+O24+O27+O30+O33+O36+O39+O42+O45+O48+O54+O57+O60+O63+O66+O69+O72+O75+O78+O81+O87+O90+O93+O96+O99+O102+O105+O108+O111+O114+O117+O120+O126+O129+O135+O138+O141</f>
        <v>8</v>
      </c>
      <c r="P144" s="143">
        <f>P12+P15+P18+P21+P24+P27+P30+P33+P36+P39+P42+P45+P48+P54+P57+P60+P63+P66+P69+P72+P75+P78+P81+P87+P90+P93+P96+P99+P102+P105+P108+P111+P114+P117+P120+P126+P129+P135+P138+P141</f>
        <v>11</v>
      </c>
      <c r="Q144" s="143">
        <f>Q12+Q15+Q18+Q21+Q24+Q27+Q30+Q33+Q36+Q39+Q42+Q45+Q48+Q54+Q57+Q60+Q63+Q66+Q69+Q72+Q75+Q78+Q81+Q87+Q90+Q93+Q96+Q99+Q102+Q105+Q108+Q111+Q114+Q117+Q120+Q126+Q129+Q135+Q138+Q141</f>
        <v>84</v>
      </c>
      <c r="R144" s="143">
        <f>R12+R15+R18+R21+R24+R27+R30+R33+R36+R39+R42+R45+R48+R54+R57+R60+R63+R66+R69+R72+R75+R78+R81+R87+R90+R93+R96+R99+R102+R105+R108+R111+R114+R117+R120+R123+R126+R129+R135+R138+R141</f>
        <v>70</v>
      </c>
      <c r="S144" s="143">
        <f>S12+S15+S18+S21+S24+S27+S30+S33+S36+S39+S42+S45+S48+S51+S54+S57+S60+S63+S66+S69+S72+S75+S78+S81+S87+S90+S93+S96+S99+S102+S105+S108+S111+S114+S117+S120+S123+S126+S129+S135+S138+S141</f>
        <v>28</v>
      </c>
      <c r="T144" s="143">
        <f>SUM(D144:S144)</f>
        <v>650</v>
      </c>
      <c r="U144" s="54">
        <f>SUM(U12:U141)</f>
        <v>70</v>
      </c>
      <c r="V144" s="46"/>
      <c r="W144" s="47"/>
      <c r="X144" s="46"/>
      <c r="Y144" s="143">
        <f>Y12+Y18+Y21+Y24+Y27+Y30+Y33+Y36+Y39+Y42+Y45+Y48+Y54+Y57+Y60+Y63+Y66+Y69+Y72+Y75+Y78+Y81+Y87+Y90+Y93+Y96+Y99+Y102+Y105+Y108+Y111+Y114+Y117+Y120+Y123+Y126+Y129+Y135+Y138+Y141</f>
        <v>0</v>
      </c>
      <c r="Z144" s="46"/>
      <c r="AA144" s="46"/>
    </row>
    <row r="145" spans="1:27" x14ac:dyDescent="0.25">
      <c r="A145" s="142">
        <f>A143/A144</f>
        <v>170.32631038026722</v>
      </c>
      <c r="B145" s="45"/>
      <c r="C145" s="23" t="s">
        <v>28</v>
      </c>
      <c r="D145" s="145">
        <f>IF(D144=0,"",(D143/D144))</f>
        <v>175.7</v>
      </c>
      <c r="E145" s="145">
        <f t="shared" ref="E145:I145" si="130">IF(E144=0,"",(E143/E144))</f>
        <v>178.05555555555554</v>
      </c>
      <c r="F145" s="145">
        <f t="shared" si="130"/>
        <v>187.6</v>
      </c>
      <c r="G145" s="145">
        <f t="shared" si="130"/>
        <v>171.06818181818181</v>
      </c>
      <c r="H145" s="196">
        <f t="shared" ref="H145" si="131">IF(H144=0,"",(H143/H144))</f>
        <v>152.27083333333334</v>
      </c>
      <c r="I145" s="145">
        <f t="shared" si="130"/>
        <v>176.85185185185185</v>
      </c>
      <c r="J145" s="145">
        <f t="shared" ref="J145" si="132">IF(J144=0,"",(J143/J144))</f>
        <v>175.07407407407408</v>
      </c>
      <c r="K145" s="145">
        <f t="shared" ref="K145:L145" si="133">IF(K144=0,"",(K143/K144))</f>
        <v>172.47727272727272</v>
      </c>
      <c r="L145" s="145">
        <f t="shared" si="133"/>
        <v>159.57142857142858</v>
      </c>
      <c r="M145" s="145">
        <f t="shared" ref="M145" si="134">IF(M144=0,"",(M143/M144))</f>
        <v>188.75</v>
      </c>
      <c r="N145" s="145">
        <f t="shared" ref="N145:O145" si="135">IF(N144=0,"",(N143/N144))</f>
        <v>178.05555555555554</v>
      </c>
      <c r="O145" s="145">
        <f t="shared" si="135"/>
        <v>110.125</v>
      </c>
      <c r="P145" s="145">
        <f t="shared" ref="P145:Q145" si="136">IF(P144=0,"",(P143/P144))</f>
        <v>162</v>
      </c>
      <c r="Q145" s="145">
        <f t="shared" si="136"/>
        <v>183.83333333333334</v>
      </c>
      <c r="R145" s="145">
        <f t="shared" ref="R145:S145" si="137">IF(R144=0,"",(R143/R144))</f>
        <v>178.45714285714286</v>
      </c>
      <c r="S145" s="145">
        <f t="shared" si="137"/>
        <v>144</v>
      </c>
      <c r="T145" s="49">
        <f>T143/T144</f>
        <v>172.5723076923077</v>
      </c>
      <c r="U145" s="50"/>
      <c r="V145" s="51"/>
      <c r="W145" s="45"/>
      <c r="X145" s="51"/>
      <c r="Y145" s="145" t="str">
        <f>IF(Y144=0,"",(Y143/Y144))</f>
        <v/>
      </c>
      <c r="Z145" s="51"/>
      <c r="AA145" s="51"/>
    </row>
    <row r="146" spans="1:27" x14ac:dyDescent="0.25">
      <c r="D146" s="85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  <c r="R146" s="85"/>
      <c r="S146" s="85"/>
      <c r="U146" s="52"/>
      <c r="V146" s="218" t="s">
        <v>245</v>
      </c>
      <c r="W146" s="160">
        <f>COUNTA(W10:W142)/3</f>
        <v>44</v>
      </c>
    </row>
    <row r="147" spans="1:27" x14ac:dyDescent="0.25">
      <c r="A147" s="53"/>
      <c r="B147" s="33" t="s">
        <v>125</v>
      </c>
      <c r="D147" s="64">
        <f t="shared" ref="D147:S147" si="138">COUNTA(D11:D142)/3</f>
        <v>4</v>
      </c>
      <c r="E147" s="64">
        <f t="shared" si="138"/>
        <v>9</v>
      </c>
      <c r="F147" s="64">
        <f t="shared" si="138"/>
        <v>1</v>
      </c>
      <c r="G147" s="64">
        <f t="shared" si="138"/>
        <v>4</v>
      </c>
      <c r="H147" s="64">
        <f t="shared" si="138"/>
        <v>6</v>
      </c>
      <c r="I147" s="64">
        <f t="shared" si="138"/>
        <v>6</v>
      </c>
      <c r="J147" s="64">
        <f t="shared" si="138"/>
        <v>5</v>
      </c>
      <c r="K147" s="64">
        <f t="shared" si="138"/>
        <v>5</v>
      </c>
      <c r="L147" s="64">
        <f t="shared" si="138"/>
        <v>4</v>
      </c>
      <c r="M147" s="64">
        <f t="shared" si="138"/>
        <v>2</v>
      </c>
      <c r="N147" s="64">
        <f t="shared" si="138"/>
        <v>1</v>
      </c>
      <c r="O147" s="64">
        <f t="shared" si="138"/>
        <v>1</v>
      </c>
      <c r="P147" s="64">
        <f t="shared" si="138"/>
        <v>1</v>
      </c>
      <c r="Q147" s="64">
        <f t="shared" si="138"/>
        <v>6</v>
      </c>
      <c r="R147" s="64">
        <f t="shared" si="138"/>
        <v>11</v>
      </c>
      <c r="S147" s="64">
        <f t="shared" si="138"/>
        <v>4</v>
      </c>
      <c r="T147" s="161">
        <f>SUM(D147:S147)</f>
        <v>70</v>
      </c>
      <c r="U147" s="8"/>
      <c r="W147" s="55"/>
    </row>
  </sheetData>
  <mergeCells count="1">
    <mergeCell ref="T5:U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7"/>
  <sheetViews>
    <sheetView topLeftCell="A49" workbookViewId="0">
      <selection activeCell="I71" sqref="I71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4.85546875" customWidth="1"/>
    <col min="7" max="7" width="17.28515625" customWidth="1"/>
    <col min="8" max="8" width="24.7109375" customWidth="1"/>
    <col min="13" max="13" width="12.7109375" customWidth="1"/>
  </cols>
  <sheetData>
    <row r="2" spans="1:13" ht="15.75" x14ac:dyDescent="0.25">
      <c r="A2" s="57" t="s">
        <v>300</v>
      </c>
      <c r="B2" s="58"/>
      <c r="C2" s="58"/>
      <c r="D2" s="59"/>
      <c r="E2" s="59"/>
      <c r="F2" s="58"/>
      <c r="G2" s="59"/>
      <c r="H2" s="59"/>
      <c r="J2" s="53"/>
      <c r="K2" s="53"/>
      <c r="L2" s="53"/>
    </row>
    <row r="3" spans="1:13" x14ac:dyDescent="0.25">
      <c r="A3" s="53"/>
      <c r="B3" s="53"/>
      <c r="C3" s="53"/>
      <c r="F3" s="53"/>
      <c r="J3" s="53"/>
      <c r="K3" s="53"/>
      <c r="L3" s="53"/>
    </row>
    <row r="4" spans="1:13" x14ac:dyDescent="0.25">
      <c r="A4" s="64"/>
      <c r="B4" s="64"/>
      <c r="C4" s="68" t="s">
        <v>126</v>
      </c>
      <c r="D4" s="65"/>
      <c r="E4" s="65"/>
      <c r="F4" s="64"/>
      <c r="G4" s="65"/>
      <c r="H4" s="65"/>
      <c r="I4" s="65"/>
      <c r="J4" s="64"/>
      <c r="K4" s="64"/>
      <c r="L4" s="64"/>
      <c r="M4" s="65"/>
    </row>
    <row r="5" spans="1:13" x14ac:dyDescent="0.25">
      <c r="A5" s="64"/>
      <c r="B5" s="64"/>
      <c r="C5" s="64"/>
      <c r="D5" s="65"/>
      <c r="E5" s="65"/>
      <c r="F5" s="64"/>
      <c r="G5" s="65"/>
      <c r="H5" s="65"/>
      <c r="I5" s="65"/>
      <c r="J5" s="64"/>
      <c r="K5" s="64"/>
      <c r="L5" s="64"/>
      <c r="M5" s="65"/>
    </row>
    <row r="6" spans="1:13" ht="23.25" customHeight="1" x14ac:dyDescent="0.25">
      <c r="A6" s="69" t="s">
        <v>127</v>
      </c>
      <c r="B6" s="61" t="s">
        <v>128</v>
      </c>
      <c r="C6" s="61" t="s">
        <v>129</v>
      </c>
      <c r="D6" s="61" t="s">
        <v>130</v>
      </c>
      <c r="E6" s="61"/>
      <c r="F6" s="61" t="s">
        <v>131</v>
      </c>
      <c r="G6" s="70" t="s">
        <v>132</v>
      </c>
      <c r="H6" s="61" t="s">
        <v>133</v>
      </c>
      <c r="I6" s="61" t="s">
        <v>134</v>
      </c>
      <c r="J6" s="61" t="s">
        <v>135</v>
      </c>
      <c r="K6" s="61" t="s">
        <v>14</v>
      </c>
      <c r="L6" s="61" t="s">
        <v>18</v>
      </c>
      <c r="M6" s="71" t="s">
        <v>136</v>
      </c>
    </row>
    <row r="7" spans="1:13" x14ac:dyDescent="0.25">
      <c r="A7" s="64">
        <v>5</v>
      </c>
      <c r="B7" s="64">
        <v>9</v>
      </c>
      <c r="C7" s="64">
        <v>2021</v>
      </c>
      <c r="D7" s="65" t="s">
        <v>9</v>
      </c>
      <c r="E7" s="65"/>
      <c r="F7" s="72" t="s">
        <v>21</v>
      </c>
      <c r="G7" s="65" t="s">
        <v>137</v>
      </c>
      <c r="H7" s="73" t="s">
        <v>138</v>
      </c>
      <c r="I7" s="72" t="s">
        <v>139</v>
      </c>
      <c r="J7" s="66">
        <v>2607</v>
      </c>
      <c r="K7" s="64">
        <v>15</v>
      </c>
      <c r="L7" s="67">
        <f t="shared" ref="L7:L76" si="0">J7/K7</f>
        <v>173.8</v>
      </c>
      <c r="M7" s="215" t="s">
        <v>306</v>
      </c>
    </row>
    <row r="8" spans="1:13" x14ac:dyDescent="0.25">
      <c r="A8" s="64">
        <v>6</v>
      </c>
      <c r="B8" s="64">
        <v>9</v>
      </c>
      <c r="C8" s="64">
        <v>2021</v>
      </c>
      <c r="D8" s="65" t="s">
        <v>9</v>
      </c>
      <c r="E8" s="65"/>
      <c r="F8" s="86" t="s">
        <v>21</v>
      </c>
      <c r="G8" s="65" t="s">
        <v>137</v>
      </c>
      <c r="H8" s="73" t="s">
        <v>145</v>
      </c>
      <c r="I8" s="86" t="s">
        <v>139</v>
      </c>
      <c r="J8" s="66">
        <v>2851</v>
      </c>
      <c r="K8" s="64">
        <v>15</v>
      </c>
      <c r="L8" s="221">
        <f t="shared" si="0"/>
        <v>190.06666666666666</v>
      </c>
      <c r="M8" s="219" t="s">
        <v>306</v>
      </c>
    </row>
    <row r="9" spans="1:13" x14ac:dyDescent="0.25">
      <c r="A9" s="64">
        <v>6</v>
      </c>
      <c r="B9" s="64">
        <v>9</v>
      </c>
      <c r="C9" s="64">
        <v>2021</v>
      </c>
      <c r="D9" s="65" t="s">
        <v>9</v>
      </c>
      <c r="E9" s="65"/>
      <c r="F9" s="86" t="s">
        <v>21</v>
      </c>
      <c r="G9" s="65" t="s">
        <v>137</v>
      </c>
      <c r="H9" s="73" t="s">
        <v>141</v>
      </c>
      <c r="I9" s="215" t="s">
        <v>139</v>
      </c>
      <c r="J9" s="66">
        <v>2773</v>
      </c>
      <c r="K9" s="64">
        <v>15</v>
      </c>
      <c r="L9" s="67">
        <f t="shared" si="0"/>
        <v>184.86666666666667</v>
      </c>
      <c r="M9" s="219" t="s">
        <v>306</v>
      </c>
    </row>
    <row r="10" spans="1:13" x14ac:dyDescent="0.25">
      <c r="A10" s="64">
        <v>6</v>
      </c>
      <c r="B10" s="64">
        <v>9</v>
      </c>
      <c r="C10" s="64">
        <v>2021</v>
      </c>
      <c r="D10" s="65" t="s">
        <v>9</v>
      </c>
      <c r="E10" s="65"/>
      <c r="F10" s="86" t="s">
        <v>21</v>
      </c>
      <c r="G10" s="65" t="s">
        <v>137</v>
      </c>
      <c r="H10" s="193" t="s">
        <v>146</v>
      </c>
      <c r="I10" s="86"/>
      <c r="J10" s="66">
        <v>2311</v>
      </c>
      <c r="K10" s="64">
        <v>15</v>
      </c>
      <c r="L10" s="67">
        <f t="shared" si="0"/>
        <v>154.06666666666666</v>
      </c>
      <c r="M10" s="189" t="s">
        <v>307</v>
      </c>
    </row>
    <row r="11" spans="1:13" x14ac:dyDescent="0.25">
      <c r="A11" s="64">
        <v>12</v>
      </c>
      <c r="B11" s="64">
        <v>9</v>
      </c>
      <c r="C11" s="64">
        <v>2021</v>
      </c>
      <c r="D11" s="65" t="s">
        <v>312</v>
      </c>
      <c r="E11" s="65"/>
      <c r="F11" s="220" t="s">
        <v>318</v>
      </c>
      <c r="G11" s="65" t="s">
        <v>154</v>
      </c>
      <c r="H11" s="193" t="s">
        <v>151</v>
      </c>
      <c r="I11" s="220" t="s">
        <v>139</v>
      </c>
      <c r="J11" s="66">
        <v>1503</v>
      </c>
      <c r="K11" s="64">
        <v>8</v>
      </c>
      <c r="L11" s="67">
        <f t="shared" si="0"/>
        <v>187.875</v>
      </c>
      <c r="M11" s="227" t="s">
        <v>348</v>
      </c>
    </row>
    <row r="12" spans="1:13" x14ac:dyDescent="0.25">
      <c r="A12" s="64">
        <v>12</v>
      </c>
      <c r="B12" s="64">
        <v>9</v>
      </c>
      <c r="C12" s="64">
        <v>2021</v>
      </c>
      <c r="D12" s="65" t="s">
        <v>312</v>
      </c>
      <c r="E12" s="65"/>
      <c r="F12" s="222" t="s">
        <v>318</v>
      </c>
      <c r="G12" s="65" t="s">
        <v>154</v>
      </c>
      <c r="H12" s="193" t="s">
        <v>148</v>
      </c>
      <c r="I12" s="220" t="s">
        <v>139</v>
      </c>
      <c r="J12" s="66">
        <v>1378</v>
      </c>
      <c r="K12" s="64">
        <v>8</v>
      </c>
      <c r="L12" s="67">
        <f t="shared" si="0"/>
        <v>172.25</v>
      </c>
      <c r="M12" s="227" t="s">
        <v>348</v>
      </c>
    </row>
    <row r="13" spans="1:13" x14ac:dyDescent="0.25">
      <c r="A13" s="64">
        <v>12</v>
      </c>
      <c r="B13" s="64">
        <v>9</v>
      </c>
      <c r="C13" s="64">
        <v>2021</v>
      </c>
      <c r="D13" s="65" t="s">
        <v>312</v>
      </c>
      <c r="E13" s="65"/>
      <c r="F13" s="222" t="s">
        <v>318</v>
      </c>
      <c r="G13" s="65" t="s">
        <v>154</v>
      </c>
      <c r="H13" s="193" t="s">
        <v>147</v>
      </c>
      <c r="I13" s="220" t="s">
        <v>139</v>
      </c>
      <c r="J13" s="66">
        <v>1529</v>
      </c>
      <c r="K13" s="64">
        <v>8</v>
      </c>
      <c r="L13" s="221">
        <f t="shared" si="0"/>
        <v>191.125</v>
      </c>
      <c r="M13" s="227" t="s">
        <v>348</v>
      </c>
    </row>
    <row r="14" spans="1:13" x14ac:dyDescent="0.25">
      <c r="A14" s="64">
        <v>12</v>
      </c>
      <c r="B14" s="64">
        <v>9</v>
      </c>
      <c r="C14" s="64">
        <v>2021</v>
      </c>
      <c r="D14" s="65" t="s">
        <v>312</v>
      </c>
      <c r="E14" s="65"/>
      <c r="F14" s="222" t="s">
        <v>318</v>
      </c>
      <c r="G14" s="65" t="s">
        <v>154</v>
      </c>
      <c r="H14" s="193" t="s">
        <v>141</v>
      </c>
      <c r="I14" s="220" t="s">
        <v>311</v>
      </c>
      <c r="J14" s="66">
        <v>1483</v>
      </c>
      <c r="K14" s="64">
        <v>8</v>
      </c>
      <c r="L14" s="67">
        <f t="shared" si="0"/>
        <v>185.375</v>
      </c>
      <c r="M14" s="220" t="s">
        <v>248</v>
      </c>
    </row>
    <row r="15" spans="1:13" x14ac:dyDescent="0.25">
      <c r="A15" s="64">
        <v>12</v>
      </c>
      <c r="B15" s="64">
        <v>9</v>
      </c>
      <c r="C15" s="64">
        <v>2021</v>
      </c>
      <c r="D15" s="65" t="s">
        <v>312</v>
      </c>
      <c r="E15" s="65"/>
      <c r="F15" s="222" t="s">
        <v>318</v>
      </c>
      <c r="G15" s="65" t="s">
        <v>154</v>
      </c>
      <c r="H15" s="193" t="s">
        <v>308</v>
      </c>
      <c r="I15" s="220" t="s">
        <v>311</v>
      </c>
      <c r="J15" s="66">
        <v>1417</v>
      </c>
      <c r="K15" s="64">
        <v>8</v>
      </c>
      <c r="L15" s="67">
        <f t="shared" si="0"/>
        <v>177.125</v>
      </c>
      <c r="M15" s="220" t="s">
        <v>248</v>
      </c>
    </row>
    <row r="16" spans="1:13" x14ac:dyDescent="0.25">
      <c r="A16" s="64">
        <v>12</v>
      </c>
      <c r="B16" s="64">
        <v>9</v>
      </c>
      <c r="C16" s="64">
        <v>2021</v>
      </c>
      <c r="D16" s="65" t="s">
        <v>312</v>
      </c>
      <c r="E16" s="65"/>
      <c r="F16" s="222" t="s">
        <v>318</v>
      </c>
      <c r="G16" s="65" t="s">
        <v>154</v>
      </c>
      <c r="H16" s="73" t="s">
        <v>138</v>
      </c>
      <c r="I16" s="220" t="s">
        <v>310</v>
      </c>
      <c r="J16" s="66">
        <v>1395</v>
      </c>
      <c r="K16" s="64">
        <v>8</v>
      </c>
      <c r="L16" s="67">
        <f t="shared" si="0"/>
        <v>174.375</v>
      </c>
      <c r="M16" s="220" t="s">
        <v>313</v>
      </c>
    </row>
    <row r="17" spans="1:13" x14ac:dyDescent="0.25">
      <c r="A17" s="64">
        <v>12</v>
      </c>
      <c r="B17" s="64">
        <v>9</v>
      </c>
      <c r="C17" s="64">
        <v>2021</v>
      </c>
      <c r="D17" s="65" t="s">
        <v>312</v>
      </c>
      <c r="E17" s="65"/>
      <c r="F17" s="222" t="s">
        <v>318</v>
      </c>
      <c r="G17" s="65" t="s">
        <v>154</v>
      </c>
      <c r="H17" s="73" t="s">
        <v>145</v>
      </c>
      <c r="I17" s="220" t="s">
        <v>310</v>
      </c>
      <c r="J17" s="66">
        <v>1422</v>
      </c>
      <c r="K17" s="64">
        <v>8</v>
      </c>
      <c r="L17" s="67">
        <f t="shared" si="0"/>
        <v>177.75</v>
      </c>
      <c r="M17" s="220" t="s">
        <v>313</v>
      </c>
    </row>
    <row r="18" spans="1:13" x14ac:dyDescent="0.25">
      <c r="A18" s="64">
        <v>12</v>
      </c>
      <c r="B18" s="64">
        <v>9</v>
      </c>
      <c r="C18" s="64">
        <v>2021</v>
      </c>
      <c r="D18" s="65" t="s">
        <v>312</v>
      </c>
      <c r="E18" s="65"/>
      <c r="F18" s="222" t="s">
        <v>318</v>
      </c>
      <c r="G18" s="65" t="s">
        <v>154</v>
      </c>
      <c r="H18" s="193" t="s">
        <v>309</v>
      </c>
      <c r="I18" s="220" t="s">
        <v>310</v>
      </c>
      <c r="J18" s="66">
        <v>1478</v>
      </c>
      <c r="K18" s="64">
        <v>8</v>
      </c>
      <c r="L18" s="67">
        <f t="shared" si="0"/>
        <v>184.75</v>
      </c>
      <c r="M18" s="220" t="s">
        <v>313</v>
      </c>
    </row>
    <row r="19" spans="1:13" x14ac:dyDescent="0.25">
      <c r="A19" s="64">
        <v>12</v>
      </c>
      <c r="B19" s="64">
        <v>9</v>
      </c>
      <c r="C19" s="64">
        <v>2021</v>
      </c>
      <c r="D19" s="65" t="s">
        <v>312</v>
      </c>
      <c r="E19" s="65"/>
      <c r="F19" s="222" t="s">
        <v>318</v>
      </c>
      <c r="G19" s="65" t="s">
        <v>154</v>
      </c>
      <c r="H19" s="193" t="s">
        <v>146</v>
      </c>
      <c r="I19" s="220" t="s">
        <v>315</v>
      </c>
      <c r="J19" s="66">
        <v>1215</v>
      </c>
      <c r="K19" s="64">
        <v>8</v>
      </c>
      <c r="L19" s="67">
        <f t="shared" si="0"/>
        <v>151.875</v>
      </c>
      <c r="M19" s="220" t="s">
        <v>314</v>
      </c>
    </row>
    <row r="20" spans="1:13" x14ac:dyDescent="0.25">
      <c r="A20" s="64">
        <v>19</v>
      </c>
      <c r="B20" s="64">
        <v>9</v>
      </c>
      <c r="C20" s="64">
        <v>2021</v>
      </c>
      <c r="D20" s="65" t="s">
        <v>320</v>
      </c>
      <c r="E20" s="65"/>
      <c r="F20" s="223" t="s">
        <v>319</v>
      </c>
      <c r="G20" s="65" t="s">
        <v>321</v>
      </c>
      <c r="H20" s="193" t="s">
        <v>151</v>
      </c>
      <c r="I20" s="223"/>
      <c r="J20" s="66">
        <v>2814</v>
      </c>
      <c r="K20" s="64">
        <v>15</v>
      </c>
      <c r="L20" s="67">
        <f t="shared" si="0"/>
        <v>187.6</v>
      </c>
      <c r="M20" s="223" t="s">
        <v>322</v>
      </c>
    </row>
    <row r="21" spans="1:13" x14ac:dyDescent="0.25">
      <c r="A21" s="64">
        <v>26</v>
      </c>
      <c r="B21" s="64">
        <v>9</v>
      </c>
      <c r="C21" s="64">
        <v>2021</v>
      </c>
      <c r="D21" s="65" t="s">
        <v>328</v>
      </c>
      <c r="E21" s="65"/>
      <c r="F21" s="224" t="s">
        <v>22</v>
      </c>
      <c r="G21" s="65" t="s">
        <v>324</v>
      </c>
      <c r="H21" s="193" t="s">
        <v>325</v>
      </c>
      <c r="I21" s="224" t="s">
        <v>139</v>
      </c>
      <c r="J21" s="66">
        <v>1196</v>
      </c>
      <c r="K21" s="64">
        <v>8</v>
      </c>
      <c r="L21" s="67">
        <f t="shared" si="0"/>
        <v>149.5</v>
      </c>
      <c r="M21" s="224" t="s">
        <v>246</v>
      </c>
    </row>
    <row r="22" spans="1:13" x14ac:dyDescent="0.25">
      <c r="A22" s="64">
        <v>26</v>
      </c>
      <c r="B22" s="64">
        <v>9</v>
      </c>
      <c r="C22" s="64">
        <v>2021</v>
      </c>
      <c r="D22" s="65" t="s">
        <v>328</v>
      </c>
      <c r="E22" s="65"/>
      <c r="F22" s="224" t="s">
        <v>22</v>
      </c>
      <c r="G22" s="65" t="s">
        <v>324</v>
      </c>
      <c r="H22" s="193" t="s">
        <v>309</v>
      </c>
      <c r="I22" s="224" t="s">
        <v>139</v>
      </c>
      <c r="J22" s="66">
        <v>1384</v>
      </c>
      <c r="K22" s="64">
        <v>8</v>
      </c>
      <c r="L22" s="67">
        <f t="shared" si="0"/>
        <v>173</v>
      </c>
      <c r="M22" s="224" t="s">
        <v>246</v>
      </c>
    </row>
    <row r="23" spans="1:13" x14ac:dyDescent="0.25">
      <c r="A23" s="64">
        <v>26</v>
      </c>
      <c r="B23" s="64">
        <v>9</v>
      </c>
      <c r="C23" s="64">
        <v>2021</v>
      </c>
      <c r="D23" s="65" t="s">
        <v>328</v>
      </c>
      <c r="E23" s="65"/>
      <c r="F23" s="224" t="s">
        <v>22</v>
      </c>
      <c r="G23" s="65" t="s">
        <v>324</v>
      </c>
      <c r="H23" s="193" t="s">
        <v>266</v>
      </c>
      <c r="I23" s="224" t="s">
        <v>311</v>
      </c>
      <c r="J23" s="66">
        <v>1141</v>
      </c>
      <c r="K23" s="64">
        <v>8</v>
      </c>
      <c r="L23" s="67">
        <f t="shared" si="0"/>
        <v>142.625</v>
      </c>
      <c r="M23" s="224" t="s">
        <v>313</v>
      </c>
    </row>
    <row r="24" spans="1:13" x14ac:dyDescent="0.25">
      <c r="A24" s="64">
        <v>26</v>
      </c>
      <c r="B24" s="64">
        <v>9</v>
      </c>
      <c r="C24" s="64">
        <v>2021</v>
      </c>
      <c r="D24" s="65" t="s">
        <v>328</v>
      </c>
      <c r="E24" s="65"/>
      <c r="F24" s="224" t="s">
        <v>22</v>
      </c>
      <c r="G24" s="65" t="s">
        <v>324</v>
      </c>
      <c r="H24" s="193" t="s">
        <v>327</v>
      </c>
      <c r="I24" s="224" t="s">
        <v>311</v>
      </c>
      <c r="J24" s="66">
        <v>1244</v>
      </c>
      <c r="K24" s="64">
        <v>8</v>
      </c>
      <c r="L24" s="67">
        <f t="shared" si="0"/>
        <v>155.5</v>
      </c>
      <c r="M24" s="224" t="s">
        <v>313</v>
      </c>
    </row>
    <row r="25" spans="1:13" x14ac:dyDescent="0.25">
      <c r="A25" s="64">
        <v>26</v>
      </c>
      <c r="B25" s="64">
        <v>9</v>
      </c>
      <c r="C25" s="64">
        <v>2021</v>
      </c>
      <c r="D25" s="65" t="s">
        <v>328</v>
      </c>
      <c r="E25" s="65"/>
      <c r="F25" s="224" t="s">
        <v>22</v>
      </c>
      <c r="G25" s="65" t="s">
        <v>324</v>
      </c>
      <c r="H25" s="193" t="s">
        <v>326</v>
      </c>
      <c r="I25" s="224" t="s">
        <v>139</v>
      </c>
      <c r="J25" s="66">
        <v>1288</v>
      </c>
      <c r="K25" s="64">
        <v>8</v>
      </c>
      <c r="L25" s="67">
        <f t="shared" si="0"/>
        <v>161</v>
      </c>
      <c r="M25" s="227" t="s">
        <v>348</v>
      </c>
    </row>
    <row r="26" spans="1:13" x14ac:dyDescent="0.25">
      <c r="A26" s="64">
        <v>26</v>
      </c>
      <c r="B26" s="64">
        <v>9</v>
      </c>
      <c r="C26" s="64">
        <v>2021</v>
      </c>
      <c r="D26" s="65" t="s">
        <v>328</v>
      </c>
      <c r="E26" s="65"/>
      <c r="F26" s="224" t="s">
        <v>22</v>
      </c>
      <c r="G26" s="65" t="s">
        <v>324</v>
      </c>
      <c r="H26" s="193" t="s">
        <v>152</v>
      </c>
      <c r="I26" s="224" t="s">
        <v>139</v>
      </c>
      <c r="J26" s="66">
        <v>1056</v>
      </c>
      <c r="K26" s="64">
        <v>8</v>
      </c>
      <c r="L26" s="67">
        <f t="shared" si="0"/>
        <v>132</v>
      </c>
      <c r="M26" s="227" t="s">
        <v>348</v>
      </c>
    </row>
    <row r="27" spans="1:13" x14ac:dyDescent="0.25">
      <c r="A27" s="64">
        <v>26</v>
      </c>
      <c r="B27" s="64">
        <v>9</v>
      </c>
      <c r="C27" s="64">
        <v>2021</v>
      </c>
      <c r="D27" s="65" t="s">
        <v>330</v>
      </c>
      <c r="E27" s="65"/>
      <c r="F27" s="224" t="s">
        <v>22</v>
      </c>
      <c r="G27" s="65" t="s">
        <v>154</v>
      </c>
      <c r="H27" s="193" t="s">
        <v>141</v>
      </c>
      <c r="I27" s="224" t="s">
        <v>139</v>
      </c>
      <c r="J27" s="66">
        <v>1741</v>
      </c>
      <c r="K27" s="64">
        <v>9</v>
      </c>
      <c r="L27" s="67">
        <f t="shared" si="0"/>
        <v>193.44444444444446</v>
      </c>
      <c r="M27" s="224" t="s">
        <v>248</v>
      </c>
    </row>
    <row r="28" spans="1:13" x14ac:dyDescent="0.25">
      <c r="A28" s="64">
        <v>26</v>
      </c>
      <c r="B28" s="64">
        <v>9</v>
      </c>
      <c r="C28" s="64">
        <v>2021</v>
      </c>
      <c r="D28" s="65" t="s">
        <v>330</v>
      </c>
      <c r="E28" s="65"/>
      <c r="F28" s="224" t="s">
        <v>22</v>
      </c>
      <c r="G28" s="65" t="s">
        <v>154</v>
      </c>
      <c r="H28" s="193" t="s">
        <v>144</v>
      </c>
      <c r="I28" s="224" t="s">
        <v>139</v>
      </c>
      <c r="J28" s="66">
        <v>1620</v>
      </c>
      <c r="K28" s="64">
        <v>9</v>
      </c>
      <c r="L28" s="67">
        <f t="shared" si="0"/>
        <v>180</v>
      </c>
      <c r="M28" s="224" t="s">
        <v>248</v>
      </c>
    </row>
    <row r="29" spans="1:13" x14ac:dyDescent="0.25">
      <c r="A29" s="64">
        <v>26</v>
      </c>
      <c r="B29" s="64">
        <v>9</v>
      </c>
      <c r="C29" s="64">
        <v>2021</v>
      </c>
      <c r="D29" s="65" t="s">
        <v>330</v>
      </c>
      <c r="E29" s="65"/>
      <c r="F29" s="224" t="s">
        <v>22</v>
      </c>
      <c r="G29" s="65" t="s">
        <v>154</v>
      </c>
      <c r="H29" s="193" t="s">
        <v>147</v>
      </c>
      <c r="I29" s="224" t="s">
        <v>311</v>
      </c>
      <c r="J29" s="66">
        <v>1551</v>
      </c>
      <c r="K29" s="64">
        <v>9</v>
      </c>
      <c r="L29" s="67">
        <f t="shared" si="0"/>
        <v>172.33333333333334</v>
      </c>
      <c r="M29" s="224" t="s">
        <v>329</v>
      </c>
    </row>
    <row r="30" spans="1:13" x14ac:dyDescent="0.25">
      <c r="A30" s="64">
        <v>26</v>
      </c>
      <c r="B30" s="64">
        <v>9</v>
      </c>
      <c r="C30" s="64">
        <v>2021</v>
      </c>
      <c r="D30" s="65" t="s">
        <v>330</v>
      </c>
      <c r="E30" s="65"/>
      <c r="F30" s="224" t="s">
        <v>22</v>
      </c>
      <c r="G30" s="65" t="s">
        <v>154</v>
      </c>
      <c r="H30" s="193" t="s">
        <v>151</v>
      </c>
      <c r="I30" s="224" t="s">
        <v>311</v>
      </c>
      <c r="J30" s="66">
        <v>1624</v>
      </c>
      <c r="K30" s="64">
        <v>9</v>
      </c>
      <c r="L30" s="67">
        <f t="shared" si="0"/>
        <v>180.44444444444446</v>
      </c>
      <c r="M30" s="224" t="s">
        <v>329</v>
      </c>
    </row>
    <row r="31" spans="1:13" x14ac:dyDescent="0.25">
      <c r="A31" s="64">
        <v>26</v>
      </c>
      <c r="B31" s="64">
        <v>9</v>
      </c>
      <c r="C31" s="64">
        <v>2021</v>
      </c>
      <c r="D31" s="65" t="s">
        <v>330</v>
      </c>
      <c r="E31" s="65"/>
      <c r="F31" s="224" t="s">
        <v>22</v>
      </c>
      <c r="G31" s="65" t="s">
        <v>154</v>
      </c>
      <c r="H31" s="193" t="s">
        <v>148</v>
      </c>
      <c r="I31" s="224" t="s">
        <v>139</v>
      </c>
      <c r="J31" s="66">
        <v>1429</v>
      </c>
      <c r="K31" s="64">
        <v>9</v>
      </c>
      <c r="L31" s="67">
        <f t="shared" si="0"/>
        <v>158.77777777777777</v>
      </c>
      <c r="M31" s="224" t="s">
        <v>248</v>
      </c>
    </row>
    <row r="32" spans="1:13" x14ac:dyDescent="0.25">
      <c r="A32" s="64">
        <v>26</v>
      </c>
      <c r="B32" s="64">
        <v>9</v>
      </c>
      <c r="C32" s="64">
        <v>2021</v>
      </c>
      <c r="D32" s="65" t="s">
        <v>330</v>
      </c>
      <c r="E32" s="65"/>
      <c r="F32" s="224" t="s">
        <v>22</v>
      </c>
      <c r="G32" s="65" t="s">
        <v>154</v>
      </c>
      <c r="H32" s="193" t="s">
        <v>308</v>
      </c>
      <c r="I32" s="224" t="s">
        <v>139</v>
      </c>
      <c r="J32" s="66">
        <v>1585</v>
      </c>
      <c r="K32" s="64">
        <v>9</v>
      </c>
      <c r="L32" s="67">
        <f t="shared" si="0"/>
        <v>176.11111111111111</v>
      </c>
      <c r="M32" s="224" t="s">
        <v>248</v>
      </c>
    </row>
    <row r="33" spans="1:13" x14ac:dyDescent="0.25">
      <c r="A33" s="64">
        <v>26</v>
      </c>
      <c r="B33" s="64">
        <v>9</v>
      </c>
      <c r="C33" s="64">
        <v>2021</v>
      </c>
      <c r="D33" s="65" t="s">
        <v>345</v>
      </c>
      <c r="E33" s="65"/>
      <c r="F33" s="225" t="s">
        <v>22</v>
      </c>
      <c r="G33" s="65" t="s">
        <v>346</v>
      </c>
      <c r="H33" s="73" t="s">
        <v>145</v>
      </c>
      <c r="I33" s="225" t="s">
        <v>139</v>
      </c>
      <c r="J33" s="66">
        <v>1320</v>
      </c>
      <c r="K33" s="64">
        <v>8</v>
      </c>
      <c r="L33" s="67">
        <f t="shared" si="0"/>
        <v>165</v>
      </c>
      <c r="M33" s="225" t="s">
        <v>349</v>
      </c>
    </row>
    <row r="34" spans="1:13" x14ac:dyDescent="0.25">
      <c r="A34" s="64">
        <v>26</v>
      </c>
      <c r="B34" s="64">
        <v>9</v>
      </c>
      <c r="C34" s="64">
        <v>2021</v>
      </c>
      <c r="D34" s="65" t="s">
        <v>345</v>
      </c>
      <c r="E34" s="65"/>
      <c r="F34" s="225" t="s">
        <v>22</v>
      </c>
      <c r="G34" s="65" t="s">
        <v>346</v>
      </c>
      <c r="H34" s="73" t="s">
        <v>159</v>
      </c>
      <c r="I34" s="225" t="s">
        <v>139</v>
      </c>
      <c r="J34" s="66">
        <v>1459</v>
      </c>
      <c r="K34" s="64">
        <v>8</v>
      </c>
      <c r="L34" s="67">
        <f t="shared" si="0"/>
        <v>182.375</v>
      </c>
      <c r="M34" s="225" t="s">
        <v>349</v>
      </c>
    </row>
    <row r="35" spans="1:13" x14ac:dyDescent="0.25">
      <c r="A35" s="64">
        <v>26</v>
      </c>
      <c r="B35" s="64">
        <v>9</v>
      </c>
      <c r="C35" s="64">
        <v>2021</v>
      </c>
      <c r="D35" s="65" t="s">
        <v>345</v>
      </c>
      <c r="E35" s="65"/>
      <c r="F35" s="225" t="s">
        <v>22</v>
      </c>
      <c r="G35" s="65" t="s">
        <v>346</v>
      </c>
      <c r="H35" s="73" t="s">
        <v>138</v>
      </c>
      <c r="I35" s="225" t="s">
        <v>139</v>
      </c>
      <c r="J35" s="66">
        <v>2432</v>
      </c>
      <c r="K35" s="64">
        <v>14</v>
      </c>
      <c r="L35" s="67">
        <f t="shared" si="0"/>
        <v>173.71428571428572</v>
      </c>
      <c r="M35" s="227" t="s">
        <v>348</v>
      </c>
    </row>
    <row r="36" spans="1:13" x14ac:dyDescent="0.25">
      <c r="A36" s="64">
        <v>26</v>
      </c>
      <c r="B36" s="64">
        <v>9</v>
      </c>
      <c r="C36" s="64">
        <v>2021</v>
      </c>
      <c r="D36" s="65" t="s">
        <v>345</v>
      </c>
      <c r="E36" s="65"/>
      <c r="F36" s="225" t="s">
        <v>22</v>
      </c>
      <c r="G36" s="65" t="s">
        <v>346</v>
      </c>
      <c r="H36" s="73" t="s">
        <v>347</v>
      </c>
      <c r="I36" s="225" t="s">
        <v>139</v>
      </c>
      <c r="J36" s="66">
        <v>2316</v>
      </c>
      <c r="K36" s="64">
        <v>14</v>
      </c>
      <c r="L36" s="67">
        <f t="shared" si="0"/>
        <v>165.42857142857142</v>
      </c>
      <c r="M36" s="227" t="s">
        <v>348</v>
      </c>
    </row>
    <row r="37" spans="1:13" x14ac:dyDescent="0.25">
      <c r="A37" s="64">
        <v>3</v>
      </c>
      <c r="B37" s="64">
        <v>10</v>
      </c>
      <c r="C37" s="64">
        <v>2021</v>
      </c>
      <c r="D37" s="65" t="s">
        <v>358</v>
      </c>
      <c r="E37" s="65"/>
      <c r="F37" s="228" t="s">
        <v>357</v>
      </c>
      <c r="G37" s="65" t="s">
        <v>137</v>
      </c>
      <c r="H37" s="73" t="s">
        <v>138</v>
      </c>
      <c r="I37" s="228" t="s">
        <v>139</v>
      </c>
      <c r="J37" s="66">
        <v>1551</v>
      </c>
      <c r="K37" s="64">
        <v>9</v>
      </c>
      <c r="L37" s="67">
        <f t="shared" si="0"/>
        <v>172.33333333333334</v>
      </c>
      <c r="M37" s="228" t="s">
        <v>356</v>
      </c>
    </row>
    <row r="38" spans="1:13" x14ac:dyDescent="0.25">
      <c r="A38" s="64">
        <v>3</v>
      </c>
      <c r="B38" s="64">
        <v>10</v>
      </c>
      <c r="C38" s="64">
        <v>2021</v>
      </c>
      <c r="D38" s="65" t="s">
        <v>358</v>
      </c>
      <c r="E38" s="65"/>
      <c r="F38" s="228" t="s">
        <v>357</v>
      </c>
      <c r="G38" s="65" t="s">
        <v>137</v>
      </c>
      <c r="H38" s="193" t="s">
        <v>151</v>
      </c>
      <c r="I38" s="228" t="s">
        <v>139</v>
      </c>
      <c r="J38" s="66">
        <v>1585</v>
      </c>
      <c r="K38" s="64">
        <v>9</v>
      </c>
      <c r="L38" s="67">
        <f t="shared" si="0"/>
        <v>176.11111111111111</v>
      </c>
      <c r="M38" s="228" t="s">
        <v>356</v>
      </c>
    </row>
    <row r="39" spans="1:13" x14ac:dyDescent="0.25">
      <c r="A39" s="64">
        <v>3</v>
      </c>
      <c r="B39" s="64">
        <v>10</v>
      </c>
      <c r="C39" s="64">
        <v>2021</v>
      </c>
      <c r="D39" s="65" t="s">
        <v>358</v>
      </c>
      <c r="E39" s="65"/>
      <c r="F39" s="228" t="s">
        <v>357</v>
      </c>
      <c r="G39" s="65" t="s">
        <v>137</v>
      </c>
      <c r="H39" s="193" t="s">
        <v>146</v>
      </c>
      <c r="I39" s="228"/>
      <c r="J39" s="66">
        <v>1383</v>
      </c>
      <c r="K39" s="64">
        <v>9</v>
      </c>
      <c r="L39" s="67">
        <f t="shared" si="0"/>
        <v>153.66666666666666</v>
      </c>
      <c r="M39" s="228" t="s">
        <v>354</v>
      </c>
    </row>
    <row r="40" spans="1:13" x14ac:dyDescent="0.25">
      <c r="A40" s="64">
        <v>3</v>
      </c>
      <c r="B40" s="64">
        <v>10</v>
      </c>
      <c r="C40" s="64">
        <v>2021</v>
      </c>
      <c r="D40" s="65" t="s">
        <v>358</v>
      </c>
      <c r="E40" s="65"/>
      <c r="F40" s="228" t="s">
        <v>357</v>
      </c>
      <c r="G40" s="65" t="s">
        <v>137</v>
      </c>
      <c r="H40" s="193" t="s">
        <v>141</v>
      </c>
      <c r="I40" s="228"/>
      <c r="J40" s="66">
        <v>1551</v>
      </c>
      <c r="K40" s="64">
        <v>9</v>
      </c>
      <c r="L40" s="67">
        <f t="shared" si="0"/>
        <v>172.33333333333334</v>
      </c>
      <c r="M40" s="228" t="s">
        <v>355</v>
      </c>
    </row>
    <row r="41" spans="1:13" x14ac:dyDescent="0.25">
      <c r="A41" s="64">
        <v>3</v>
      </c>
      <c r="B41" s="64">
        <v>10</v>
      </c>
      <c r="C41" s="64">
        <v>2021</v>
      </c>
      <c r="D41" s="65" t="s">
        <v>358</v>
      </c>
      <c r="E41" s="65"/>
      <c r="F41" s="228" t="s">
        <v>357</v>
      </c>
      <c r="G41" s="65" t="s">
        <v>137</v>
      </c>
      <c r="H41" s="73" t="s">
        <v>347</v>
      </c>
      <c r="I41" s="228"/>
      <c r="J41" s="66">
        <v>3384</v>
      </c>
      <c r="K41" s="64">
        <v>18</v>
      </c>
      <c r="L41" s="67">
        <f t="shared" si="0"/>
        <v>188</v>
      </c>
      <c r="M41" s="228" t="s">
        <v>359</v>
      </c>
    </row>
    <row r="42" spans="1:13" x14ac:dyDescent="0.25">
      <c r="A42" s="64">
        <v>10</v>
      </c>
      <c r="B42" s="64">
        <v>10</v>
      </c>
      <c r="C42" s="64">
        <v>2021</v>
      </c>
      <c r="D42" s="65" t="s">
        <v>361</v>
      </c>
      <c r="E42" s="65"/>
      <c r="F42" s="229" t="s">
        <v>360</v>
      </c>
      <c r="G42" s="65" t="s">
        <v>260</v>
      </c>
      <c r="H42" s="73" t="s">
        <v>347</v>
      </c>
      <c r="I42" s="229"/>
      <c r="J42" s="66">
        <v>2052</v>
      </c>
      <c r="K42" s="64">
        <v>11</v>
      </c>
      <c r="L42" s="67">
        <f t="shared" si="0"/>
        <v>186.54545454545453</v>
      </c>
      <c r="M42" s="229" t="s">
        <v>329</v>
      </c>
    </row>
    <row r="43" spans="1:13" x14ac:dyDescent="0.25">
      <c r="A43" s="64">
        <v>10</v>
      </c>
      <c r="B43" s="64">
        <v>10</v>
      </c>
      <c r="C43" s="64">
        <v>2021</v>
      </c>
      <c r="D43" s="65" t="s">
        <v>361</v>
      </c>
      <c r="E43" s="65"/>
      <c r="F43" s="229" t="s">
        <v>360</v>
      </c>
      <c r="G43" s="65" t="s">
        <v>260</v>
      </c>
      <c r="H43" s="73" t="s">
        <v>138</v>
      </c>
      <c r="I43" s="229"/>
      <c r="J43" s="66">
        <v>1910</v>
      </c>
      <c r="K43" s="64">
        <v>11</v>
      </c>
      <c r="L43" s="67">
        <f t="shared" si="0"/>
        <v>173.63636363636363</v>
      </c>
      <c r="M43" s="229" t="s">
        <v>329</v>
      </c>
    </row>
    <row r="44" spans="1:13" x14ac:dyDescent="0.25">
      <c r="A44" s="64">
        <v>10</v>
      </c>
      <c r="B44" s="64">
        <v>10</v>
      </c>
      <c r="C44" s="64">
        <v>2021</v>
      </c>
      <c r="D44" s="65" t="s">
        <v>361</v>
      </c>
      <c r="E44" s="65"/>
      <c r="F44" s="229" t="s">
        <v>360</v>
      </c>
      <c r="G44" s="65" t="s">
        <v>260</v>
      </c>
      <c r="H44" s="193" t="s">
        <v>308</v>
      </c>
      <c r="I44" s="229"/>
      <c r="J44" s="66">
        <v>761</v>
      </c>
      <c r="K44" s="64">
        <v>5</v>
      </c>
      <c r="L44" s="67">
        <f t="shared" si="0"/>
        <v>152.19999999999999</v>
      </c>
      <c r="M44" s="229" t="s">
        <v>329</v>
      </c>
    </row>
    <row r="45" spans="1:13" x14ac:dyDescent="0.25">
      <c r="A45" s="64">
        <v>10</v>
      </c>
      <c r="B45" s="64">
        <v>10</v>
      </c>
      <c r="C45" s="64">
        <v>2021</v>
      </c>
      <c r="D45" s="65" t="s">
        <v>361</v>
      </c>
      <c r="E45" s="65"/>
      <c r="F45" s="229" t="s">
        <v>360</v>
      </c>
      <c r="G45" s="65" t="s">
        <v>260</v>
      </c>
      <c r="H45" s="73" t="s">
        <v>362</v>
      </c>
      <c r="I45" s="229"/>
      <c r="J45" s="66">
        <v>936</v>
      </c>
      <c r="K45" s="64">
        <v>6</v>
      </c>
      <c r="L45" s="67">
        <f t="shared" si="0"/>
        <v>156</v>
      </c>
      <c r="M45" s="229" t="s">
        <v>329</v>
      </c>
    </row>
    <row r="46" spans="1:13" x14ac:dyDescent="0.25">
      <c r="A46" s="64">
        <v>10</v>
      </c>
      <c r="B46" s="64">
        <v>10</v>
      </c>
      <c r="C46" s="64">
        <v>2021</v>
      </c>
      <c r="D46" s="65" t="s">
        <v>361</v>
      </c>
      <c r="E46" s="65"/>
      <c r="F46" s="229" t="s">
        <v>360</v>
      </c>
      <c r="G46" s="65" t="s">
        <v>260</v>
      </c>
      <c r="H46" s="73" t="s">
        <v>142</v>
      </c>
      <c r="I46" s="229"/>
      <c r="J46" s="66">
        <v>1930</v>
      </c>
      <c r="K46" s="64">
        <v>11</v>
      </c>
      <c r="L46" s="67">
        <f t="shared" si="0"/>
        <v>175.45454545454547</v>
      </c>
      <c r="M46" s="229" t="s">
        <v>329</v>
      </c>
    </row>
    <row r="47" spans="1:13" x14ac:dyDescent="0.25">
      <c r="A47" s="64">
        <v>10</v>
      </c>
      <c r="B47" s="64">
        <v>10</v>
      </c>
      <c r="C47" s="64">
        <v>2021</v>
      </c>
      <c r="D47" s="65" t="s">
        <v>369</v>
      </c>
      <c r="E47" s="65"/>
      <c r="F47" s="229" t="s">
        <v>360</v>
      </c>
      <c r="G47" s="65" t="s">
        <v>346</v>
      </c>
      <c r="H47" s="193" t="s">
        <v>148</v>
      </c>
      <c r="I47" s="229"/>
      <c r="J47" s="66">
        <v>1142</v>
      </c>
      <c r="K47" s="64">
        <v>7</v>
      </c>
      <c r="L47" s="67">
        <f t="shared" si="0"/>
        <v>163.14285714285714</v>
      </c>
      <c r="M47" s="227" t="s">
        <v>348</v>
      </c>
    </row>
    <row r="48" spans="1:13" x14ac:dyDescent="0.25">
      <c r="A48" s="64">
        <v>10</v>
      </c>
      <c r="B48" s="64">
        <v>10</v>
      </c>
      <c r="C48" s="64">
        <v>2021</v>
      </c>
      <c r="D48" s="65" t="s">
        <v>369</v>
      </c>
      <c r="E48" s="65"/>
      <c r="F48" s="229" t="s">
        <v>360</v>
      </c>
      <c r="G48" s="65" t="s">
        <v>346</v>
      </c>
      <c r="H48" s="73" t="s">
        <v>158</v>
      </c>
      <c r="I48" s="229"/>
      <c r="J48" s="66">
        <v>1117</v>
      </c>
      <c r="K48" s="64">
        <v>7</v>
      </c>
      <c r="L48" s="67">
        <f t="shared" si="0"/>
        <v>159.57142857142858</v>
      </c>
      <c r="M48" s="227" t="s">
        <v>348</v>
      </c>
    </row>
    <row r="49" spans="1:13" x14ac:dyDescent="0.25">
      <c r="A49" s="64">
        <v>10</v>
      </c>
      <c r="B49" s="64">
        <v>10</v>
      </c>
      <c r="C49" s="64">
        <v>2021</v>
      </c>
      <c r="D49" s="65" t="s">
        <v>369</v>
      </c>
      <c r="E49" s="65"/>
      <c r="F49" s="229" t="s">
        <v>360</v>
      </c>
      <c r="G49" s="65" t="s">
        <v>346</v>
      </c>
      <c r="H49" s="73" t="s">
        <v>368</v>
      </c>
      <c r="I49" s="229"/>
      <c r="J49" s="66">
        <v>1136</v>
      </c>
      <c r="K49" s="64">
        <v>7</v>
      </c>
      <c r="L49" s="67">
        <f t="shared" si="0"/>
        <v>162.28571428571428</v>
      </c>
      <c r="M49" s="227" t="s">
        <v>348</v>
      </c>
    </row>
    <row r="50" spans="1:13" x14ac:dyDescent="0.25">
      <c r="A50" s="64">
        <v>10</v>
      </c>
      <c r="B50" s="64">
        <v>10</v>
      </c>
      <c r="C50" s="64">
        <v>2021</v>
      </c>
      <c r="D50" s="65" t="s">
        <v>369</v>
      </c>
      <c r="E50" s="65"/>
      <c r="F50" s="229" t="s">
        <v>360</v>
      </c>
      <c r="G50" s="65" t="s">
        <v>346</v>
      </c>
      <c r="H50" s="193" t="s">
        <v>146</v>
      </c>
      <c r="I50" s="229"/>
      <c r="J50" s="66">
        <v>1073</v>
      </c>
      <c r="K50" s="64">
        <v>7</v>
      </c>
      <c r="L50" s="67">
        <f t="shared" si="0"/>
        <v>153.28571428571428</v>
      </c>
      <c r="M50" s="227" t="s">
        <v>348</v>
      </c>
    </row>
    <row r="51" spans="1:13" x14ac:dyDescent="0.25">
      <c r="A51" s="64">
        <v>16</v>
      </c>
      <c r="B51" s="64">
        <v>10</v>
      </c>
      <c r="C51" s="64">
        <v>2021</v>
      </c>
      <c r="D51" s="65" t="s">
        <v>393</v>
      </c>
      <c r="E51" s="65"/>
      <c r="F51" s="236" t="s">
        <v>360</v>
      </c>
      <c r="G51" s="65" t="s">
        <v>324</v>
      </c>
      <c r="H51" s="193" t="s">
        <v>309</v>
      </c>
      <c r="I51" s="236"/>
      <c r="J51" s="66">
        <v>1152</v>
      </c>
      <c r="K51" s="64">
        <v>6</v>
      </c>
      <c r="L51" s="67">
        <f t="shared" si="0"/>
        <v>192</v>
      </c>
      <c r="M51" s="236" t="s">
        <v>394</v>
      </c>
    </row>
    <row r="52" spans="1:13" x14ac:dyDescent="0.25">
      <c r="A52" s="64">
        <v>16</v>
      </c>
      <c r="B52" s="64">
        <v>10</v>
      </c>
      <c r="C52" s="64">
        <v>2021</v>
      </c>
      <c r="D52" s="65" t="s">
        <v>393</v>
      </c>
      <c r="E52" s="65"/>
      <c r="F52" s="236" t="s">
        <v>360</v>
      </c>
      <c r="G52" s="65" t="s">
        <v>324</v>
      </c>
      <c r="H52" s="193" t="s">
        <v>151</v>
      </c>
      <c r="I52" s="236"/>
      <c r="J52" s="66">
        <v>1113</v>
      </c>
      <c r="K52" s="64">
        <v>6</v>
      </c>
      <c r="L52" s="67">
        <f t="shared" si="0"/>
        <v>185.5</v>
      </c>
      <c r="M52" s="236" t="s">
        <v>394</v>
      </c>
    </row>
    <row r="53" spans="1:13" x14ac:dyDescent="0.25">
      <c r="A53" s="64">
        <v>17</v>
      </c>
      <c r="B53" s="64">
        <v>10</v>
      </c>
      <c r="C53" s="64">
        <v>2021</v>
      </c>
      <c r="D53" s="65" t="s">
        <v>9</v>
      </c>
      <c r="E53" s="65"/>
      <c r="F53" s="233" t="s">
        <v>319</v>
      </c>
      <c r="G53" s="65" t="s">
        <v>380</v>
      </c>
      <c r="H53" s="73" t="s">
        <v>138</v>
      </c>
      <c r="I53" s="233"/>
      <c r="J53" s="66">
        <v>3205</v>
      </c>
      <c r="K53" s="64">
        <v>18</v>
      </c>
      <c r="L53" s="67">
        <f t="shared" si="0"/>
        <v>178.05555555555554</v>
      </c>
      <c r="M53" s="233" t="s">
        <v>381</v>
      </c>
    </row>
    <row r="54" spans="1:13" x14ac:dyDescent="0.25">
      <c r="A54" s="64">
        <v>17</v>
      </c>
      <c r="B54" s="64">
        <v>10</v>
      </c>
      <c r="C54" s="64">
        <v>2021</v>
      </c>
      <c r="D54" s="65" t="s">
        <v>391</v>
      </c>
      <c r="E54" s="65"/>
      <c r="F54" s="235" t="s">
        <v>388</v>
      </c>
      <c r="G54" s="65" t="s">
        <v>154</v>
      </c>
      <c r="H54" s="73" t="s">
        <v>389</v>
      </c>
      <c r="I54" s="235"/>
      <c r="J54" s="66">
        <v>881</v>
      </c>
      <c r="K54" s="64">
        <v>8</v>
      </c>
      <c r="L54" s="67">
        <f t="shared" si="0"/>
        <v>110.125</v>
      </c>
      <c r="M54" s="235" t="s">
        <v>390</v>
      </c>
    </row>
    <row r="55" spans="1:13" x14ac:dyDescent="0.25">
      <c r="A55" s="64">
        <v>31</v>
      </c>
      <c r="B55" s="64">
        <v>10</v>
      </c>
      <c r="C55" s="64">
        <v>2021</v>
      </c>
      <c r="D55" s="65" t="s">
        <v>397</v>
      </c>
      <c r="E55" s="65"/>
      <c r="F55" s="237" t="s">
        <v>398</v>
      </c>
      <c r="G55" s="65" t="s">
        <v>154</v>
      </c>
      <c r="H55" s="73" t="s">
        <v>362</v>
      </c>
      <c r="I55" s="237"/>
      <c r="J55" s="66">
        <v>1782</v>
      </c>
      <c r="K55" s="64">
        <v>11</v>
      </c>
      <c r="L55" s="67">
        <f t="shared" si="0"/>
        <v>162</v>
      </c>
      <c r="M55" s="237" t="s">
        <v>399</v>
      </c>
    </row>
    <row r="56" spans="1:13" x14ac:dyDescent="0.25">
      <c r="A56" s="64">
        <v>7</v>
      </c>
      <c r="B56" s="64">
        <v>11</v>
      </c>
      <c r="C56" s="64">
        <v>2021</v>
      </c>
      <c r="D56" s="65" t="s">
        <v>404</v>
      </c>
      <c r="E56" s="65"/>
      <c r="F56" s="238" t="s">
        <v>398</v>
      </c>
      <c r="G56" s="65" t="s">
        <v>137</v>
      </c>
      <c r="H56" s="73" t="s">
        <v>138</v>
      </c>
      <c r="I56" s="238" t="s">
        <v>139</v>
      </c>
      <c r="J56" s="66">
        <v>2587</v>
      </c>
      <c r="K56" s="64">
        <v>14</v>
      </c>
      <c r="L56" s="67">
        <f t="shared" si="0"/>
        <v>184.78571428571428</v>
      </c>
      <c r="M56" s="238"/>
    </row>
    <row r="57" spans="1:13" x14ac:dyDescent="0.25">
      <c r="A57" s="64">
        <v>7</v>
      </c>
      <c r="B57" s="64">
        <v>11</v>
      </c>
      <c r="C57" s="64">
        <v>2021</v>
      </c>
      <c r="D57" s="65" t="s">
        <v>404</v>
      </c>
      <c r="E57" s="65"/>
      <c r="F57" s="238" t="s">
        <v>398</v>
      </c>
      <c r="G57" s="65" t="s">
        <v>137</v>
      </c>
      <c r="H57" s="73" t="s">
        <v>145</v>
      </c>
      <c r="I57" s="238" t="s">
        <v>139</v>
      </c>
      <c r="J57" s="66">
        <v>2650</v>
      </c>
      <c r="K57" s="64">
        <v>14</v>
      </c>
      <c r="L57" s="67">
        <f t="shared" si="0"/>
        <v>189.28571428571428</v>
      </c>
      <c r="M57" s="238"/>
    </row>
    <row r="58" spans="1:13" x14ac:dyDescent="0.25">
      <c r="A58" s="64">
        <v>7</v>
      </c>
      <c r="B58" s="64">
        <v>11</v>
      </c>
      <c r="C58" s="64">
        <v>2021</v>
      </c>
      <c r="D58" s="65" t="s">
        <v>404</v>
      </c>
      <c r="E58" s="65"/>
      <c r="F58" s="238" t="s">
        <v>398</v>
      </c>
      <c r="G58" s="65" t="s">
        <v>137</v>
      </c>
      <c r="H58" s="193" t="s">
        <v>144</v>
      </c>
      <c r="I58" s="238" t="s">
        <v>311</v>
      </c>
      <c r="J58" s="66">
        <v>2488</v>
      </c>
      <c r="K58" s="64">
        <v>14</v>
      </c>
      <c r="L58" s="67">
        <f t="shared" si="0"/>
        <v>177.71428571428572</v>
      </c>
      <c r="M58" s="238"/>
    </row>
    <row r="59" spans="1:13" x14ac:dyDescent="0.25">
      <c r="A59" s="64">
        <v>7</v>
      </c>
      <c r="B59" s="64">
        <v>11</v>
      </c>
      <c r="C59" s="64">
        <v>2021</v>
      </c>
      <c r="D59" s="65" t="s">
        <v>404</v>
      </c>
      <c r="E59" s="65"/>
      <c r="F59" s="238" t="s">
        <v>398</v>
      </c>
      <c r="G59" s="65" t="s">
        <v>137</v>
      </c>
      <c r="H59" s="73" t="s">
        <v>362</v>
      </c>
      <c r="I59" s="238" t="s">
        <v>311</v>
      </c>
      <c r="J59" s="66">
        <v>2263</v>
      </c>
      <c r="K59" s="64">
        <v>14</v>
      </c>
      <c r="L59" s="67">
        <f t="shared" si="0"/>
        <v>161.64285714285714</v>
      </c>
      <c r="M59" s="238"/>
    </row>
    <row r="60" spans="1:13" x14ac:dyDescent="0.25">
      <c r="A60" s="64">
        <v>7</v>
      </c>
      <c r="B60" s="64">
        <v>11</v>
      </c>
      <c r="C60" s="64">
        <v>2021</v>
      </c>
      <c r="D60" s="65" t="s">
        <v>404</v>
      </c>
      <c r="E60" s="65"/>
      <c r="F60" s="238" t="s">
        <v>398</v>
      </c>
      <c r="G60" s="65" t="s">
        <v>137</v>
      </c>
      <c r="H60" s="193" t="s">
        <v>141</v>
      </c>
      <c r="I60" s="238" t="s">
        <v>310</v>
      </c>
      <c r="J60" s="66">
        <v>2986</v>
      </c>
      <c r="K60" s="64">
        <v>14</v>
      </c>
      <c r="L60" s="62">
        <f t="shared" si="0"/>
        <v>213.28571428571428</v>
      </c>
      <c r="M60" s="238"/>
    </row>
    <row r="61" spans="1:13" x14ac:dyDescent="0.25">
      <c r="A61" s="64">
        <v>7</v>
      </c>
      <c r="B61" s="64">
        <v>11</v>
      </c>
      <c r="C61" s="64">
        <v>2021</v>
      </c>
      <c r="D61" s="65" t="s">
        <v>404</v>
      </c>
      <c r="E61" s="65"/>
      <c r="F61" s="238" t="s">
        <v>398</v>
      </c>
      <c r="G61" s="65" t="s">
        <v>137</v>
      </c>
      <c r="H61" s="193" t="s">
        <v>151</v>
      </c>
      <c r="I61" s="238" t="s">
        <v>310</v>
      </c>
      <c r="J61" s="66">
        <v>2468</v>
      </c>
      <c r="K61" s="64">
        <v>14</v>
      </c>
      <c r="L61" s="67">
        <f t="shared" si="0"/>
        <v>176.28571428571428</v>
      </c>
      <c r="M61" s="238"/>
    </row>
    <row r="62" spans="1:13" x14ac:dyDescent="0.25">
      <c r="A62" s="64">
        <v>14</v>
      </c>
      <c r="B62" s="64">
        <v>11</v>
      </c>
      <c r="C62" s="64">
        <v>2021</v>
      </c>
      <c r="D62" s="65" t="s">
        <v>410</v>
      </c>
      <c r="E62" s="65"/>
      <c r="F62" s="239" t="s">
        <v>411</v>
      </c>
      <c r="G62" s="65" t="s">
        <v>137</v>
      </c>
      <c r="H62" s="73" t="s">
        <v>145</v>
      </c>
      <c r="I62" s="239" t="s">
        <v>139</v>
      </c>
      <c r="J62" s="66">
        <v>1213</v>
      </c>
      <c r="K62" s="64">
        <v>7</v>
      </c>
      <c r="L62" s="67">
        <f t="shared" si="0"/>
        <v>173.28571428571428</v>
      </c>
      <c r="M62" s="239" t="s">
        <v>313</v>
      </c>
    </row>
    <row r="63" spans="1:13" x14ac:dyDescent="0.25">
      <c r="A63" s="64">
        <v>14</v>
      </c>
      <c r="B63" s="64">
        <v>11</v>
      </c>
      <c r="C63" s="64">
        <v>2021</v>
      </c>
      <c r="D63" s="65" t="s">
        <v>410</v>
      </c>
      <c r="E63" s="65"/>
      <c r="F63" s="239" t="s">
        <v>411</v>
      </c>
      <c r="G63" s="65" t="s">
        <v>137</v>
      </c>
      <c r="H63" s="193" t="s">
        <v>144</v>
      </c>
      <c r="I63" s="239" t="s">
        <v>139</v>
      </c>
      <c r="J63" s="66">
        <v>1279</v>
      </c>
      <c r="K63" s="64">
        <v>7</v>
      </c>
      <c r="L63" s="67">
        <f t="shared" si="0"/>
        <v>182.71428571428572</v>
      </c>
      <c r="M63" s="239" t="s">
        <v>313</v>
      </c>
    </row>
    <row r="64" spans="1:13" x14ac:dyDescent="0.25">
      <c r="A64" s="64">
        <v>14</v>
      </c>
      <c r="B64" s="64">
        <v>11</v>
      </c>
      <c r="C64" s="64">
        <v>2021</v>
      </c>
      <c r="D64" s="65" t="s">
        <v>410</v>
      </c>
      <c r="E64" s="65"/>
      <c r="F64" s="239" t="s">
        <v>411</v>
      </c>
      <c r="G64" s="65" t="s">
        <v>137</v>
      </c>
      <c r="H64" s="193" t="s">
        <v>151</v>
      </c>
      <c r="I64" s="239" t="s">
        <v>139</v>
      </c>
      <c r="J64" s="66">
        <v>1194</v>
      </c>
      <c r="K64" s="64">
        <v>7</v>
      </c>
      <c r="L64" s="67">
        <f t="shared" si="0"/>
        <v>170.57142857142858</v>
      </c>
      <c r="M64" s="239" t="s">
        <v>313</v>
      </c>
    </row>
    <row r="65" spans="1:13" x14ac:dyDescent="0.25">
      <c r="A65" s="64">
        <v>14</v>
      </c>
      <c r="B65" s="64">
        <v>11</v>
      </c>
      <c r="C65" s="64">
        <v>2021</v>
      </c>
      <c r="D65" s="65" t="s">
        <v>410</v>
      </c>
      <c r="E65" s="65"/>
      <c r="F65" s="239" t="s">
        <v>411</v>
      </c>
      <c r="G65" s="65" t="s">
        <v>137</v>
      </c>
      <c r="H65" s="193" t="s">
        <v>147</v>
      </c>
      <c r="I65" s="239" t="s">
        <v>139</v>
      </c>
      <c r="J65" s="66">
        <v>1274</v>
      </c>
      <c r="K65" s="64">
        <v>7</v>
      </c>
      <c r="L65" s="67">
        <f t="shared" si="0"/>
        <v>182</v>
      </c>
      <c r="M65" s="239" t="s">
        <v>313</v>
      </c>
    </row>
    <row r="66" spans="1:13" x14ac:dyDescent="0.25">
      <c r="A66" s="64">
        <v>14</v>
      </c>
      <c r="B66" s="64">
        <v>11</v>
      </c>
      <c r="C66" s="64">
        <v>2021</v>
      </c>
      <c r="D66" s="65" t="s">
        <v>410</v>
      </c>
      <c r="E66" s="65"/>
      <c r="F66" s="239" t="s">
        <v>411</v>
      </c>
      <c r="G66" s="65" t="s">
        <v>137</v>
      </c>
      <c r="H66" s="193" t="s">
        <v>143</v>
      </c>
      <c r="I66" s="239" t="s">
        <v>139</v>
      </c>
      <c r="J66" s="66">
        <v>1302</v>
      </c>
      <c r="K66" s="64">
        <v>7</v>
      </c>
      <c r="L66" s="67">
        <f t="shared" si="0"/>
        <v>186</v>
      </c>
      <c r="M66" s="239" t="s">
        <v>313</v>
      </c>
    </row>
    <row r="67" spans="1:13" x14ac:dyDescent="0.25">
      <c r="A67" s="64">
        <v>14</v>
      </c>
      <c r="B67" s="64">
        <v>11</v>
      </c>
      <c r="C67" s="64">
        <v>2021</v>
      </c>
      <c r="D67" s="65" t="s">
        <v>410</v>
      </c>
      <c r="E67" s="65"/>
      <c r="F67" s="239" t="s">
        <v>411</v>
      </c>
      <c r="G67" s="65" t="s">
        <v>137</v>
      </c>
      <c r="H67" s="193" t="s">
        <v>160</v>
      </c>
      <c r="I67" s="239" t="s">
        <v>311</v>
      </c>
      <c r="J67" s="66">
        <v>976</v>
      </c>
      <c r="K67" s="64">
        <v>5</v>
      </c>
      <c r="L67" s="67">
        <f t="shared" si="0"/>
        <v>195.2</v>
      </c>
      <c r="M67" s="239" t="s">
        <v>415</v>
      </c>
    </row>
    <row r="68" spans="1:13" x14ac:dyDescent="0.25">
      <c r="A68" s="64">
        <v>14</v>
      </c>
      <c r="B68" s="64">
        <v>11</v>
      </c>
      <c r="C68" s="64">
        <v>2021</v>
      </c>
      <c r="D68" s="65" t="s">
        <v>410</v>
      </c>
      <c r="E68" s="65"/>
      <c r="F68" s="239" t="s">
        <v>411</v>
      </c>
      <c r="G68" s="65" t="s">
        <v>137</v>
      </c>
      <c r="H68" s="193" t="s">
        <v>141</v>
      </c>
      <c r="I68" s="239" t="s">
        <v>311</v>
      </c>
      <c r="J68" s="66">
        <v>1337</v>
      </c>
      <c r="K68" s="64">
        <v>7</v>
      </c>
      <c r="L68" s="67">
        <f t="shared" si="0"/>
        <v>191</v>
      </c>
      <c r="M68" s="239" t="s">
        <v>415</v>
      </c>
    </row>
    <row r="69" spans="1:13" x14ac:dyDescent="0.25">
      <c r="A69" s="64">
        <v>14</v>
      </c>
      <c r="B69" s="64">
        <v>11</v>
      </c>
      <c r="C69" s="64">
        <v>2021</v>
      </c>
      <c r="D69" s="65" t="s">
        <v>410</v>
      </c>
      <c r="E69" s="65"/>
      <c r="F69" s="239" t="s">
        <v>411</v>
      </c>
      <c r="G69" s="65" t="s">
        <v>137</v>
      </c>
      <c r="H69" s="193" t="s">
        <v>309</v>
      </c>
      <c r="I69" s="239" t="s">
        <v>311</v>
      </c>
      <c r="J69" s="66">
        <v>1262</v>
      </c>
      <c r="K69" s="64">
        <v>7</v>
      </c>
      <c r="L69" s="67">
        <f t="shared" si="0"/>
        <v>180.28571428571428</v>
      </c>
      <c r="M69" s="239" t="s">
        <v>415</v>
      </c>
    </row>
    <row r="70" spans="1:13" x14ac:dyDescent="0.25">
      <c r="A70" s="64">
        <v>14</v>
      </c>
      <c r="B70" s="64">
        <v>11</v>
      </c>
      <c r="C70" s="64">
        <v>2021</v>
      </c>
      <c r="D70" s="65" t="s">
        <v>410</v>
      </c>
      <c r="E70" s="65"/>
      <c r="F70" s="239" t="s">
        <v>411</v>
      </c>
      <c r="G70" s="65" t="s">
        <v>137</v>
      </c>
      <c r="H70" s="193" t="s">
        <v>409</v>
      </c>
      <c r="I70" s="239" t="s">
        <v>311</v>
      </c>
      <c r="J70" s="66">
        <v>658</v>
      </c>
      <c r="K70" s="64">
        <v>4</v>
      </c>
      <c r="L70" s="67">
        <f t="shared" si="0"/>
        <v>164.5</v>
      </c>
      <c r="M70" s="239" t="s">
        <v>415</v>
      </c>
    </row>
    <row r="71" spans="1:13" x14ac:dyDescent="0.25">
      <c r="A71" s="64">
        <v>14</v>
      </c>
      <c r="B71" s="64">
        <v>11</v>
      </c>
      <c r="C71" s="64">
        <v>2021</v>
      </c>
      <c r="D71" s="65" t="s">
        <v>410</v>
      </c>
      <c r="E71" s="65"/>
      <c r="F71" s="239" t="s">
        <v>411</v>
      </c>
      <c r="G71" s="65" t="s">
        <v>137</v>
      </c>
      <c r="H71" s="193" t="s">
        <v>150</v>
      </c>
      <c r="I71" s="239" t="s">
        <v>311</v>
      </c>
      <c r="J71" s="66">
        <v>781</v>
      </c>
      <c r="K71" s="64">
        <v>5</v>
      </c>
      <c r="L71" s="67">
        <f t="shared" si="0"/>
        <v>156.19999999999999</v>
      </c>
      <c r="M71" s="239" t="s">
        <v>415</v>
      </c>
    </row>
    <row r="72" spans="1:13" x14ac:dyDescent="0.25">
      <c r="A72" s="64">
        <v>14</v>
      </c>
      <c r="B72" s="64">
        <v>11</v>
      </c>
      <c r="C72" s="64">
        <v>2021</v>
      </c>
      <c r="D72" s="65" t="s">
        <v>410</v>
      </c>
      <c r="E72" s="65"/>
      <c r="F72" s="239" t="s">
        <v>411</v>
      </c>
      <c r="G72" s="65" t="s">
        <v>137</v>
      </c>
      <c r="H72" s="193" t="s">
        <v>163</v>
      </c>
      <c r="I72" s="239" t="s">
        <v>311</v>
      </c>
      <c r="J72" s="66">
        <v>1216</v>
      </c>
      <c r="K72" s="64">
        <v>7</v>
      </c>
      <c r="L72" s="67">
        <f t="shared" si="0"/>
        <v>173.71428571428572</v>
      </c>
      <c r="M72" s="239" t="s">
        <v>415</v>
      </c>
    </row>
    <row r="73" spans="1:13" x14ac:dyDescent="0.25">
      <c r="A73" s="64">
        <v>14</v>
      </c>
      <c r="B73" s="64">
        <v>11</v>
      </c>
      <c r="C73" s="64">
        <v>2021</v>
      </c>
      <c r="D73" s="65" t="s">
        <v>412</v>
      </c>
      <c r="E73" s="65"/>
      <c r="F73" s="239" t="s">
        <v>360</v>
      </c>
      <c r="G73" s="65" t="s">
        <v>154</v>
      </c>
      <c r="H73" s="193" t="s">
        <v>413</v>
      </c>
      <c r="I73" s="239" t="s">
        <v>310</v>
      </c>
      <c r="J73" s="66">
        <v>819</v>
      </c>
      <c r="K73" s="64">
        <v>7</v>
      </c>
      <c r="L73" s="67">
        <f t="shared" si="0"/>
        <v>117</v>
      </c>
      <c r="M73" s="239" t="s">
        <v>416</v>
      </c>
    </row>
    <row r="74" spans="1:13" x14ac:dyDescent="0.25">
      <c r="A74" s="64">
        <v>14</v>
      </c>
      <c r="B74" s="64">
        <v>11</v>
      </c>
      <c r="C74" s="64">
        <v>2021</v>
      </c>
      <c r="D74" s="65" t="s">
        <v>412</v>
      </c>
      <c r="E74" s="65"/>
      <c r="F74" s="239" t="s">
        <v>360</v>
      </c>
      <c r="G74" s="65" t="s">
        <v>154</v>
      </c>
      <c r="H74" s="73" t="s">
        <v>414</v>
      </c>
      <c r="I74" s="239" t="s">
        <v>310</v>
      </c>
      <c r="J74" s="66">
        <v>1043</v>
      </c>
      <c r="K74" s="64">
        <v>7</v>
      </c>
      <c r="L74" s="67">
        <f t="shared" si="0"/>
        <v>149</v>
      </c>
      <c r="M74" s="239" t="s">
        <v>416</v>
      </c>
    </row>
    <row r="75" spans="1:13" x14ac:dyDescent="0.25">
      <c r="A75" s="64">
        <v>14</v>
      </c>
      <c r="B75" s="64">
        <v>11</v>
      </c>
      <c r="C75" s="64">
        <v>2021</v>
      </c>
      <c r="D75" s="65" t="s">
        <v>412</v>
      </c>
      <c r="E75" s="65"/>
      <c r="F75" s="239" t="s">
        <v>360</v>
      </c>
      <c r="G75" s="65" t="s">
        <v>154</v>
      </c>
      <c r="H75" s="193" t="s">
        <v>327</v>
      </c>
      <c r="I75" s="239" t="s">
        <v>310</v>
      </c>
      <c r="J75" s="66">
        <v>1148</v>
      </c>
      <c r="K75" s="64">
        <v>7</v>
      </c>
      <c r="L75" s="67">
        <f t="shared" si="0"/>
        <v>164</v>
      </c>
      <c r="M75" s="239" t="s">
        <v>416</v>
      </c>
    </row>
    <row r="76" spans="1:13" x14ac:dyDescent="0.25">
      <c r="A76" s="64">
        <v>14</v>
      </c>
      <c r="B76" s="64">
        <v>11</v>
      </c>
      <c r="C76" s="64">
        <v>2021</v>
      </c>
      <c r="D76" s="65" t="s">
        <v>412</v>
      </c>
      <c r="E76" s="65"/>
      <c r="F76" s="239" t="s">
        <v>360</v>
      </c>
      <c r="G76" s="65" t="s">
        <v>154</v>
      </c>
      <c r="H76" s="193" t="s">
        <v>266</v>
      </c>
      <c r="I76" s="239" t="s">
        <v>310</v>
      </c>
      <c r="J76" s="66">
        <v>1022</v>
      </c>
      <c r="K76" s="64">
        <v>7</v>
      </c>
      <c r="L76" s="67">
        <f t="shared" si="0"/>
        <v>146</v>
      </c>
      <c r="M76" s="239" t="s">
        <v>416</v>
      </c>
    </row>
    <row r="77" spans="1:13" x14ac:dyDescent="0.25">
      <c r="A77" s="53"/>
      <c r="B77" s="53"/>
      <c r="C77" s="53"/>
      <c r="D77" s="33"/>
      <c r="E77" s="33"/>
      <c r="F77" s="55"/>
      <c r="G77" s="60"/>
      <c r="H77" s="72">
        <f>COUNTA(H7:H76)</f>
        <v>70</v>
      </c>
      <c r="I77" s="72"/>
      <c r="J77" s="162">
        <f>SUBTOTAL(9,J7:J76)</f>
        <v>112172</v>
      </c>
      <c r="K77" s="82">
        <f>SUBTOTAL(9,K7:K76)</f>
        <v>650</v>
      </c>
      <c r="L77" s="163">
        <f t="shared" ref="L77" si="1">J77/K77</f>
        <v>172.5723076923077</v>
      </c>
    </row>
  </sheetData>
  <autoFilter ref="A6:M10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2"/>
  <sheetViews>
    <sheetView topLeftCell="A33" workbookViewId="0">
      <selection activeCell="D56" sqref="D56"/>
    </sheetView>
  </sheetViews>
  <sheetFormatPr baseColWidth="10" defaultRowHeight="15" x14ac:dyDescent="0.25"/>
  <cols>
    <col min="1" max="2" width="19.140625" customWidth="1"/>
    <col min="3" max="3" width="17.85546875" customWidth="1"/>
    <col min="4" max="4" width="18.5703125" customWidth="1"/>
  </cols>
  <sheetData>
    <row r="2" spans="1:10" ht="20.25" x14ac:dyDescent="0.25">
      <c r="A2" s="244" t="s">
        <v>304</v>
      </c>
      <c r="B2" s="245"/>
      <c r="C2" s="245"/>
      <c r="D2" s="245"/>
      <c r="E2" s="245"/>
      <c r="F2" s="245"/>
      <c r="G2" s="245"/>
      <c r="H2" s="245"/>
      <c r="I2" s="246"/>
    </row>
    <row r="4" spans="1:10" x14ac:dyDescent="0.25">
      <c r="J4" s="64" t="s">
        <v>164</v>
      </c>
    </row>
    <row r="5" spans="1:10" ht="15.75" x14ac:dyDescent="0.25">
      <c r="A5" s="74" t="s">
        <v>351</v>
      </c>
    </row>
    <row r="6" spans="1:10" x14ac:dyDescent="0.25">
      <c r="A6" s="65" t="s">
        <v>344</v>
      </c>
      <c r="C6" s="226" t="s">
        <v>339</v>
      </c>
      <c r="D6" s="65" t="s">
        <v>338</v>
      </c>
      <c r="J6" s="53">
        <v>2</v>
      </c>
    </row>
    <row r="7" spans="1:10" x14ac:dyDescent="0.25">
      <c r="A7" s="65" t="s">
        <v>352</v>
      </c>
      <c r="B7" s="80"/>
      <c r="C7" s="64" t="s">
        <v>346</v>
      </c>
      <c r="D7" s="68" t="s">
        <v>353</v>
      </c>
      <c r="E7" s="73"/>
      <c r="F7" s="80"/>
      <c r="G7" s="80"/>
      <c r="H7" s="80"/>
      <c r="I7" s="80"/>
      <c r="J7" s="64">
        <v>2</v>
      </c>
    </row>
    <row r="8" spans="1:10" x14ac:dyDescent="0.25">
      <c r="A8" s="65" t="s">
        <v>293</v>
      </c>
      <c r="B8" s="80"/>
      <c r="C8" s="64"/>
      <c r="D8" s="68"/>
      <c r="E8" s="73"/>
      <c r="F8" s="80"/>
      <c r="G8" s="80"/>
      <c r="H8" s="80"/>
      <c r="I8" s="80"/>
      <c r="J8" s="64"/>
    </row>
    <row r="9" spans="1:10" x14ac:dyDescent="0.25">
      <c r="A9" s="73"/>
      <c r="B9" s="80"/>
      <c r="C9" s="64"/>
      <c r="D9" s="68"/>
      <c r="E9" s="73"/>
      <c r="F9" s="80"/>
      <c r="G9" s="80"/>
      <c r="H9" s="80"/>
      <c r="I9" s="80"/>
      <c r="J9" s="64"/>
    </row>
    <row r="10" spans="1:10" x14ac:dyDescent="0.25">
      <c r="A10" s="73"/>
      <c r="B10" s="80"/>
      <c r="C10" s="80"/>
      <c r="D10" s="81"/>
      <c r="E10" s="73"/>
      <c r="F10" s="80"/>
      <c r="G10" s="80"/>
      <c r="H10" s="80"/>
      <c r="I10" s="80"/>
      <c r="J10" s="82">
        <f>SUM(J6:J9)</f>
        <v>4</v>
      </c>
    </row>
    <row r="11" spans="1:10" ht="15.75" x14ac:dyDescent="0.25">
      <c r="A11" s="74" t="s">
        <v>290</v>
      </c>
      <c r="D11" s="80"/>
      <c r="J11" s="64"/>
    </row>
    <row r="12" spans="1:10" x14ac:dyDescent="0.25">
      <c r="D12" s="80"/>
      <c r="J12" s="64"/>
    </row>
    <row r="13" spans="1:10" x14ac:dyDescent="0.25">
      <c r="A13" s="182" t="s">
        <v>291</v>
      </c>
      <c r="B13" s="65"/>
      <c r="C13" s="64"/>
      <c r="D13" s="65"/>
      <c r="E13" s="33"/>
      <c r="J13" s="64"/>
    </row>
    <row r="14" spans="1:10" x14ac:dyDescent="0.25">
      <c r="A14" s="55"/>
      <c r="B14" s="65"/>
      <c r="C14" s="64"/>
      <c r="D14" s="60"/>
      <c r="E14" s="33"/>
      <c r="J14" s="64"/>
    </row>
    <row r="15" spans="1:10" x14ac:dyDescent="0.25">
      <c r="A15" s="33"/>
      <c r="D15" s="55"/>
      <c r="E15" s="33"/>
      <c r="J15" s="64"/>
    </row>
    <row r="16" spans="1:10" ht="15.75" x14ac:dyDescent="0.25">
      <c r="A16" s="74" t="s">
        <v>238</v>
      </c>
      <c r="D16" s="55"/>
      <c r="E16" s="33"/>
      <c r="J16" s="64"/>
    </row>
    <row r="17" spans="1:10" ht="15.75" x14ac:dyDescent="0.25">
      <c r="A17" s="56" t="s">
        <v>240</v>
      </c>
      <c r="C17" s="53" t="s">
        <v>154</v>
      </c>
      <c r="D17" s="68" t="s">
        <v>316</v>
      </c>
      <c r="E17" s="33"/>
      <c r="J17" s="64">
        <v>3</v>
      </c>
    </row>
    <row r="18" spans="1:10" ht="15.75" x14ac:dyDescent="0.25">
      <c r="A18" s="74"/>
      <c r="D18" s="55"/>
      <c r="E18" s="33"/>
      <c r="J18" s="64"/>
    </row>
    <row r="19" spans="1:10" x14ac:dyDescent="0.25">
      <c r="B19" s="33"/>
      <c r="D19" s="33"/>
      <c r="F19" s="33"/>
      <c r="J19" s="82">
        <f>SUM(J17:J18)</f>
        <v>3</v>
      </c>
    </row>
    <row r="20" spans="1:10" ht="15.75" x14ac:dyDescent="0.25">
      <c r="A20" s="74" t="s">
        <v>278</v>
      </c>
      <c r="B20" s="33"/>
      <c r="D20" s="33"/>
      <c r="F20" s="33"/>
      <c r="J20" s="64"/>
    </row>
    <row r="21" spans="1:10" x14ac:dyDescent="0.25">
      <c r="A21" s="249"/>
      <c r="B21" s="249"/>
      <c r="C21" s="73"/>
      <c r="D21" s="72"/>
      <c r="E21" s="73"/>
      <c r="F21" s="73"/>
      <c r="G21" s="80"/>
      <c r="H21" s="80"/>
      <c r="I21" s="80"/>
      <c r="J21" s="64"/>
    </row>
    <row r="22" spans="1:10" x14ac:dyDescent="0.25">
      <c r="A22" s="83"/>
      <c r="B22" s="73"/>
      <c r="C22" s="80"/>
      <c r="D22" s="72"/>
      <c r="E22" s="73"/>
      <c r="F22" s="73"/>
      <c r="G22" s="80"/>
      <c r="H22" s="80"/>
      <c r="I22" s="80"/>
      <c r="J22" s="82">
        <f>SUM(J21:J21)</f>
        <v>0</v>
      </c>
    </row>
    <row r="23" spans="1:10" x14ac:dyDescent="0.25">
      <c r="A23" s="76" t="s">
        <v>237</v>
      </c>
      <c r="B23" s="73"/>
      <c r="C23" s="80"/>
      <c r="D23" s="72"/>
      <c r="E23" s="73"/>
      <c r="F23" s="73"/>
      <c r="G23" s="80"/>
      <c r="H23" s="80"/>
      <c r="I23" s="80"/>
      <c r="J23" s="81"/>
    </row>
    <row r="24" spans="1:10" x14ac:dyDescent="0.25">
      <c r="A24" s="75"/>
      <c r="B24" s="33"/>
      <c r="D24" s="55"/>
      <c r="E24" s="33"/>
      <c r="F24" s="33"/>
      <c r="J24" s="53"/>
    </row>
    <row r="25" spans="1:10" x14ac:dyDescent="0.25">
      <c r="J25" s="53"/>
    </row>
    <row r="26" spans="1:10" ht="15.75" x14ac:dyDescent="0.25">
      <c r="A26" s="74" t="s">
        <v>400</v>
      </c>
      <c r="J26" s="53"/>
    </row>
    <row r="27" spans="1:10" x14ac:dyDescent="0.25">
      <c r="J27" s="53"/>
    </row>
    <row r="28" spans="1:10" x14ac:dyDescent="0.25">
      <c r="A28" s="212" t="s">
        <v>248</v>
      </c>
      <c r="B28" s="84"/>
      <c r="C28" s="168"/>
      <c r="D28" s="68"/>
      <c r="E28" s="73"/>
      <c r="F28" s="65"/>
      <c r="G28" s="65"/>
      <c r="H28" s="65"/>
      <c r="I28" s="65"/>
      <c r="J28" s="64"/>
    </row>
    <row r="29" spans="1:10" x14ac:dyDescent="0.25">
      <c r="A29" s="169" t="s">
        <v>286</v>
      </c>
      <c r="B29" s="84"/>
      <c r="C29" s="53" t="s">
        <v>154</v>
      </c>
      <c r="D29" s="68" t="s">
        <v>317</v>
      </c>
      <c r="E29" s="73"/>
      <c r="F29" s="65"/>
      <c r="G29" s="65"/>
      <c r="H29" s="65"/>
      <c r="I29" s="65"/>
      <c r="J29" s="64">
        <v>2</v>
      </c>
    </row>
    <row r="30" spans="1:10" x14ac:dyDescent="0.25">
      <c r="A30" s="84" t="s">
        <v>287</v>
      </c>
      <c r="B30" s="84"/>
      <c r="C30" s="53" t="s">
        <v>154</v>
      </c>
      <c r="D30" s="68" t="s">
        <v>341</v>
      </c>
      <c r="E30" s="73"/>
      <c r="F30" s="65"/>
      <c r="G30" s="65"/>
      <c r="H30" s="65"/>
      <c r="I30" s="65"/>
      <c r="J30" s="64">
        <v>2</v>
      </c>
    </row>
    <row r="31" spans="1:10" x14ac:dyDescent="0.25">
      <c r="A31" s="84" t="s">
        <v>287</v>
      </c>
      <c r="C31" s="53" t="s">
        <v>154</v>
      </c>
      <c r="D31" s="65" t="s">
        <v>340</v>
      </c>
      <c r="E31" s="73"/>
      <c r="F31" s="65"/>
      <c r="G31" s="65"/>
      <c r="H31" s="65"/>
      <c r="I31" s="65"/>
      <c r="J31" s="64">
        <v>2</v>
      </c>
    </row>
    <row r="32" spans="1:10" x14ac:dyDescent="0.25">
      <c r="A32" s="65" t="s">
        <v>393</v>
      </c>
      <c r="B32" s="84"/>
      <c r="C32" s="64" t="s">
        <v>339</v>
      </c>
      <c r="D32" s="68" t="s">
        <v>396</v>
      </c>
      <c r="E32" s="73"/>
      <c r="F32" s="65"/>
      <c r="G32" s="65"/>
      <c r="H32" s="65"/>
      <c r="I32" s="65"/>
      <c r="J32" s="103">
        <v>2</v>
      </c>
    </row>
    <row r="33" spans="1:10" x14ac:dyDescent="0.25">
      <c r="C33" s="53"/>
      <c r="E33" s="73"/>
      <c r="F33" s="65"/>
      <c r="G33" s="65"/>
      <c r="H33" s="65"/>
      <c r="I33" s="65"/>
      <c r="J33" s="82">
        <f>SUM(J28:J32)</f>
        <v>8</v>
      </c>
    </row>
    <row r="34" spans="1:10" x14ac:dyDescent="0.25">
      <c r="A34" s="174"/>
      <c r="B34" s="84"/>
      <c r="C34" s="225"/>
      <c r="D34" s="173"/>
      <c r="E34" s="73"/>
      <c r="F34" s="65"/>
      <c r="G34" s="65"/>
      <c r="H34" s="65"/>
      <c r="I34" s="65"/>
      <c r="J34" s="103"/>
    </row>
    <row r="35" spans="1:10" x14ac:dyDescent="0.25">
      <c r="A35" s="212" t="s">
        <v>246</v>
      </c>
      <c r="B35" s="84"/>
      <c r="C35" s="225"/>
      <c r="D35" s="68"/>
      <c r="E35" s="73"/>
      <c r="F35" s="65"/>
      <c r="G35" s="65"/>
      <c r="H35" s="65"/>
      <c r="I35" s="65"/>
      <c r="J35" s="64"/>
    </row>
    <row r="36" spans="1:10" x14ac:dyDescent="0.25">
      <c r="A36" s="84" t="s">
        <v>342</v>
      </c>
      <c r="B36" s="84"/>
      <c r="C36" s="64" t="s">
        <v>339</v>
      </c>
      <c r="D36" s="68" t="s">
        <v>343</v>
      </c>
      <c r="E36" s="73"/>
      <c r="F36" s="65"/>
      <c r="G36" s="65"/>
      <c r="H36" s="65"/>
      <c r="I36" s="65"/>
      <c r="J36" s="64"/>
    </row>
    <row r="37" spans="1:10" x14ac:dyDescent="0.25">
      <c r="A37" s="84" t="s">
        <v>401</v>
      </c>
      <c r="B37" s="84"/>
      <c r="C37" s="53" t="s">
        <v>154</v>
      </c>
      <c r="D37" s="68" t="s">
        <v>402</v>
      </c>
      <c r="E37" s="73"/>
      <c r="F37" s="65"/>
      <c r="G37" s="65"/>
      <c r="H37" s="65"/>
      <c r="I37" s="65"/>
      <c r="J37" s="64">
        <v>2</v>
      </c>
    </row>
    <row r="38" spans="1:10" x14ac:dyDescent="0.25">
      <c r="A38" s="187"/>
      <c r="B38" s="84"/>
      <c r="C38" s="64"/>
      <c r="D38" s="68"/>
      <c r="E38" s="68"/>
      <c r="F38" s="65"/>
      <c r="G38" s="65"/>
      <c r="H38" s="65"/>
      <c r="I38" s="65"/>
      <c r="J38" s="64">
        <v>1</v>
      </c>
    </row>
    <row r="39" spans="1:10" x14ac:dyDescent="0.25">
      <c r="A39" s="64"/>
      <c r="B39" s="65"/>
      <c r="C39" s="65"/>
      <c r="D39" s="65"/>
      <c r="E39" s="65"/>
      <c r="F39" s="65"/>
      <c r="G39" s="65"/>
      <c r="H39" s="65"/>
      <c r="I39" s="65"/>
      <c r="J39" s="82">
        <f>SUM(J35:J38)</f>
        <v>3</v>
      </c>
    </row>
    <row r="40" spans="1:10" ht="15.75" x14ac:dyDescent="0.25">
      <c r="A40" s="74" t="s">
        <v>182</v>
      </c>
      <c r="J40" s="53"/>
    </row>
    <row r="41" spans="1:10" x14ac:dyDescent="0.25">
      <c r="A41" s="53"/>
      <c r="J41" s="53"/>
    </row>
    <row r="42" spans="1:10" ht="15.75" x14ac:dyDescent="0.25">
      <c r="A42" s="74" t="s">
        <v>183</v>
      </c>
      <c r="J42" s="53"/>
    </row>
    <row r="43" spans="1:10" ht="15.75" x14ac:dyDescent="0.25">
      <c r="A43" s="74"/>
      <c r="J43" s="53"/>
    </row>
    <row r="44" spans="1:10" x14ac:dyDescent="0.25">
      <c r="A44" s="72" t="s">
        <v>298</v>
      </c>
      <c r="B44" s="84"/>
      <c r="C44" s="64"/>
      <c r="D44" s="68"/>
      <c r="E44" s="73"/>
      <c r="F44" s="80"/>
      <c r="G44" s="80"/>
      <c r="H44" s="80"/>
      <c r="I44" s="80"/>
      <c r="J44" s="64"/>
    </row>
    <row r="45" spans="1:10" x14ac:dyDescent="0.25">
      <c r="A45" s="72"/>
      <c r="B45" s="84"/>
      <c r="C45" s="80"/>
      <c r="D45" s="80"/>
      <c r="E45" s="80"/>
      <c r="F45" s="80"/>
      <c r="G45" s="80"/>
      <c r="H45" s="80"/>
      <c r="I45" s="80"/>
      <c r="J45" s="82">
        <f>SUM(J44:J44)</f>
        <v>0</v>
      </c>
    </row>
    <row r="46" spans="1:10" ht="15.75" x14ac:dyDescent="0.25">
      <c r="A46" s="74" t="s">
        <v>184</v>
      </c>
      <c r="J46" s="53"/>
    </row>
    <row r="47" spans="1:10" x14ac:dyDescent="0.25">
      <c r="J47" s="53"/>
    </row>
    <row r="48" spans="1:10" x14ac:dyDescent="0.25">
      <c r="A48" s="72" t="s">
        <v>261</v>
      </c>
      <c r="B48" s="188" t="s">
        <v>260</v>
      </c>
      <c r="C48" s="231" t="s">
        <v>377</v>
      </c>
      <c r="D48" s="84" t="s">
        <v>378</v>
      </c>
      <c r="E48" s="73"/>
      <c r="F48" s="80"/>
      <c r="G48" s="80"/>
      <c r="J48" s="53"/>
    </row>
    <row r="49" spans="1:10" x14ac:dyDescent="0.25">
      <c r="A49" s="178" t="s">
        <v>262</v>
      </c>
      <c r="B49" s="188" t="s">
        <v>346</v>
      </c>
      <c r="C49" s="227" t="s">
        <v>376</v>
      </c>
      <c r="D49" s="68" t="s">
        <v>379</v>
      </c>
      <c r="E49" s="73"/>
      <c r="F49" s="80"/>
      <c r="G49" s="80"/>
      <c r="J49" s="53">
        <v>4</v>
      </c>
    </row>
    <row r="50" spans="1:10" x14ac:dyDescent="0.25">
      <c r="A50" s="178" t="s">
        <v>263</v>
      </c>
      <c r="B50" s="239" t="s">
        <v>137</v>
      </c>
      <c r="C50" s="239" t="s">
        <v>438</v>
      </c>
      <c r="D50" s="68" t="s">
        <v>442</v>
      </c>
      <c r="E50" s="73"/>
      <c r="F50" s="80"/>
      <c r="G50" s="80"/>
      <c r="J50" s="53"/>
    </row>
    <row r="51" spans="1:10" x14ac:dyDescent="0.25">
      <c r="A51" s="178" t="s">
        <v>263</v>
      </c>
      <c r="B51" s="239" t="s">
        <v>137</v>
      </c>
      <c r="C51" s="239" t="s">
        <v>439</v>
      </c>
      <c r="D51" s="68" t="s">
        <v>443</v>
      </c>
      <c r="E51" s="73"/>
      <c r="F51" s="80"/>
      <c r="G51" s="80"/>
      <c r="J51" s="53"/>
    </row>
    <row r="52" spans="1:10" x14ac:dyDescent="0.25">
      <c r="A52" s="178" t="s">
        <v>264</v>
      </c>
      <c r="B52" s="53" t="s">
        <v>154</v>
      </c>
      <c r="C52" s="179" t="s">
        <v>440</v>
      </c>
      <c r="D52" s="68" t="s">
        <v>441</v>
      </c>
      <c r="J52" s="53"/>
    </row>
    <row r="53" spans="1:10" x14ac:dyDescent="0.25">
      <c r="A53" s="178"/>
      <c r="J53" s="63">
        <f>SUM(J48:J52)</f>
        <v>4</v>
      </c>
    </row>
    <row r="54" spans="1:10" ht="15.75" x14ac:dyDescent="0.25">
      <c r="A54" s="74" t="s">
        <v>185</v>
      </c>
      <c r="J54" s="53"/>
    </row>
    <row r="55" spans="1:10" ht="15.75" x14ac:dyDescent="0.25">
      <c r="A55" s="74"/>
      <c r="J55" s="53"/>
    </row>
    <row r="56" spans="1:10" x14ac:dyDescent="0.25">
      <c r="A56" s="175" t="s">
        <v>252</v>
      </c>
      <c r="J56" s="53"/>
    </row>
    <row r="57" spans="1:10" x14ac:dyDescent="0.25">
      <c r="A57" s="73"/>
      <c r="B57" s="64"/>
      <c r="C57" s="64"/>
      <c r="D57" s="65"/>
      <c r="J57" s="64"/>
    </row>
    <row r="58" spans="1:10" ht="15.75" x14ac:dyDescent="0.25">
      <c r="A58" s="74"/>
      <c r="J58" s="82">
        <f>SUM(J57:J57)</f>
        <v>0</v>
      </c>
    </row>
    <row r="59" spans="1:10" x14ac:dyDescent="0.25">
      <c r="A59" s="76" t="s">
        <v>186</v>
      </c>
      <c r="J59" s="53"/>
    </row>
    <row r="60" spans="1:10" x14ac:dyDescent="0.25">
      <c r="A60" s="76"/>
      <c r="J60" s="53"/>
    </row>
    <row r="61" spans="1:10" x14ac:dyDescent="0.25">
      <c r="A61" s="76" t="s">
        <v>187</v>
      </c>
      <c r="J61" s="53"/>
    </row>
    <row r="62" spans="1:10" x14ac:dyDescent="0.25">
      <c r="A62" s="76"/>
      <c r="B62" s="76" t="s">
        <v>188</v>
      </c>
      <c r="J62" s="53"/>
    </row>
    <row r="63" spans="1:10" x14ac:dyDescent="0.25">
      <c r="A63" s="33"/>
      <c r="B63" s="33"/>
      <c r="C63" s="33"/>
      <c r="E63" s="33"/>
      <c r="F63" s="33"/>
      <c r="G63" s="33"/>
      <c r="J63" s="53"/>
    </row>
    <row r="64" spans="1:10" x14ac:dyDescent="0.25">
      <c r="B64" s="77" t="s">
        <v>189</v>
      </c>
      <c r="C64" s="33"/>
      <c r="E64" s="33"/>
      <c r="F64" s="33"/>
      <c r="G64" s="33"/>
      <c r="J64" s="53"/>
    </row>
    <row r="65" spans="1:10" x14ac:dyDescent="0.25">
      <c r="A65" s="186"/>
      <c r="B65" s="185"/>
      <c r="C65" s="189"/>
      <c r="D65" s="68"/>
      <c r="E65" s="33"/>
      <c r="F65" s="33"/>
      <c r="G65" s="33"/>
      <c r="J65" s="53"/>
    </row>
    <row r="66" spans="1:10" x14ac:dyDescent="0.25">
      <c r="A66" s="65" t="s">
        <v>408</v>
      </c>
      <c r="B66" s="238" t="s">
        <v>137</v>
      </c>
      <c r="C66" s="192" t="s">
        <v>407</v>
      </c>
      <c r="D66" s="68" t="s">
        <v>178</v>
      </c>
      <c r="E66" s="73"/>
      <c r="F66" s="73"/>
      <c r="G66" s="73"/>
      <c r="H66" s="80"/>
      <c r="I66" s="80"/>
      <c r="J66" s="64">
        <v>1</v>
      </c>
    </row>
    <row r="67" spans="1:10" x14ac:dyDescent="0.25">
      <c r="A67" s="210"/>
      <c r="B67" s="209"/>
      <c r="C67" s="209"/>
      <c r="D67" s="68"/>
      <c r="E67" s="73"/>
      <c r="F67" s="73"/>
      <c r="G67" s="73"/>
      <c r="H67" s="80"/>
      <c r="I67" s="80"/>
      <c r="J67" s="64"/>
    </row>
    <row r="68" spans="1:10" x14ac:dyDescent="0.25">
      <c r="A68" s="80"/>
      <c r="B68" s="80"/>
      <c r="C68" s="80"/>
      <c r="D68" s="80"/>
      <c r="E68" s="80"/>
      <c r="F68" s="80"/>
      <c r="G68" s="80"/>
      <c r="H68" s="80"/>
      <c r="I68" s="80"/>
      <c r="J68" s="82">
        <f>SUM(J63:J67)</f>
        <v>1</v>
      </c>
    </row>
    <row r="69" spans="1:10" x14ac:dyDescent="0.25">
      <c r="A69" s="80"/>
      <c r="B69" s="80"/>
      <c r="C69" s="80"/>
      <c r="D69" s="80"/>
      <c r="E69" s="80"/>
      <c r="F69" s="80"/>
      <c r="G69" s="80"/>
      <c r="H69" s="80"/>
      <c r="I69" s="80"/>
      <c r="J69" s="103"/>
    </row>
    <row r="70" spans="1:10" x14ac:dyDescent="0.25">
      <c r="A70" s="76" t="s">
        <v>279</v>
      </c>
    </row>
    <row r="71" spans="1:10" x14ac:dyDescent="0.25">
      <c r="A71" s="76"/>
      <c r="I71" s="64" t="s">
        <v>195</v>
      </c>
      <c r="J71" s="64">
        <f>J10+J13+J19+J22+J33+J39+J45+J53+J58+J68</f>
        <v>23</v>
      </c>
    </row>
    <row r="72" spans="1:10" x14ac:dyDescent="0.25">
      <c r="B72" s="247" t="s">
        <v>191</v>
      </c>
      <c r="C72" s="247"/>
      <c r="E72" s="248" t="s">
        <v>192</v>
      </c>
      <c r="F72" s="248"/>
    </row>
    <row r="73" spans="1:10" x14ac:dyDescent="0.25">
      <c r="B73" s="53"/>
      <c r="C73" s="33"/>
      <c r="E73" s="53"/>
      <c r="F73" s="33"/>
    </row>
    <row r="74" spans="1:10" x14ac:dyDescent="0.25">
      <c r="B74" s="53"/>
      <c r="C74" s="33"/>
      <c r="E74" s="78"/>
      <c r="F74" s="33"/>
    </row>
    <row r="75" spans="1:10" x14ac:dyDescent="0.25">
      <c r="A75" s="76" t="s">
        <v>194</v>
      </c>
      <c r="B75" s="53"/>
      <c r="C75" s="33"/>
      <c r="E75" s="79"/>
    </row>
    <row r="77" spans="1:10" x14ac:dyDescent="0.25">
      <c r="B77" s="243"/>
      <c r="C77" s="243"/>
      <c r="D77" s="64"/>
      <c r="E77" s="65"/>
      <c r="F77" s="53"/>
    </row>
    <row r="78" spans="1:10" x14ac:dyDescent="0.25">
      <c r="B78" s="243"/>
      <c r="C78" s="243"/>
      <c r="D78" s="64"/>
      <c r="E78" s="65"/>
      <c r="F78" s="53"/>
    </row>
    <row r="79" spans="1:10" x14ac:dyDescent="0.25">
      <c r="B79" s="243"/>
      <c r="C79" s="243"/>
      <c r="D79" s="64"/>
      <c r="E79" s="65"/>
    </row>
    <row r="80" spans="1:10" x14ac:dyDescent="0.25">
      <c r="B80" s="243"/>
      <c r="C80" s="243"/>
      <c r="D80" s="64"/>
      <c r="E80" s="65"/>
    </row>
    <row r="81" spans="2:4" x14ac:dyDescent="0.25">
      <c r="B81" s="243"/>
      <c r="C81" s="243"/>
      <c r="D81" s="64"/>
    </row>
    <row r="82" spans="2:4" x14ac:dyDescent="0.25">
      <c r="B82" s="243"/>
      <c r="C82" s="243"/>
      <c r="D82" s="64"/>
    </row>
  </sheetData>
  <mergeCells count="10">
    <mergeCell ref="A2:I2"/>
    <mergeCell ref="B72:C72"/>
    <mergeCell ref="E72:F72"/>
    <mergeCell ref="A21:B21"/>
    <mergeCell ref="B77:C77"/>
    <mergeCell ref="B79:C79"/>
    <mergeCell ref="B80:C80"/>
    <mergeCell ref="B81:C81"/>
    <mergeCell ref="B82:C82"/>
    <mergeCell ref="B78:C78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7"/>
  <sheetViews>
    <sheetView topLeftCell="A4" workbookViewId="0">
      <selection activeCell="L11" sqref="L11"/>
    </sheetView>
  </sheetViews>
  <sheetFormatPr baseColWidth="10" defaultRowHeight="15" x14ac:dyDescent="0.25"/>
  <cols>
    <col min="1" max="1" width="5.140625" customWidth="1"/>
    <col min="2" max="2" width="26.5703125" customWidth="1"/>
  </cols>
  <sheetData>
    <row r="2" spans="2:10" ht="20.25" x14ac:dyDescent="0.25">
      <c r="B2" s="244" t="s">
        <v>305</v>
      </c>
      <c r="C2" s="245"/>
      <c r="D2" s="245"/>
      <c r="E2" s="245"/>
      <c r="F2" s="245"/>
      <c r="G2" s="245"/>
      <c r="H2" s="245"/>
      <c r="I2" s="245"/>
      <c r="J2" s="245"/>
    </row>
    <row r="4" spans="2:10" x14ac:dyDescent="0.25">
      <c r="C4" s="87" t="s">
        <v>196</v>
      </c>
      <c r="D4" s="63" t="s">
        <v>156</v>
      </c>
      <c r="E4" s="63" t="s">
        <v>157</v>
      </c>
      <c r="F4" s="63" t="s">
        <v>197</v>
      </c>
      <c r="G4" s="63" t="s">
        <v>198</v>
      </c>
      <c r="H4" s="63" t="s">
        <v>247</v>
      </c>
      <c r="I4" s="63" t="s">
        <v>199</v>
      </c>
      <c r="J4" s="3" t="s">
        <v>12</v>
      </c>
    </row>
    <row r="5" spans="2:10" x14ac:dyDescent="0.25">
      <c r="C5" s="88" t="s">
        <v>200</v>
      </c>
      <c r="D5" s="89"/>
      <c r="E5" s="89"/>
      <c r="F5" s="89" t="s">
        <v>201</v>
      </c>
      <c r="G5" s="89" t="s">
        <v>202</v>
      </c>
      <c r="H5" s="89"/>
      <c r="I5" s="89" t="s">
        <v>203</v>
      </c>
      <c r="J5" s="11" t="s">
        <v>204</v>
      </c>
    </row>
    <row r="7" spans="2:10" x14ac:dyDescent="0.25">
      <c r="B7" s="73" t="s">
        <v>274</v>
      </c>
      <c r="C7" s="80"/>
      <c r="D7" s="80"/>
      <c r="E7" s="80"/>
      <c r="F7" s="80"/>
      <c r="G7" s="80"/>
      <c r="H7" s="80"/>
    </row>
    <row r="8" spans="2:10" x14ac:dyDescent="0.25">
      <c r="C8" s="95"/>
      <c r="D8" s="170"/>
      <c r="E8" s="94"/>
      <c r="F8" s="171"/>
      <c r="G8" s="93"/>
      <c r="H8" s="176"/>
      <c r="I8" s="92"/>
      <c r="J8" s="90"/>
    </row>
    <row r="9" spans="2:10" x14ac:dyDescent="0.25">
      <c r="C9" s="91"/>
      <c r="D9" s="91"/>
      <c r="E9" s="91"/>
      <c r="F9" s="91"/>
      <c r="G9" s="91"/>
      <c r="H9" s="190"/>
    </row>
    <row r="10" spans="2:10" x14ac:dyDescent="0.25">
      <c r="B10" s="73" t="s">
        <v>288</v>
      </c>
      <c r="C10" s="95">
        <v>1</v>
      </c>
      <c r="D10" s="170">
        <v>1</v>
      </c>
      <c r="E10" s="91"/>
      <c r="F10" s="171">
        <v>1</v>
      </c>
      <c r="G10" s="91"/>
      <c r="H10" s="91"/>
      <c r="I10" s="91"/>
      <c r="J10" s="90">
        <f t="shared" ref="J10:J25" si="0">C10+D10+E10+F10+G10+H10+I10</f>
        <v>3</v>
      </c>
    </row>
    <row r="11" spans="2:10" x14ac:dyDescent="0.25">
      <c r="B11" s="73" t="s">
        <v>178</v>
      </c>
      <c r="C11" s="91"/>
      <c r="D11" s="170">
        <v>2</v>
      </c>
      <c r="E11" s="91"/>
      <c r="F11" s="91"/>
      <c r="G11" s="91"/>
      <c r="H11" s="91"/>
      <c r="I11" s="92">
        <v>1</v>
      </c>
      <c r="J11" s="90">
        <f t="shared" si="0"/>
        <v>3</v>
      </c>
    </row>
    <row r="12" spans="2:10" x14ac:dyDescent="0.25">
      <c r="B12" s="73" t="s">
        <v>176</v>
      </c>
      <c r="C12" s="91"/>
      <c r="D12" s="170">
        <v>1</v>
      </c>
      <c r="E12" s="91"/>
      <c r="F12" s="171">
        <v>1</v>
      </c>
      <c r="G12" s="91"/>
      <c r="H12" s="190"/>
      <c r="I12" s="167"/>
      <c r="J12" s="90">
        <f t="shared" si="0"/>
        <v>2</v>
      </c>
    </row>
    <row r="13" spans="2:10" x14ac:dyDescent="0.25">
      <c r="B13" s="73" t="s">
        <v>208</v>
      </c>
      <c r="C13" s="91"/>
      <c r="D13" s="170">
        <v>1</v>
      </c>
      <c r="E13" s="94">
        <v>1</v>
      </c>
      <c r="F13" s="91"/>
      <c r="G13" s="91"/>
      <c r="H13" s="91"/>
      <c r="I13" s="91"/>
      <c r="J13" s="90">
        <f t="shared" si="0"/>
        <v>2</v>
      </c>
    </row>
    <row r="14" spans="2:10" x14ac:dyDescent="0.25">
      <c r="B14" s="65" t="s">
        <v>172</v>
      </c>
      <c r="C14" s="91"/>
      <c r="D14" s="170">
        <v>2</v>
      </c>
      <c r="E14" s="91"/>
      <c r="F14" s="91"/>
      <c r="G14" s="91"/>
      <c r="H14" s="91"/>
      <c r="I14" s="91"/>
      <c r="J14" s="90">
        <f t="shared" si="0"/>
        <v>2</v>
      </c>
    </row>
    <row r="15" spans="2:10" x14ac:dyDescent="0.25">
      <c r="B15" s="73" t="s">
        <v>179</v>
      </c>
      <c r="C15" s="95">
        <v>1</v>
      </c>
      <c r="D15" s="91"/>
      <c r="E15" s="91"/>
      <c r="F15" s="91"/>
      <c r="G15" s="91"/>
      <c r="H15" s="91"/>
      <c r="I15" s="91"/>
      <c r="J15" s="90">
        <f t="shared" si="0"/>
        <v>1</v>
      </c>
    </row>
    <row r="16" spans="2:10" x14ac:dyDescent="0.25">
      <c r="B16" s="73" t="s">
        <v>181</v>
      </c>
      <c r="C16" s="95">
        <v>1</v>
      </c>
      <c r="D16" s="91"/>
      <c r="E16" s="91"/>
      <c r="F16" s="91"/>
      <c r="G16" s="91"/>
      <c r="H16" s="91"/>
      <c r="I16" s="91"/>
      <c r="J16" s="90">
        <f t="shared" si="0"/>
        <v>1</v>
      </c>
    </row>
    <row r="17" spans="1:10" x14ac:dyDescent="0.25">
      <c r="B17" s="73" t="s">
        <v>165</v>
      </c>
      <c r="C17" s="95">
        <v>1</v>
      </c>
      <c r="D17" s="91"/>
      <c r="E17" s="91"/>
      <c r="F17" s="91"/>
      <c r="G17" s="91"/>
      <c r="H17" s="91"/>
      <c r="I17" s="91"/>
      <c r="J17" s="90">
        <f t="shared" si="0"/>
        <v>1</v>
      </c>
    </row>
    <row r="18" spans="1:10" x14ac:dyDescent="0.25">
      <c r="B18" s="73" t="s">
        <v>280</v>
      </c>
      <c r="C18" s="95">
        <v>1</v>
      </c>
      <c r="D18" s="91"/>
      <c r="E18" s="91"/>
      <c r="F18" s="91"/>
      <c r="G18" s="91"/>
      <c r="H18" s="91"/>
      <c r="I18" s="91"/>
      <c r="J18" s="90">
        <f t="shared" si="0"/>
        <v>1</v>
      </c>
    </row>
    <row r="19" spans="1:10" x14ac:dyDescent="0.25">
      <c r="B19" s="73" t="s">
        <v>211</v>
      </c>
      <c r="C19" s="95">
        <v>1</v>
      </c>
      <c r="D19" s="91"/>
      <c r="E19" s="91"/>
      <c r="F19" s="91"/>
      <c r="G19" s="91"/>
      <c r="H19" s="91"/>
      <c r="I19" s="91"/>
      <c r="J19" s="90">
        <f t="shared" si="0"/>
        <v>1</v>
      </c>
    </row>
    <row r="20" spans="1:10" x14ac:dyDescent="0.25">
      <c r="B20" s="73" t="s">
        <v>169</v>
      </c>
      <c r="C20" s="95">
        <v>1</v>
      </c>
      <c r="D20" s="91"/>
      <c r="E20" s="91"/>
      <c r="F20" s="91"/>
      <c r="G20" s="91"/>
      <c r="H20" s="91"/>
      <c r="I20" s="91"/>
      <c r="J20" s="90">
        <f t="shared" si="0"/>
        <v>1</v>
      </c>
    </row>
    <row r="21" spans="1:10" x14ac:dyDescent="0.25">
      <c r="B21" s="73" t="s">
        <v>193</v>
      </c>
      <c r="C21" s="95">
        <v>1</v>
      </c>
      <c r="D21" s="91"/>
      <c r="E21" s="91"/>
      <c r="F21" s="91"/>
      <c r="G21" s="91"/>
      <c r="H21" s="91"/>
      <c r="I21" s="91"/>
      <c r="J21" s="90">
        <f t="shared" si="0"/>
        <v>1</v>
      </c>
    </row>
    <row r="22" spans="1:10" x14ac:dyDescent="0.25">
      <c r="B22" s="73" t="s">
        <v>167</v>
      </c>
      <c r="C22" s="91"/>
      <c r="D22" s="91"/>
      <c r="E22" s="91"/>
      <c r="F22" s="171">
        <v>1</v>
      </c>
      <c r="G22" s="91"/>
      <c r="H22" s="190"/>
      <c r="I22" s="91"/>
      <c r="J22" s="90">
        <f t="shared" si="0"/>
        <v>1</v>
      </c>
    </row>
    <row r="23" spans="1:10" x14ac:dyDescent="0.25">
      <c r="B23" s="73" t="s">
        <v>175</v>
      </c>
      <c r="C23" s="91"/>
      <c r="D23" s="170">
        <v>1</v>
      </c>
      <c r="E23" s="91"/>
      <c r="F23" s="91"/>
      <c r="G23" s="91"/>
      <c r="H23" s="91"/>
      <c r="I23" s="91"/>
      <c r="J23" s="90">
        <f t="shared" si="0"/>
        <v>1</v>
      </c>
    </row>
    <row r="24" spans="1:10" x14ac:dyDescent="0.25">
      <c r="B24" s="73" t="s">
        <v>210</v>
      </c>
      <c r="C24" s="91"/>
      <c r="D24" s="91"/>
      <c r="E24" s="94">
        <v>1</v>
      </c>
      <c r="F24" s="91"/>
      <c r="G24" s="91"/>
      <c r="H24" s="91"/>
      <c r="I24" s="91"/>
      <c r="J24" s="90">
        <f t="shared" si="0"/>
        <v>1</v>
      </c>
    </row>
    <row r="25" spans="1:10" x14ac:dyDescent="0.25">
      <c r="B25" s="73" t="s">
        <v>180</v>
      </c>
      <c r="C25" s="91"/>
      <c r="D25" s="91"/>
      <c r="E25" s="94">
        <v>1</v>
      </c>
      <c r="F25" s="91"/>
      <c r="G25" s="91"/>
      <c r="H25" s="91"/>
      <c r="I25" s="91"/>
      <c r="J25" s="90">
        <f t="shared" si="0"/>
        <v>1</v>
      </c>
    </row>
    <row r="26" spans="1:10" x14ac:dyDescent="0.25">
      <c r="B26" s="73"/>
      <c r="C26" s="91"/>
      <c r="D26" s="91"/>
      <c r="E26" s="91"/>
      <c r="F26" s="91"/>
      <c r="G26" s="91"/>
      <c r="H26" s="91"/>
      <c r="I26" s="64"/>
      <c r="J26" s="190"/>
    </row>
    <row r="27" spans="1:10" x14ac:dyDescent="0.25">
      <c r="A27" t="s">
        <v>12</v>
      </c>
      <c r="B27" s="64">
        <f>COUNTA(B10:B25)</f>
        <v>16</v>
      </c>
      <c r="C27" s="64">
        <f>SUM(C10:C25)</f>
        <v>8</v>
      </c>
      <c r="D27" s="64">
        <f t="shared" ref="D27:F27" si="1">SUM(D10:D25)</f>
        <v>8</v>
      </c>
      <c r="E27" s="64">
        <f t="shared" si="1"/>
        <v>3</v>
      </c>
      <c r="F27" s="64">
        <f t="shared" si="1"/>
        <v>3</v>
      </c>
      <c r="G27" s="64"/>
      <c r="H27" s="64"/>
      <c r="I27" s="64">
        <f t="shared" ref="I27" si="2">SUM(I10:I25)</f>
        <v>1</v>
      </c>
      <c r="J27" s="64">
        <f>SUM(J10:J25)</f>
        <v>23</v>
      </c>
    </row>
    <row r="28" spans="1:10" x14ac:dyDescent="0.25">
      <c r="B28" s="73"/>
      <c r="C28" s="64"/>
      <c r="D28" s="91"/>
      <c r="E28" s="91"/>
      <c r="F28" s="64"/>
      <c r="G28" s="64"/>
      <c r="H28" s="64"/>
      <c r="I28" s="64"/>
      <c r="J28" s="64"/>
    </row>
    <row r="29" spans="1:10" x14ac:dyDescent="0.25">
      <c r="B29" s="73" t="s">
        <v>217</v>
      </c>
      <c r="C29" s="64"/>
      <c r="D29" s="91"/>
      <c r="E29" s="91"/>
      <c r="F29" s="64"/>
      <c r="G29" s="64"/>
      <c r="H29" s="64"/>
      <c r="I29" s="64"/>
      <c r="J29" s="64"/>
    </row>
    <row r="30" spans="1:10" x14ac:dyDescent="0.25">
      <c r="B30" s="65" t="s">
        <v>213</v>
      </c>
      <c r="C30" s="64"/>
      <c r="D30" s="91"/>
      <c r="E30" s="91"/>
      <c r="F30" s="64"/>
      <c r="G30" s="64"/>
      <c r="H30" s="64"/>
      <c r="I30" s="64"/>
      <c r="J30" s="64"/>
    </row>
    <row r="31" spans="1:10" x14ac:dyDescent="0.25">
      <c r="B31" s="65" t="s">
        <v>219</v>
      </c>
      <c r="C31" s="64"/>
      <c r="D31" s="91"/>
      <c r="E31" s="91"/>
      <c r="F31" s="64"/>
      <c r="G31" s="64"/>
      <c r="H31" s="64"/>
      <c r="I31" s="64"/>
      <c r="J31" s="64"/>
    </row>
    <row r="32" spans="1:10" x14ac:dyDescent="0.25">
      <c r="B32" s="65" t="s">
        <v>218</v>
      </c>
      <c r="C32" s="64"/>
      <c r="D32" s="91"/>
      <c r="E32" s="91"/>
      <c r="F32" s="64"/>
      <c r="G32" s="64"/>
      <c r="H32" s="64"/>
      <c r="I32" s="64"/>
      <c r="J32" s="64"/>
    </row>
    <row r="33" spans="2:10" x14ac:dyDescent="0.25">
      <c r="B33" s="65" t="s">
        <v>289</v>
      </c>
      <c r="C33" s="64"/>
      <c r="D33" s="91"/>
      <c r="E33" s="91"/>
      <c r="F33" s="64"/>
      <c r="G33" s="64"/>
      <c r="H33" s="64"/>
      <c r="I33" s="64"/>
      <c r="J33" s="64"/>
    </row>
    <row r="34" spans="2:10" x14ac:dyDescent="0.25">
      <c r="B34" s="65" t="s">
        <v>214</v>
      </c>
      <c r="C34" s="64"/>
      <c r="D34" s="91"/>
      <c r="E34" s="91"/>
      <c r="F34" s="64"/>
      <c r="G34" s="64"/>
      <c r="H34" s="64"/>
      <c r="I34" s="64"/>
      <c r="J34" s="64"/>
    </row>
    <row r="35" spans="2:10" x14ac:dyDescent="0.25">
      <c r="B35" s="73" t="s">
        <v>190</v>
      </c>
      <c r="C35" s="64"/>
      <c r="D35" s="91"/>
      <c r="E35" s="91"/>
      <c r="F35" s="64"/>
      <c r="G35" s="64"/>
      <c r="H35" s="64"/>
      <c r="I35" s="64"/>
      <c r="J35" s="64"/>
    </row>
    <row r="36" spans="2:10" x14ac:dyDescent="0.25">
      <c r="B36" s="65" t="s">
        <v>212</v>
      </c>
      <c r="C36" s="64"/>
      <c r="D36" s="91"/>
      <c r="E36" s="91"/>
      <c r="F36" s="64"/>
      <c r="G36" s="64"/>
      <c r="H36" s="64"/>
      <c r="I36" s="64"/>
      <c r="J36" s="64"/>
    </row>
    <row r="37" spans="2:10" x14ac:dyDescent="0.25">
      <c r="B37" s="73" t="s">
        <v>206</v>
      </c>
      <c r="C37" s="64"/>
      <c r="D37" s="91"/>
      <c r="E37" s="91"/>
      <c r="F37" s="64"/>
      <c r="G37" s="64"/>
      <c r="H37" s="64"/>
      <c r="I37" s="64"/>
      <c r="J37" s="64"/>
    </row>
    <row r="38" spans="2:10" x14ac:dyDescent="0.25">
      <c r="B38" s="73" t="s">
        <v>205</v>
      </c>
      <c r="C38" s="64"/>
      <c r="D38" s="91"/>
      <c r="E38" s="91"/>
      <c r="F38" s="64"/>
      <c r="G38" s="64"/>
      <c r="H38" s="64"/>
      <c r="I38" s="64"/>
      <c r="J38" s="64"/>
    </row>
    <row r="39" spans="2:10" x14ac:dyDescent="0.25">
      <c r="B39" s="65" t="s">
        <v>271</v>
      </c>
      <c r="C39" s="64"/>
      <c r="D39" s="91"/>
      <c r="E39" s="91"/>
      <c r="F39" s="64"/>
      <c r="G39" s="64"/>
      <c r="H39" s="64"/>
      <c r="I39" s="64"/>
      <c r="J39" s="64"/>
    </row>
    <row r="40" spans="2:10" x14ac:dyDescent="0.25">
      <c r="B40" s="65" t="s">
        <v>285</v>
      </c>
      <c r="C40" s="64"/>
      <c r="D40" s="91"/>
      <c r="E40" s="91"/>
      <c r="F40" s="64"/>
      <c r="G40" s="64"/>
      <c r="H40" s="64"/>
      <c r="I40" s="64"/>
      <c r="J40" s="64"/>
    </row>
    <row r="41" spans="2:10" x14ac:dyDescent="0.25">
      <c r="B41" s="65" t="s">
        <v>215</v>
      </c>
      <c r="C41" s="64"/>
      <c r="D41" s="91"/>
      <c r="E41" s="91"/>
      <c r="F41" s="64"/>
      <c r="G41" s="64"/>
      <c r="H41" s="64"/>
      <c r="I41" s="64"/>
      <c r="J41" s="64"/>
    </row>
    <row r="42" spans="2:10" x14ac:dyDescent="0.25">
      <c r="B42" s="73" t="s">
        <v>170</v>
      </c>
      <c r="C42" s="64"/>
      <c r="D42" s="91"/>
      <c r="E42" s="91"/>
      <c r="F42" s="64"/>
      <c r="G42" s="64"/>
      <c r="H42" s="64"/>
      <c r="I42" s="64"/>
      <c r="J42" s="64"/>
    </row>
    <row r="43" spans="2:10" x14ac:dyDescent="0.25">
      <c r="B43" s="73" t="s">
        <v>207</v>
      </c>
      <c r="C43" s="80"/>
      <c r="D43" s="80"/>
      <c r="E43" s="80"/>
      <c r="F43" s="80"/>
      <c r="G43" s="80"/>
      <c r="H43" s="80"/>
      <c r="I43" s="80"/>
      <c r="J43" s="64"/>
    </row>
    <row r="44" spans="2:10" x14ac:dyDescent="0.25">
      <c r="B44" s="73" t="s">
        <v>166</v>
      </c>
      <c r="C44" s="80"/>
      <c r="D44" s="80"/>
      <c r="E44" s="80"/>
      <c r="F44" s="80"/>
      <c r="G44" s="80"/>
      <c r="H44" s="80"/>
      <c r="I44" s="80"/>
      <c r="J44" s="64"/>
    </row>
    <row r="45" spans="2:10" x14ac:dyDescent="0.25">
      <c r="B45" s="73" t="s">
        <v>168</v>
      </c>
      <c r="C45" s="64"/>
      <c r="D45" s="64"/>
      <c r="E45" s="91"/>
      <c r="F45" s="64"/>
      <c r="G45" s="64"/>
      <c r="H45" s="64"/>
      <c r="I45" s="64"/>
      <c r="J45" s="64"/>
    </row>
    <row r="46" spans="2:10" x14ac:dyDescent="0.25">
      <c r="B46" s="73" t="s">
        <v>171</v>
      </c>
      <c r="C46" s="64"/>
      <c r="D46" s="64"/>
      <c r="E46" s="91"/>
      <c r="F46" s="64"/>
      <c r="G46" s="64"/>
      <c r="H46" s="64"/>
      <c r="I46" s="64"/>
      <c r="J46" s="64"/>
    </row>
    <row r="47" spans="2:10" x14ac:dyDescent="0.25">
      <c r="B47" s="73" t="s">
        <v>173</v>
      </c>
      <c r="C47" s="64"/>
      <c r="D47" s="64"/>
      <c r="E47" s="91"/>
      <c r="F47" s="64"/>
      <c r="G47" s="64"/>
      <c r="H47" s="64"/>
      <c r="I47" s="64"/>
      <c r="J47" s="64"/>
    </row>
    <row r="48" spans="2:10" x14ac:dyDescent="0.25">
      <c r="B48" s="73" t="s">
        <v>174</v>
      </c>
      <c r="C48" s="80"/>
      <c r="D48" s="80"/>
      <c r="E48" s="80"/>
      <c r="F48" s="80"/>
      <c r="G48" s="80"/>
      <c r="H48" s="80"/>
      <c r="I48" s="80"/>
      <c r="J48" s="64"/>
    </row>
    <row r="49" spans="1:10" x14ac:dyDescent="0.25">
      <c r="B49" s="73" t="s">
        <v>273</v>
      </c>
      <c r="C49" s="64"/>
      <c r="D49" s="91"/>
      <c r="E49" s="91"/>
      <c r="F49" s="64"/>
      <c r="G49" s="64"/>
      <c r="H49" s="64"/>
      <c r="I49" s="64"/>
      <c r="J49" s="64"/>
    </row>
    <row r="50" spans="1:10" x14ac:dyDescent="0.25">
      <c r="B50" s="65" t="s">
        <v>272</v>
      </c>
      <c r="C50" s="80"/>
      <c r="D50" s="80"/>
      <c r="E50" s="80"/>
      <c r="F50" s="80"/>
      <c r="G50" s="80"/>
      <c r="H50" s="80"/>
      <c r="I50" s="80"/>
      <c r="J50" s="64"/>
    </row>
    <row r="51" spans="1:10" x14ac:dyDescent="0.25">
      <c r="B51" s="73" t="s">
        <v>177</v>
      </c>
      <c r="C51" s="64"/>
      <c r="D51" s="64"/>
      <c r="E51" s="64"/>
      <c r="F51" s="64"/>
      <c r="G51" s="64"/>
      <c r="H51" s="64"/>
      <c r="I51" s="64"/>
      <c r="J51" s="64"/>
    </row>
    <row r="52" spans="1:10" x14ac:dyDescent="0.25">
      <c r="B52" s="73" t="s">
        <v>295</v>
      </c>
      <c r="C52" s="64"/>
      <c r="D52" s="64"/>
      <c r="E52" s="64"/>
      <c r="F52" s="64"/>
      <c r="G52" s="64"/>
      <c r="H52" s="64"/>
      <c r="I52" s="64"/>
      <c r="J52" s="64"/>
    </row>
    <row r="53" spans="1:10" x14ac:dyDescent="0.25">
      <c r="B53" s="73" t="s">
        <v>209</v>
      </c>
      <c r="C53" s="64"/>
      <c r="D53" s="64"/>
      <c r="E53" s="64"/>
      <c r="F53" s="64"/>
      <c r="G53" s="64"/>
      <c r="H53" s="64"/>
      <c r="I53" s="64"/>
      <c r="J53" s="64"/>
    </row>
    <row r="54" spans="1:10" x14ac:dyDescent="0.25">
      <c r="B54" s="65" t="s">
        <v>216</v>
      </c>
      <c r="C54" s="80"/>
      <c r="D54" s="80"/>
      <c r="E54" s="80"/>
      <c r="F54" s="80"/>
      <c r="G54" s="80"/>
      <c r="H54" s="80"/>
      <c r="I54" s="80"/>
      <c r="J54" s="64"/>
    </row>
    <row r="55" spans="1:10" x14ac:dyDescent="0.25">
      <c r="B55" s="65" t="s">
        <v>220</v>
      </c>
      <c r="C55" s="80"/>
      <c r="D55" s="80"/>
      <c r="E55" s="80"/>
      <c r="F55" s="80"/>
      <c r="G55" s="80"/>
      <c r="H55" s="80"/>
      <c r="I55" s="80"/>
      <c r="J55" s="80"/>
    </row>
    <row r="56" spans="1:10" x14ac:dyDescent="0.25">
      <c r="B56" s="183"/>
      <c r="C56" s="80"/>
      <c r="D56" s="80"/>
      <c r="E56" s="80"/>
      <c r="F56" s="80"/>
      <c r="G56" s="80"/>
      <c r="H56" s="80"/>
      <c r="I56" s="80"/>
      <c r="J56" s="80"/>
    </row>
    <row r="57" spans="1:10" x14ac:dyDescent="0.25">
      <c r="A57" t="s">
        <v>12</v>
      </c>
      <c r="B57" s="53">
        <f>COUNTA(B30:B55)</f>
        <v>26</v>
      </c>
    </row>
  </sheetData>
  <sortState ref="B10:J25">
    <sortCondition descending="1" ref="J10:J25"/>
    <sortCondition descending="1" ref="C10:C25"/>
    <sortCondition ref="F10:F25"/>
    <sortCondition ref="H10:H25"/>
    <sortCondition ref="G10:G25"/>
    <sortCondition ref="I10:I25"/>
    <sortCondition ref="D10:D25"/>
  </sortState>
  <mergeCells count="1">
    <mergeCell ref="B2:J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0"/>
  <sheetViews>
    <sheetView topLeftCell="A36" workbookViewId="0">
      <selection activeCell="H56" sqref="H56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56" t="s">
        <v>370</v>
      </c>
      <c r="C3" s="53"/>
      <c r="D3" s="53"/>
      <c r="F3" s="53"/>
      <c r="I3" s="53"/>
      <c r="J3" s="53"/>
      <c r="K3" s="53"/>
    </row>
    <row r="4" spans="2:11" x14ac:dyDescent="0.25">
      <c r="B4" s="53"/>
      <c r="C4" s="53"/>
      <c r="D4" s="53"/>
      <c r="F4" s="53"/>
      <c r="I4" s="53"/>
      <c r="J4" s="53"/>
      <c r="K4" s="53"/>
    </row>
    <row r="5" spans="2:11" ht="18" x14ac:dyDescent="0.25">
      <c r="B5" s="53"/>
      <c r="C5" s="53"/>
      <c r="D5" s="60"/>
      <c r="F5" s="53"/>
      <c r="G5" s="96" t="s">
        <v>221</v>
      </c>
      <c r="I5" s="53"/>
      <c r="J5" s="53"/>
      <c r="K5" s="53"/>
    </row>
    <row r="6" spans="2:11" x14ac:dyDescent="0.25">
      <c r="B6" s="53"/>
      <c r="C6" s="53"/>
      <c r="D6" s="53"/>
      <c r="F6" s="53"/>
      <c r="I6" s="53"/>
      <c r="J6" s="53"/>
      <c r="K6" s="53"/>
    </row>
    <row r="7" spans="2:11" ht="22.5" customHeight="1" x14ac:dyDescent="0.25">
      <c r="B7" s="69" t="s">
        <v>127</v>
      </c>
      <c r="C7" s="61" t="s">
        <v>128</v>
      </c>
      <c r="D7" s="61" t="s">
        <v>129</v>
      </c>
      <c r="E7" s="61" t="s">
        <v>222</v>
      </c>
      <c r="F7" s="61" t="s">
        <v>131</v>
      </c>
      <c r="G7" s="61" t="s">
        <v>132</v>
      </c>
      <c r="H7" s="61" t="s">
        <v>133</v>
      </c>
      <c r="I7" s="61" t="s">
        <v>135</v>
      </c>
      <c r="J7" s="61" t="s">
        <v>14</v>
      </c>
      <c r="K7" s="61" t="s">
        <v>18</v>
      </c>
    </row>
    <row r="8" spans="2:11" x14ac:dyDescent="0.25">
      <c r="B8" s="97"/>
      <c r="C8" s="97"/>
      <c r="D8" s="97"/>
      <c r="E8" s="97"/>
      <c r="F8" s="97"/>
      <c r="G8" s="98"/>
      <c r="H8" s="99"/>
      <c r="I8" s="97"/>
      <c r="J8" s="97"/>
      <c r="K8" s="97"/>
    </row>
    <row r="9" spans="2:11" ht="15.75" x14ac:dyDescent="0.25">
      <c r="B9" s="97"/>
      <c r="C9" s="97"/>
      <c r="D9" s="97"/>
      <c r="E9" s="250" t="s">
        <v>223</v>
      </c>
      <c r="F9" s="250"/>
      <c r="G9" s="250"/>
      <c r="H9" s="99"/>
      <c r="I9" s="97"/>
      <c r="J9" s="97"/>
      <c r="K9" s="97"/>
    </row>
    <row r="10" spans="2:11" x14ac:dyDescent="0.25">
      <c r="B10" s="97"/>
      <c r="C10" s="97"/>
      <c r="D10" s="97"/>
      <c r="F10" s="97"/>
      <c r="G10" s="98"/>
      <c r="H10" s="99"/>
      <c r="I10" s="97"/>
      <c r="J10" s="97"/>
      <c r="K10" s="97"/>
    </row>
    <row r="11" spans="2:11" x14ac:dyDescent="0.25">
      <c r="B11" s="72">
        <v>10</v>
      </c>
      <c r="C11" s="64">
        <v>10</v>
      </c>
      <c r="D11" s="64">
        <v>2021</v>
      </c>
      <c r="E11" s="72" t="s">
        <v>224</v>
      </c>
      <c r="F11" s="72">
        <v>4</v>
      </c>
      <c r="G11" s="73" t="s">
        <v>260</v>
      </c>
      <c r="H11" s="73" t="s">
        <v>138</v>
      </c>
      <c r="I11" s="103">
        <v>1910</v>
      </c>
      <c r="J11" s="103">
        <v>11</v>
      </c>
      <c r="K11" s="102">
        <f>I11/J11</f>
        <v>173.63636363636363</v>
      </c>
    </row>
    <row r="12" spans="2:11" x14ac:dyDescent="0.25">
      <c r="B12" s="101"/>
      <c r="C12" s="64"/>
      <c r="D12" s="72"/>
      <c r="E12" s="72" t="s">
        <v>224</v>
      </c>
      <c r="F12" s="72">
        <v>4</v>
      </c>
      <c r="G12" s="73"/>
      <c r="H12" s="73"/>
      <c r="I12" s="103"/>
      <c r="J12" s="103"/>
      <c r="K12" s="102"/>
    </row>
    <row r="13" spans="2:11" x14ac:dyDescent="0.25">
      <c r="B13" s="64"/>
      <c r="C13" s="64"/>
      <c r="D13" s="64"/>
      <c r="E13" s="72" t="s">
        <v>224</v>
      </c>
      <c r="F13" s="72">
        <v>4</v>
      </c>
      <c r="G13" s="73"/>
      <c r="H13" s="65"/>
      <c r="I13" s="64"/>
      <c r="J13" s="64"/>
      <c r="K13" s="102"/>
    </row>
    <row r="14" spans="2:11" x14ac:dyDescent="0.25">
      <c r="B14" s="65"/>
      <c r="C14" s="65"/>
      <c r="D14" s="65"/>
      <c r="E14" s="81"/>
      <c r="F14" s="80"/>
      <c r="G14" s="65"/>
      <c r="H14" s="65"/>
      <c r="I14" s="82">
        <f>SUM(I11:I13)</f>
        <v>1910</v>
      </c>
      <c r="J14" s="82">
        <f>SUM(J11:J13)</f>
        <v>11</v>
      </c>
      <c r="K14" s="102">
        <f>I14/J14</f>
        <v>173.63636363636363</v>
      </c>
    </row>
    <row r="15" spans="2:11" x14ac:dyDescent="0.25">
      <c r="B15" s="65"/>
      <c r="C15" s="65"/>
      <c r="D15" s="65"/>
      <c r="E15" s="81"/>
      <c r="F15" s="80"/>
      <c r="G15" s="65"/>
      <c r="H15" s="65"/>
      <c r="I15" s="64"/>
      <c r="J15" s="64"/>
      <c r="K15" s="64"/>
    </row>
    <row r="16" spans="2:11" x14ac:dyDescent="0.25">
      <c r="B16" s="229">
        <v>10</v>
      </c>
      <c r="C16" s="64">
        <v>10</v>
      </c>
      <c r="D16" s="64">
        <v>2021</v>
      </c>
      <c r="E16" s="72" t="s">
        <v>224</v>
      </c>
      <c r="F16" s="72">
        <v>4</v>
      </c>
      <c r="G16" s="73" t="s">
        <v>260</v>
      </c>
      <c r="H16" s="73" t="s">
        <v>347</v>
      </c>
      <c r="I16" s="64">
        <v>2052</v>
      </c>
      <c r="J16" s="64">
        <v>11</v>
      </c>
      <c r="K16" s="67">
        <f>I16/J16</f>
        <v>186.54545454545453</v>
      </c>
    </row>
    <row r="17" spans="2:11" x14ac:dyDescent="0.25">
      <c r="B17" s="101"/>
      <c r="C17" s="64"/>
      <c r="D17" s="178"/>
      <c r="E17" s="72" t="s">
        <v>224</v>
      </c>
      <c r="F17" s="72">
        <v>4</v>
      </c>
      <c r="G17" s="73"/>
      <c r="H17" s="65"/>
      <c r="I17" s="64"/>
      <c r="J17" s="64"/>
      <c r="K17" s="67"/>
    </row>
    <row r="18" spans="2:11" x14ac:dyDescent="0.25">
      <c r="B18" s="64"/>
      <c r="C18" s="64"/>
      <c r="D18" s="64"/>
      <c r="E18" s="178" t="s">
        <v>224</v>
      </c>
      <c r="F18" s="178">
        <v>4</v>
      </c>
      <c r="G18" s="73"/>
      <c r="H18" s="65"/>
      <c r="I18" s="64"/>
      <c r="J18" s="64"/>
      <c r="K18" s="67"/>
    </row>
    <row r="19" spans="2:11" x14ac:dyDescent="0.25">
      <c r="B19" s="65"/>
      <c r="C19" s="65"/>
      <c r="D19" s="65"/>
      <c r="E19" s="81"/>
      <c r="F19" s="80"/>
      <c r="G19" s="65"/>
      <c r="H19" s="65"/>
      <c r="I19" s="82">
        <f>SUM(I16:I17)</f>
        <v>2052</v>
      </c>
      <c r="J19" s="82">
        <f>SUM(J16:J17)</f>
        <v>11</v>
      </c>
      <c r="K19" s="102">
        <f>I19/J19</f>
        <v>186.54545454545453</v>
      </c>
    </row>
    <row r="20" spans="2:11" x14ac:dyDescent="0.25">
      <c r="B20" s="65"/>
      <c r="C20" s="65"/>
      <c r="D20" s="65"/>
      <c r="E20" s="81"/>
      <c r="F20" s="80"/>
      <c r="G20" s="65"/>
      <c r="H20" s="65"/>
      <c r="I20" s="64"/>
      <c r="J20" s="64"/>
      <c r="K20" s="64"/>
    </row>
    <row r="21" spans="2:11" x14ac:dyDescent="0.25">
      <c r="B21" s="229">
        <v>10</v>
      </c>
      <c r="C21" s="64">
        <v>10</v>
      </c>
      <c r="D21" s="64">
        <v>2021</v>
      </c>
      <c r="E21" s="72" t="s">
        <v>224</v>
      </c>
      <c r="F21" s="72">
        <v>4</v>
      </c>
      <c r="G21" s="73" t="s">
        <v>260</v>
      </c>
      <c r="H21" s="73" t="s">
        <v>142</v>
      </c>
      <c r="I21" s="64">
        <v>1930</v>
      </c>
      <c r="J21" s="64">
        <v>11</v>
      </c>
      <c r="K21" s="67">
        <f>I21/J21</f>
        <v>175.45454545454547</v>
      </c>
    </row>
    <row r="22" spans="2:11" x14ac:dyDescent="0.25">
      <c r="B22" s="101"/>
      <c r="C22" s="64"/>
      <c r="D22" s="178"/>
      <c r="E22" s="72" t="s">
        <v>224</v>
      </c>
      <c r="F22" s="72">
        <v>4</v>
      </c>
      <c r="G22" s="73"/>
      <c r="H22" s="65"/>
      <c r="I22" s="64"/>
      <c r="J22" s="64"/>
      <c r="K22" s="67"/>
    </row>
    <row r="23" spans="2:11" x14ac:dyDescent="0.25">
      <c r="B23" s="64"/>
      <c r="C23" s="64"/>
      <c r="D23" s="64"/>
      <c r="E23" s="72" t="s">
        <v>224</v>
      </c>
      <c r="F23" s="72">
        <v>4</v>
      </c>
      <c r="G23" s="73"/>
      <c r="H23" s="65"/>
      <c r="I23" s="64"/>
      <c r="J23" s="64"/>
      <c r="K23" s="67"/>
    </row>
    <row r="24" spans="2:11" x14ac:dyDescent="0.25">
      <c r="B24" s="65"/>
      <c r="C24" s="65"/>
      <c r="D24" s="65"/>
      <c r="E24" s="81"/>
      <c r="F24" s="80"/>
      <c r="G24" s="65"/>
      <c r="H24" s="65"/>
      <c r="I24" s="82">
        <f>SUM(I21:I23)</f>
        <v>1930</v>
      </c>
      <c r="J24" s="82">
        <f>SUM(J21:J23)</f>
        <v>11</v>
      </c>
      <c r="K24" s="102">
        <f>I24/J24</f>
        <v>175.45454545454547</v>
      </c>
    </row>
    <row r="25" spans="2:11" x14ac:dyDescent="0.25">
      <c r="B25" s="65"/>
      <c r="C25" s="65"/>
      <c r="D25" s="65"/>
      <c r="E25" s="81"/>
      <c r="F25" s="80"/>
      <c r="G25" s="65"/>
      <c r="H25" s="65"/>
      <c r="I25" s="64"/>
      <c r="J25" s="64"/>
      <c r="K25" s="64"/>
    </row>
    <row r="26" spans="2:11" x14ac:dyDescent="0.25">
      <c r="B26" s="229">
        <v>10</v>
      </c>
      <c r="C26" s="64">
        <v>10</v>
      </c>
      <c r="D26" s="64">
        <v>2021</v>
      </c>
      <c r="E26" s="72" t="s">
        <v>224</v>
      </c>
      <c r="F26" s="72">
        <v>4</v>
      </c>
      <c r="G26" s="73" t="s">
        <v>260</v>
      </c>
      <c r="H26" s="73" t="s">
        <v>225</v>
      </c>
      <c r="I26" s="64">
        <v>936</v>
      </c>
      <c r="J26" s="64">
        <v>6</v>
      </c>
      <c r="K26" s="67">
        <f>I26/J26</f>
        <v>156</v>
      </c>
    </row>
    <row r="27" spans="2:11" x14ac:dyDescent="0.25">
      <c r="B27" s="101"/>
      <c r="C27" s="64"/>
      <c r="D27" s="178"/>
      <c r="E27" s="72" t="s">
        <v>224</v>
      </c>
      <c r="F27" s="72">
        <v>4</v>
      </c>
      <c r="G27" s="73"/>
      <c r="H27" s="65"/>
      <c r="I27" s="64"/>
      <c r="J27" s="64"/>
      <c r="K27" s="67"/>
    </row>
    <row r="28" spans="2:11" x14ac:dyDescent="0.25">
      <c r="B28" s="64"/>
      <c r="C28" s="64"/>
      <c r="D28" s="64"/>
      <c r="E28" s="72" t="s">
        <v>224</v>
      </c>
      <c r="F28" s="72">
        <v>4</v>
      </c>
      <c r="G28" s="73"/>
      <c r="H28" s="65"/>
      <c r="I28" s="64"/>
      <c r="J28" s="64"/>
      <c r="K28" s="67"/>
    </row>
    <row r="29" spans="2:11" x14ac:dyDescent="0.25">
      <c r="B29" s="65"/>
      <c r="C29" s="65"/>
      <c r="D29" s="65"/>
      <c r="E29" s="81"/>
      <c r="F29" s="80"/>
      <c r="G29" s="65"/>
      <c r="H29" s="65"/>
      <c r="I29" s="82">
        <f>SUM(I26:I28)</f>
        <v>936</v>
      </c>
      <c r="J29" s="82">
        <f>SUM(J26:J28)</f>
        <v>6</v>
      </c>
      <c r="K29" s="102">
        <f>I29/J29</f>
        <v>156</v>
      </c>
    </row>
    <row r="30" spans="2:11" x14ac:dyDescent="0.25">
      <c r="B30" s="65"/>
      <c r="C30" s="65"/>
      <c r="D30" s="65"/>
      <c r="E30" s="81"/>
      <c r="F30" s="80"/>
      <c r="G30" s="65"/>
      <c r="H30" s="65"/>
      <c r="I30" s="64"/>
      <c r="J30" s="64"/>
      <c r="K30" s="64"/>
    </row>
    <row r="31" spans="2:11" x14ac:dyDescent="0.25">
      <c r="B31" s="229">
        <v>10</v>
      </c>
      <c r="C31" s="64">
        <v>10</v>
      </c>
      <c r="D31" s="64">
        <v>2021</v>
      </c>
      <c r="E31" s="72" t="s">
        <v>224</v>
      </c>
      <c r="F31" s="72">
        <v>4</v>
      </c>
      <c r="G31" s="73" t="s">
        <v>260</v>
      </c>
      <c r="H31" s="73" t="s">
        <v>226</v>
      </c>
      <c r="I31" s="64">
        <v>761</v>
      </c>
      <c r="J31" s="64">
        <v>5</v>
      </c>
      <c r="K31" s="67">
        <f>I31/J31</f>
        <v>152.19999999999999</v>
      </c>
    </row>
    <row r="32" spans="2:11" x14ac:dyDescent="0.25">
      <c r="B32" s="101"/>
      <c r="C32" s="64"/>
      <c r="D32" s="178"/>
      <c r="E32" s="72" t="s">
        <v>224</v>
      </c>
      <c r="F32" s="72">
        <v>4</v>
      </c>
      <c r="G32" s="73"/>
      <c r="H32" s="65"/>
      <c r="I32" s="64"/>
      <c r="J32" s="64"/>
      <c r="K32" s="67"/>
    </row>
    <row r="33" spans="2:11" x14ac:dyDescent="0.25">
      <c r="B33" s="64"/>
      <c r="C33" s="64"/>
      <c r="D33" s="64"/>
      <c r="E33" s="72" t="s">
        <v>224</v>
      </c>
      <c r="F33" s="72">
        <v>4</v>
      </c>
      <c r="G33" s="73"/>
      <c r="H33" s="65"/>
      <c r="I33" s="64"/>
      <c r="J33" s="64"/>
      <c r="K33" s="67"/>
    </row>
    <row r="34" spans="2:11" x14ac:dyDescent="0.25">
      <c r="B34" s="65"/>
      <c r="C34" s="65"/>
      <c r="D34" s="65"/>
      <c r="E34" s="81"/>
      <c r="F34" s="80"/>
      <c r="G34" s="65"/>
      <c r="H34" s="65"/>
      <c r="I34" s="82">
        <f>SUM(I31:I33)</f>
        <v>761</v>
      </c>
      <c r="J34" s="82">
        <f>SUM(J31:J33)</f>
        <v>5</v>
      </c>
      <c r="K34" s="102">
        <f>I34/J34</f>
        <v>152.19999999999999</v>
      </c>
    </row>
    <row r="35" spans="2:11" x14ac:dyDescent="0.25">
      <c r="B35" s="65"/>
      <c r="C35" s="65"/>
      <c r="D35" s="65"/>
      <c r="E35" s="81"/>
      <c r="F35" s="80"/>
      <c r="G35" s="65"/>
      <c r="H35" s="65"/>
      <c r="I35" s="103"/>
      <c r="J35" s="103"/>
      <c r="K35" s="102"/>
    </row>
    <row r="36" spans="2:11" x14ac:dyDescent="0.25">
      <c r="B36" s="64"/>
      <c r="C36" s="64"/>
      <c r="D36" s="81"/>
      <c r="E36" s="73"/>
      <c r="F36" s="72"/>
      <c r="G36" s="73"/>
      <c r="H36" s="73"/>
      <c r="I36" s="103"/>
      <c r="J36" s="103"/>
      <c r="K36" s="67"/>
    </row>
    <row r="37" spans="2:11" x14ac:dyDescent="0.25">
      <c r="B37" s="64"/>
      <c r="C37" s="64"/>
      <c r="D37" s="81"/>
      <c r="E37" s="73"/>
      <c r="F37" s="72"/>
      <c r="G37" s="73"/>
      <c r="H37" s="72" t="s">
        <v>227</v>
      </c>
      <c r="I37" s="104">
        <f>I14+I19+I24+I29+I34</f>
        <v>7589</v>
      </c>
      <c r="J37" s="105">
        <f>J14+J19+J24+J29+J34</f>
        <v>44</v>
      </c>
      <c r="K37" s="106">
        <f>I37/J37</f>
        <v>172.47727272727272</v>
      </c>
    </row>
    <row r="38" spans="2:11" x14ac:dyDescent="0.25">
      <c r="B38" s="64"/>
      <c r="C38" s="64"/>
      <c r="D38" s="53"/>
      <c r="E38" s="33"/>
      <c r="F38" s="55"/>
      <c r="G38" s="33"/>
      <c r="H38" s="33"/>
      <c r="I38" s="100"/>
      <c r="J38" s="100"/>
      <c r="K38" s="52"/>
    </row>
    <row r="39" spans="2:11" ht="15.75" x14ac:dyDescent="0.25">
      <c r="B39" s="65"/>
      <c r="C39" s="65"/>
      <c r="E39" s="250" t="s">
        <v>228</v>
      </c>
      <c r="F39" s="250"/>
      <c r="G39" s="250"/>
      <c r="I39" s="53"/>
      <c r="J39" s="53"/>
      <c r="K39" s="53"/>
    </row>
    <row r="40" spans="2:11" x14ac:dyDescent="0.25">
      <c r="B40" s="65"/>
      <c r="C40" s="65"/>
      <c r="I40" s="53"/>
      <c r="J40" s="53"/>
      <c r="K40" s="53"/>
    </row>
    <row r="41" spans="2:11" x14ac:dyDescent="0.25">
      <c r="B41" s="229">
        <v>10</v>
      </c>
      <c r="C41" s="64">
        <v>10</v>
      </c>
      <c r="D41" s="64">
        <v>2021</v>
      </c>
      <c r="E41" s="72" t="s">
        <v>229</v>
      </c>
      <c r="F41" s="72">
        <v>4</v>
      </c>
      <c r="G41" s="73" t="s">
        <v>346</v>
      </c>
      <c r="H41" s="73" t="s">
        <v>149</v>
      </c>
      <c r="I41" s="64">
        <v>1136</v>
      </c>
      <c r="J41" s="64">
        <v>7</v>
      </c>
      <c r="K41" s="67">
        <f>I41/J41</f>
        <v>162.28571428571428</v>
      </c>
    </row>
    <row r="42" spans="2:11" x14ac:dyDescent="0.25">
      <c r="B42" s="101"/>
      <c r="C42" s="64"/>
      <c r="D42" s="178"/>
      <c r="E42" s="72" t="s">
        <v>229</v>
      </c>
      <c r="F42" s="72">
        <v>4</v>
      </c>
      <c r="G42" s="73"/>
      <c r="H42" s="73"/>
      <c r="I42" s="64"/>
      <c r="J42" s="64"/>
      <c r="K42" s="67"/>
    </row>
    <row r="43" spans="2:11" x14ac:dyDescent="0.25">
      <c r="B43" s="64"/>
      <c r="C43" s="64"/>
      <c r="D43" s="64"/>
      <c r="E43" s="72" t="s">
        <v>229</v>
      </c>
      <c r="F43" s="72">
        <v>4</v>
      </c>
      <c r="G43" s="73"/>
      <c r="H43" s="73"/>
      <c r="I43" s="64"/>
      <c r="J43" s="64"/>
      <c r="K43" s="67"/>
    </row>
    <row r="44" spans="2:11" x14ac:dyDescent="0.25">
      <c r="B44" s="55"/>
      <c r="C44" s="64"/>
      <c r="D44" s="64"/>
      <c r="E44" s="72"/>
      <c r="F44" s="72"/>
      <c r="G44" s="80"/>
      <c r="H44" s="73"/>
      <c r="I44" s="82">
        <f>SUM(I41:I43)</f>
        <v>1136</v>
      </c>
      <c r="J44" s="82">
        <f>SUM(J41:J43)</f>
        <v>7</v>
      </c>
      <c r="K44" s="102">
        <f>I44/J44</f>
        <v>162.28571428571428</v>
      </c>
    </row>
    <row r="45" spans="2:11" x14ac:dyDescent="0.25">
      <c r="B45" s="55"/>
      <c r="C45" s="64"/>
      <c r="D45" s="64"/>
      <c r="E45" s="72"/>
      <c r="F45" s="72"/>
      <c r="G45" s="80"/>
      <c r="H45" s="73"/>
      <c r="I45" s="64"/>
      <c r="J45" s="64"/>
      <c r="K45" s="67"/>
    </row>
    <row r="46" spans="2:11" x14ac:dyDescent="0.25">
      <c r="B46" s="229">
        <v>10</v>
      </c>
      <c r="C46" s="64">
        <v>10</v>
      </c>
      <c r="D46" s="64">
        <v>2021</v>
      </c>
      <c r="E46" s="72" t="s">
        <v>229</v>
      </c>
      <c r="F46" s="72">
        <v>4</v>
      </c>
      <c r="G46" s="73" t="s">
        <v>346</v>
      </c>
      <c r="H46" s="73" t="s">
        <v>148</v>
      </c>
      <c r="I46" s="64">
        <v>1142</v>
      </c>
      <c r="J46" s="64">
        <v>7</v>
      </c>
      <c r="K46" s="67">
        <f>I46/J46</f>
        <v>163.14285714285714</v>
      </c>
    </row>
    <row r="47" spans="2:11" x14ac:dyDescent="0.25">
      <c r="B47" s="101"/>
      <c r="C47" s="64"/>
      <c r="D47" s="178"/>
      <c r="E47" s="72" t="s">
        <v>229</v>
      </c>
      <c r="F47" s="72">
        <v>4</v>
      </c>
      <c r="G47" s="73"/>
      <c r="H47" s="73"/>
      <c r="I47" s="64"/>
      <c r="J47" s="64"/>
      <c r="K47" s="67"/>
    </row>
    <row r="48" spans="2:11" x14ac:dyDescent="0.25">
      <c r="B48" s="64"/>
      <c r="C48" s="64"/>
      <c r="D48" s="64"/>
      <c r="E48" s="72" t="s">
        <v>229</v>
      </c>
      <c r="F48" s="72">
        <v>4</v>
      </c>
      <c r="G48" s="73"/>
      <c r="H48" s="73"/>
      <c r="I48" s="64"/>
      <c r="J48" s="64"/>
      <c r="K48" s="67"/>
    </row>
    <row r="49" spans="2:11" x14ac:dyDescent="0.25">
      <c r="B49" s="55"/>
      <c r="C49" s="64"/>
      <c r="D49" s="64"/>
      <c r="E49" s="72"/>
      <c r="F49" s="72"/>
      <c r="G49" s="80"/>
      <c r="H49" s="73"/>
      <c r="I49" s="82">
        <f>SUM(I46:I48)</f>
        <v>1142</v>
      </c>
      <c r="J49" s="82">
        <f>SUM(J46:J48)</f>
        <v>7</v>
      </c>
      <c r="K49" s="102">
        <f>I49/J49</f>
        <v>163.14285714285714</v>
      </c>
    </row>
    <row r="50" spans="2:11" x14ac:dyDescent="0.25">
      <c r="B50" s="55"/>
      <c r="C50" s="64"/>
      <c r="D50" s="64"/>
      <c r="E50" s="72"/>
      <c r="F50" s="72"/>
      <c r="G50" s="80"/>
      <c r="H50" s="73"/>
      <c r="I50" s="64"/>
      <c r="J50" s="64"/>
      <c r="K50" s="67"/>
    </row>
    <row r="51" spans="2:11" x14ac:dyDescent="0.25">
      <c r="B51" s="229">
        <v>10</v>
      </c>
      <c r="C51" s="64">
        <v>10</v>
      </c>
      <c r="D51" s="64">
        <v>2021</v>
      </c>
      <c r="E51" s="72" t="s">
        <v>229</v>
      </c>
      <c r="F51" s="72">
        <v>4</v>
      </c>
      <c r="G51" s="73" t="s">
        <v>346</v>
      </c>
      <c r="H51" s="73" t="s">
        <v>146</v>
      </c>
      <c r="I51" s="64">
        <v>1073</v>
      </c>
      <c r="J51" s="64">
        <v>7</v>
      </c>
      <c r="K51" s="67">
        <f>I51/J51</f>
        <v>153.28571428571428</v>
      </c>
    </row>
    <row r="52" spans="2:11" x14ac:dyDescent="0.25">
      <c r="B52" s="101"/>
      <c r="C52" s="64"/>
      <c r="D52" s="178"/>
      <c r="E52" s="72" t="s">
        <v>229</v>
      </c>
      <c r="F52" s="72">
        <v>4</v>
      </c>
      <c r="G52" s="73"/>
      <c r="H52" s="73"/>
      <c r="I52" s="64"/>
      <c r="J52" s="64"/>
      <c r="K52" s="67"/>
    </row>
    <row r="53" spans="2:11" x14ac:dyDescent="0.25">
      <c r="B53" s="64"/>
      <c r="C53" s="64"/>
      <c r="D53" s="64"/>
      <c r="E53" s="178" t="s">
        <v>229</v>
      </c>
      <c r="F53" s="178">
        <v>4</v>
      </c>
      <c r="G53" s="73"/>
      <c r="H53" s="73"/>
      <c r="I53" s="64"/>
      <c r="J53" s="64"/>
      <c r="K53" s="67"/>
    </row>
    <row r="54" spans="2:11" x14ac:dyDescent="0.25">
      <c r="B54" s="55"/>
      <c r="C54" s="64"/>
      <c r="D54" s="64"/>
      <c r="E54" s="72"/>
      <c r="F54" s="72"/>
      <c r="G54" s="80"/>
      <c r="I54" s="82">
        <f>SUM(I51:I52)</f>
        <v>1073</v>
      </c>
      <c r="J54" s="82">
        <f>SUM(J51:J52)</f>
        <v>7</v>
      </c>
      <c r="K54" s="102">
        <f>I54/J54</f>
        <v>153.28571428571428</v>
      </c>
    </row>
    <row r="55" spans="2:11" x14ac:dyDescent="0.25">
      <c r="B55" s="55"/>
      <c r="C55" s="64"/>
      <c r="D55" s="64"/>
      <c r="E55" s="72"/>
      <c r="F55" s="72"/>
      <c r="G55" s="80"/>
      <c r="I55" s="64"/>
      <c r="J55" s="64"/>
      <c r="K55" s="67"/>
    </row>
    <row r="56" spans="2:11" x14ac:dyDescent="0.25">
      <c r="B56" s="178"/>
      <c r="C56" s="64"/>
      <c r="D56" s="64"/>
      <c r="E56" s="72" t="s">
        <v>229</v>
      </c>
      <c r="F56" s="72">
        <v>4</v>
      </c>
      <c r="G56" s="73"/>
      <c r="H56" s="73" t="s">
        <v>155</v>
      </c>
      <c r="I56" s="64"/>
      <c r="J56" s="64"/>
      <c r="K56" s="67"/>
    </row>
    <row r="57" spans="2:11" x14ac:dyDescent="0.25">
      <c r="B57" s="101"/>
      <c r="C57" s="64"/>
      <c r="D57" s="178"/>
      <c r="E57" s="72" t="s">
        <v>229</v>
      </c>
      <c r="F57" s="72">
        <v>4</v>
      </c>
      <c r="G57" s="73"/>
      <c r="H57" s="80"/>
      <c r="I57" s="64"/>
      <c r="J57" s="64"/>
      <c r="K57" s="67"/>
    </row>
    <row r="58" spans="2:11" x14ac:dyDescent="0.25">
      <c r="B58" s="65"/>
      <c r="C58" s="65"/>
      <c r="D58" s="65"/>
      <c r="E58" s="64"/>
      <c r="F58" s="80"/>
      <c r="G58" s="80"/>
      <c r="H58" s="80"/>
      <c r="I58" s="82">
        <f>SUM(I56:I57)</f>
        <v>0</v>
      </c>
      <c r="J58" s="82">
        <f>SUM(J56:J57)</f>
        <v>0</v>
      </c>
      <c r="K58" s="102" t="e">
        <f>I58/J58</f>
        <v>#DIV/0!</v>
      </c>
    </row>
    <row r="59" spans="2:11" x14ac:dyDescent="0.25">
      <c r="B59" s="65"/>
      <c r="C59" s="65"/>
      <c r="D59" s="65"/>
      <c r="E59" s="64"/>
      <c r="F59" s="80"/>
      <c r="G59" s="80"/>
      <c r="H59" s="80"/>
      <c r="I59" s="64"/>
      <c r="J59" s="64"/>
      <c r="K59" s="64"/>
    </row>
    <row r="60" spans="2:11" x14ac:dyDescent="0.25">
      <c r="B60" s="65"/>
      <c r="C60" s="65"/>
      <c r="D60" s="65"/>
      <c r="E60" s="64"/>
      <c r="F60" s="80"/>
      <c r="G60" s="80"/>
      <c r="H60" s="80"/>
      <c r="I60" s="64"/>
      <c r="J60" s="64"/>
      <c r="K60" s="64"/>
    </row>
    <row r="61" spans="2:11" x14ac:dyDescent="0.25">
      <c r="B61" s="229">
        <v>10</v>
      </c>
      <c r="C61" s="64">
        <v>10</v>
      </c>
      <c r="D61" s="64">
        <v>2021</v>
      </c>
      <c r="E61" s="72" t="s">
        <v>229</v>
      </c>
      <c r="F61" s="72">
        <v>4</v>
      </c>
      <c r="G61" s="73" t="s">
        <v>346</v>
      </c>
      <c r="H61" s="68" t="s">
        <v>158</v>
      </c>
      <c r="I61" s="64">
        <v>1117</v>
      </c>
      <c r="J61" s="64">
        <v>7</v>
      </c>
      <c r="K61" s="67">
        <f>I61/J61</f>
        <v>159.57142857142858</v>
      </c>
    </row>
    <row r="62" spans="2:11" x14ac:dyDescent="0.25">
      <c r="B62" s="101"/>
      <c r="C62" s="64"/>
      <c r="D62" s="178"/>
      <c r="E62" s="72" t="s">
        <v>229</v>
      </c>
      <c r="F62" s="72">
        <v>4</v>
      </c>
      <c r="G62" s="73"/>
      <c r="H62" s="80"/>
      <c r="I62" s="64"/>
      <c r="J62" s="64"/>
      <c r="K62" s="67"/>
    </row>
    <row r="63" spans="2:11" x14ac:dyDescent="0.25">
      <c r="B63" s="64"/>
      <c r="C63" s="64"/>
      <c r="D63" s="64"/>
      <c r="E63" s="178" t="s">
        <v>229</v>
      </c>
      <c r="F63" s="178">
        <v>4</v>
      </c>
      <c r="G63" s="73"/>
      <c r="H63" s="80"/>
      <c r="I63" s="64"/>
      <c r="J63" s="64"/>
      <c r="K63" s="67"/>
    </row>
    <row r="64" spans="2:11" x14ac:dyDescent="0.25">
      <c r="C64" s="65"/>
      <c r="G64" s="80"/>
      <c r="H64" s="80"/>
      <c r="I64" s="82">
        <f>SUM(I61:I62)</f>
        <v>1117</v>
      </c>
      <c r="J64" s="82">
        <f>SUM(J61:J62)</f>
        <v>7</v>
      </c>
      <c r="K64" s="67">
        <f>I64/J64</f>
        <v>159.57142857142858</v>
      </c>
    </row>
    <row r="65" spans="2:11" x14ac:dyDescent="0.25">
      <c r="C65" s="65"/>
      <c r="G65" s="80"/>
      <c r="H65" s="80"/>
      <c r="I65" s="103"/>
      <c r="J65" s="103"/>
      <c r="K65" s="67"/>
    </row>
    <row r="66" spans="2:11" x14ac:dyDescent="0.25">
      <c r="C66" s="65"/>
      <c r="G66" s="80"/>
      <c r="H66" s="72" t="s">
        <v>227</v>
      </c>
      <c r="I66" s="104">
        <f>I44+I49+I54+I58+I64</f>
        <v>4468</v>
      </c>
      <c r="J66" s="105">
        <f>J44+J49+J54+J58+J64</f>
        <v>28</v>
      </c>
      <c r="K66" s="106">
        <f>I66/J66</f>
        <v>159.57142857142858</v>
      </c>
    </row>
    <row r="67" spans="2:11" ht="15.75" x14ac:dyDescent="0.25">
      <c r="C67" s="65"/>
      <c r="E67" s="250" t="s">
        <v>230</v>
      </c>
      <c r="F67" s="250"/>
      <c r="G67" s="250"/>
      <c r="I67" s="100"/>
      <c r="J67" s="100"/>
      <c r="K67" s="52"/>
    </row>
    <row r="68" spans="2:11" x14ac:dyDescent="0.25">
      <c r="C68" s="65"/>
      <c r="I68" s="53"/>
      <c r="J68" s="53"/>
      <c r="K68" s="53"/>
    </row>
    <row r="69" spans="2:11" x14ac:dyDescent="0.25">
      <c r="B69" s="178">
        <v>17</v>
      </c>
      <c r="C69" s="64">
        <v>11</v>
      </c>
      <c r="D69" s="64">
        <v>2019</v>
      </c>
      <c r="E69" s="72" t="s">
        <v>231</v>
      </c>
      <c r="F69" s="72">
        <v>3</v>
      </c>
      <c r="G69" s="73" t="s">
        <v>137</v>
      </c>
      <c r="H69" s="65" t="s">
        <v>232</v>
      </c>
      <c r="I69" s="64">
        <v>869</v>
      </c>
      <c r="J69" s="64">
        <v>7</v>
      </c>
      <c r="K69" s="67">
        <f>I69/J69</f>
        <v>124.14285714285714</v>
      </c>
    </row>
    <row r="70" spans="2:11" x14ac:dyDescent="0.25">
      <c r="B70" s="64"/>
      <c r="C70" s="64"/>
      <c r="D70" s="64"/>
      <c r="E70" s="72" t="s">
        <v>231</v>
      </c>
      <c r="F70" s="178">
        <v>3</v>
      </c>
      <c r="G70" s="73"/>
      <c r="H70" s="65"/>
      <c r="I70" s="64"/>
      <c r="J70" s="64"/>
      <c r="K70" s="67"/>
    </row>
    <row r="71" spans="2:11" x14ac:dyDescent="0.25">
      <c r="B71" s="64"/>
      <c r="C71" s="64"/>
      <c r="D71" s="64"/>
      <c r="E71" s="72" t="s">
        <v>231</v>
      </c>
      <c r="F71" s="178">
        <v>3</v>
      </c>
      <c r="G71" s="73"/>
      <c r="H71" s="65"/>
      <c r="I71" s="64"/>
      <c r="J71" s="64"/>
      <c r="K71" s="67"/>
    </row>
    <row r="72" spans="2:11" x14ac:dyDescent="0.25">
      <c r="B72" s="65"/>
      <c r="C72" s="65"/>
      <c r="D72" s="65"/>
      <c r="E72" s="81"/>
      <c r="F72" s="80"/>
      <c r="G72" s="65"/>
      <c r="H72" s="65"/>
      <c r="I72" s="82">
        <f>SUM(I69:I71)</f>
        <v>869</v>
      </c>
      <c r="J72" s="82">
        <f>SUM(J69:J71)</f>
        <v>7</v>
      </c>
      <c r="K72" s="67">
        <f>I72/J72</f>
        <v>124.14285714285714</v>
      </c>
    </row>
    <row r="73" spans="2:11" x14ac:dyDescent="0.25">
      <c r="B73" s="65"/>
      <c r="C73" s="65"/>
      <c r="D73" s="65"/>
      <c r="E73" s="81"/>
      <c r="F73" s="80"/>
      <c r="G73" s="65"/>
      <c r="H73" s="65"/>
      <c r="I73" s="64"/>
      <c r="J73" s="64"/>
      <c r="K73" s="64"/>
    </row>
    <row r="74" spans="2:11" x14ac:dyDescent="0.25">
      <c r="B74" s="178">
        <v>17</v>
      </c>
      <c r="C74" s="64">
        <v>11</v>
      </c>
      <c r="D74" s="64">
        <v>2019</v>
      </c>
      <c r="E74" s="72" t="s">
        <v>231</v>
      </c>
      <c r="F74" s="178">
        <v>3</v>
      </c>
      <c r="G74" s="73" t="s">
        <v>137</v>
      </c>
      <c r="H74" s="73" t="s">
        <v>152</v>
      </c>
      <c r="I74" s="64">
        <v>497</v>
      </c>
      <c r="J74" s="64">
        <v>4</v>
      </c>
      <c r="K74" s="67">
        <f>I74/J74</f>
        <v>124.25</v>
      </c>
    </row>
    <row r="75" spans="2:11" x14ac:dyDescent="0.25">
      <c r="B75" s="178"/>
      <c r="C75" s="64"/>
      <c r="D75" s="64"/>
      <c r="E75" s="178" t="s">
        <v>231</v>
      </c>
      <c r="F75" s="178">
        <v>3</v>
      </c>
      <c r="G75" s="73"/>
      <c r="H75" s="73"/>
      <c r="I75" s="64"/>
      <c r="J75" s="64"/>
      <c r="K75" s="67"/>
    </row>
    <row r="76" spans="2:11" x14ac:dyDescent="0.25">
      <c r="B76" s="64"/>
      <c r="C76" s="64"/>
      <c r="D76" s="64"/>
      <c r="E76" s="72" t="s">
        <v>231</v>
      </c>
      <c r="F76" s="178">
        <v>3</v>
      </c>
      <c r="G76" s="73"/>
      <c r="H76" s="65"/>
      <c r="I76" s="64"/>
      <c r="J76" s="64"/>
      <c r="K76" s="67"/>
    </row>
    <row r="77" spans="2:11" x14ac:dyDescent="0.25">
      <c r="B77" s="65"/>
      <c r="C77" s="65"/>
      <c r="D77" s="65"/>
      <c r="E77" s="81"/>
      <c r="F77" s="80"/>
      <c r="G77" s="65"/>
      <c r="H77" s="65"/>
      <c r="I77" s="82">
        <f>SUM(I74:I76)</f>
        <v>497</v>
      </c>
      <c r="J77" s="82">
        <f>SUM(J74:J76)</f>
        <v>4</v>
      </c>
      <c r="K77" s="67">
        <f>I77/J77</f>
        <v>124.25</v>
      </c>
    </row>
    <row r="78" spans="2:11" x14ac:dyDescent="0.25">
      <c r="B78" s="65"/>
      <c r="C78" s="65"/>
      <c r="D78" s="65"/>
      <c r="E78" s="81"/>
      <c r="F78" s="80"/>
      <c r="G78" s="65"/>
      <c r="H78" s="65"/>
      <c r="I78" s="64"/>
      <c r="J78" s="64"/>
      <c r="K78" s="64"/>
    </row>
    <row r="79" spans="2:11" x14ac:dyDescent="0.25">
      <c r="B79" s="178">
        <v>17</v>
      </c>
      <c r="C79" s="64">
        <v>11</v>
      </c>
      <c r="D79" s="64">
        <v>2019</v>
      </c>
      <c r="E79" s="72" t="s">
        <v>231</v>
      </c>
      <c r="F79" s="178">
        <v>3</v>
      </c>
      <c r="G79" s="73" t="s">
        <v>137</v>
      </c>
      <c r="H79" s="65" t="s">
        <v>148</v>
      </c>
      <c r="I79" s="64">
        <v>1604</v>
      </c>
      <c r="J79" s="64">
        <v>9</v>
      </c>
      <c r="K79" s="67">
        <f>I79/J79</f>
        <v>178.22222222222223</v>
      </c>
    </row>
    <row r="80" spans="2:11" x14ac:dyDescent="0.25">
      <c r="B80" s="64"/>
      <c r="C80" s="64"/>
      <c r="D80" s="64"/>
      <c r="E80" s="72" t="s">
        <v>231</v>
      </c>
      <c r="F80" s="178">
        <v>3</v>
      </c>
      <c r="G80" s="73"/>
      <c r="H80" s="65"/>
      <c r="I80" s="64"/>
      <c r="J80" s="64"/>
      <c r="K80" s="67"/>
    </row>
    <row r="81" spans="2:11" x14ac:dyDescent="0.25">
      <c r="B81" s="64"/>
      <c r="C81" s="64"/>
      <c r="D81" s="64"/>
      <c r="E81" s="72" t="s">
        <v>231</v>
      </c>
      <c r="F81" s="178">
        <v>3</v>
      </c>
      <c r="G81" s="73"/>
      <c r="H81" s="65"/>
      <c r="I81" s="64"/>
      <c r="J81" s="64"/>
      <c r="K81" s="67"/>
    </row>
    <row r="82" spans="2:11" x14ac:dyDescent="0.25">
      <c r="B82" s="65"/>
      <c r="C82" s="65"/>
      <c r="D82" s="65"/>
      <c r="E82" s="81"/>
      <c r="F82" s="80"/>
      <c r="G82" s="65"/>
      <c r="H82" s="65"/>
      <c r="I82" s="82">
        <f>SUM(I79:I81)</f>
        <v>1604</v>
      </c>
      <c r="J82" s="82">
        <f>SUM(J79:J81)</f>
        <v>9</v>
      </c>
      <c r="K82" s="67">
        <f>I82/J82</f>
        <v>178.22222222222223</v>
      </c>
    </row>
    <row r="83" spans="2:11" x14ac:dyDescent="0.25">
      <c r="B83" s="65"/>
      <c r="C83" s="65"/>
      <c r="D83" s="65"/>
      <c r="E83" s="81"/>
      <c r="F83" s="80"/>
      <c r="G83" s="65"/>
      <c r="H83" s="65"/>
      <c r="I83" s="64"/>
      <c r="J83" s="64"/>
      <c r="K83" s="64"/>
    </row>
    <row r="84" spans="2:11" x14ac:dyDescent="0.25">
      <c r="B84" s="178">
        <v>17</v>
      </c>
      <c r="C84" s="64">
        <v>11</v>
      </c>
      <c r="D84" s="64">
        <v>2019</v>
      </c>
      <c r="E84" s="72" t="s">
        <v>231</v>
      </c>
      <c r="F84" s="178">
        <v>3</v>
      </c>
      <c r="G84" s="73" t="s">
        <v>154</v>
      </c>
      <c r="H84" s="73" t="s">
        <v>153</v>
      </c>
      <c r="I84" s="64">
        <v>835</v>
      </c>
      <c r="J84" s="64">
        <v>7</v>
      </c>
      <c r="K84" s="67">
        <f>I84/J84</f>
        <v>119.28571428571429</v>
      </c>
    </row>
    <row r="85" spans="2:11" x14ac:dyDescent="0.25">
      <c r="B85" s="178"/>
      <c r="C85" s="64"/>
      <c r="D85" s="64"/>
      <c r="E85" s="178" t="s">
        <v>231</v>
      </c>
      <c r="F85" s="178">
        <v>3</v>
      </c>
      <c r="G85" s="73"/>
      <c r="H85" s="73"/>
      <c r="I85" s="64"/>
      <c r="J85" s="64"/>
      <c r="K85" s="67"/>
    </row>
    <row r="86" spans="2:11" x14ac:dyDescent="0.25">
      <c r="B86" s="64"/>
      <c r="C86" s="64"/>
      <c r="D86" s="64"/>
      <c r="E86" s="72" t="s">
        <v>231</v>
      </c>
      <c r="F86" s="178">
        <v>3</v>
      </c>
      <c r="G86" s="73"/>
      <c r="H86" s="65"/>
      <c r="I86" s="64"/>
      <c r="J86" s="64"/>
      <c r="K86" s="67"/>
    </row>
    <row r="87" spans="2:11" x14ac:dyDescent="0.25">
      <c r="B87" s="65"/>
      <c r="H87" s="65"/>
      <c r="I87" s="82">
        <f>SUM(I84:I86)</f>
        <v>835</v>
      </c>
      <c r="J87" s="82">
        <f>SUM(J84:J86)</f>
        <v>7</v>
      </c>
      <c r="K87" s="67">
        <f>I87/J87</f>
        <v>119.28571428571429</v>
      </c>
    </row>
    <row r="88" spans="2:11" x14ac:dyDescent="0.25">
      <c r="H88" s="65"/>
      <c r="I88" s="53"/>
      <c r="J88" s="53"/>
      <c r="K88" s="53"/>
    </row>
    <row r="89" spans="2:11" x14ac:dyDescent="0.25">
      <c r="H89" s="72" t="s">
        <v>227</v>
      </c>
      <c r="I89" s="104">
        <f>I72+I77+I82+I87</f>
        <v>3805</v>
      </c>
      <c r="J89" s="105">
        <f>J72+J77+J82+J87</f>
        <v>27</v>
      </c>
      <c r="K89" s="106">
        <f>I89/J89</f>
        <v>140.92592592592592</v>
      </c>
    </row>
    <row r="90" spans="2:11" x14ac:dyDescent="0.25">
      <c r="I90" s="53"/>
      <c r="J90" s="53"/>
      <c r="K90" s="53"/>
    </row>
  </sheetData>
  <mergeCells count="3">
    <mergeCell ref="E39:G39"/>
    <mergeCell ref="E9:G9"/>
    <mergeCell ref="E67:G67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9"/>
  <sheetViews>
    <sheetView workbookViewId="0">
      <selection activeCell="B43" sqref="B43:G43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56" t="s">
        <v>259</v>
      </c>
    </row>
    <row r="3" spans="2:11" ht="15.75" x14ac:dyDescent="0.25">
      <c r="B3" s="56"/>
    </row>
    <row r="4" spans="2:11" ht="18" x14ac:dyDescent="0.25">
      <c r="B4" s="53"/>
      <c r="C4" s="53"/>
      <c r="D4" s="60"/>
      <c r="F4" s="53"/>
      <c r="G4" s="96" t="s">
        <v>233</v>
      </c>
      <c r="I4" s="53"/>
      <c r="J4" s="53"/>
      <c r="K4" s="53"/>
    </row>
    <row r="5" spans="2:11" x14ac:dyDescent="0.25">
      <c r="B5" s="53"/>
      <c r="C5" s="53"/>
      <c r="D5" s="53"/>
      <c r="F5" s="53"/>
      <c r="I5" s="53"/>
      <c r="J5" s="53"/>
      <c r="K5" s="53"/>
    </row>
    <row r="6" spans="2:11" x14ac:dyDescent="0.25">
      <c r="B6" s="69" t="s">
        <v>127</v>
      </c>
      <c r="C6" s="61" t="s">
        <v>128</v>
      </c>
      <c r="D6" s="61" t="s">
        <v>129</v>
      </c>
      <c r="E6" s="61" t="s">
        <v>222</v>
      </c>
      <c r="F6" s="61" t="s">
        <v>131</v>
      </c>
      <c r="G6" s="61" t="s">
        <v>132</v>
      </c>
      <c r="H6" s="61" t="s">
        <v>133</v>
      </c>
      <c r="I6" s="61" t="s">
        <v>135</v>
      </c>
      <c r="J6" s="61" t="s">
        <v>14</v>
      </c>
      <c r="K6" s="107" t="s">
        <v>18</v>
      </c>
    </row>
    <row r="7" spans="2:11" x14ac:dyDescent="0.25">
      <c r="B7" s="97"/>
      <c r="C7" s="97"/>
      <c r="D7" s="97"/>
      <c r="E7" s="97"/>
      <c r="F7" s="97"/>
      <c r="G7" s="98"/>
      <c r="H7" s="99"/>
      <c r="I7" s="97"/>
      <c r="J7" s="97"/>
      <c r="K7" s="97"/>
    </row>
    <row r="8" spans="2:11" ht="24.75" customHeight="1" x14ac:dyDescent="0.25">
      <c r="B8" s="97"/>
      <c r="C8" s="97"/>
      <c r="D8" s="97"/>
      <c r="E8" s="97"/>
      <c r="F8" s="97"/>
      <c r="G8" s="108" t="s">
        <v>234</v>
      </c>
      <c r="H8" s="99"/>
      <c r="I8" s="97"/>
      <c r="J8" s="97"/>
      <c r="K8" s="97"/>
    </row>
    <row r="9" spans="2:11" x14ac:dyDescent="0.25">
      <c r="B9" s="72">
        <v>17</v>
      </c>
      <c r="C9" s="64">
        <v>11</v>
      </c>
      <c r="D9" s="64">
        <v>2019</v>
      </c>
      <c r="E9" s="72" t="s">
        <v>231</v>
      </c>
      <c r="F9" s="72">
        <v>5</v>
      </c>
      <c r="G9" s="65" t="s">
        <v>235</v>
      </c>
      <c r="H9" s="73" t="s">
        <v>147</v>
      </c>
      <c r="I9" s="64">
        <v>1272</v>
      </c>
      <c r="J9" s="64">
        <v>7</v>
      </c>
      <c r="K9" s="67">
        <f>I9/J9</f>
        <v>181.71428571428572</v>
      </c>
    </row>
    <row r="10" spans="2:11" x14ac:dyDescent="0.25">
      <c r="B10" s="101"/>
      <c r="C10" s="64"/>
      <c r="D10" s="55"/>
      <c r="E10" s="72" t="s">
        <v>231</v>
      </c>
      <c r="F10" s="72">
        <v>5</v>
      </c>
      <c r="G10" s="65"/>
      <c r="H10" s="73"/>
      <c r="I10" s="103"/>
      <c r="J10" s="103"/>
      <c r="K10" s="67"/>
    </row>
    <row r="11" spans="2:11" x14ac:dyDescent="0.25">
      <c r="B11" s="81"/>
      <c r="C11" s="64"/>
      <c r="D11" s="64"/>
      <c r="E11" s="72" t="s">
        <v>231</v>
      </c>
      <c r="F11" s="64">
        <v>5</v>
      </c>
      <c r="G11" s="73"/>
      <c r="H11" s="80"/>
      <c r="I11" s="64"/>
      <c r="J11" s="64"/>
      <c r="K11" s="67"/>
    </row>
    <row r="12" spans="2:11" x14ac:dyDescent="0.25">
      <c r="B12" s="80"/>
      <c r="C12" s="65"/>
      <c r="D12" s="65"/>
      <c r="E12" s="81"/>
      <c r="F12" s="80"/>
      <c r="G12" s="80"/>
      <c r="H12" s="80"/>
      <c r="I12" s="82">
        <f>SUM(I9:I11)</f>
        <v>1272</v>
      </c>
      <c r="J12" s="82">
        <f>SUM(J9:J11)</f>
        <v>7</v>
      </c>
      <c r="K12" s="67">
        <f>I12/J12</f>
        <v>181.71428571428572</v>
      </c>
    </row>
    <row r="13" spans="2:11" x14ac:dyDescent="0.25">
      <c r="B13" s="80"/>
      <c r="C13" s="65"/>
      <c r="D13" s="65"/>
      <c r="E13" s="81"/>
      <c r="F13" s="80"/>
      <c r="G13" s="80"/>
      <c r="H13" s="80"/>
      <c r="I13" s="64"/>
      <c r="J13" s="64"/>
      <c r="K13" s="64"/>
    </row>
    <row r="14" spans="2:11" x14ac:dyDescent="0.25">
      <c r="B14" s="180">
        <v>17</v>
      </c>
      <c r="C14" s="64">
        <v>11</v>
      </c>
      <c r="D14" s="64">
        <v>2019</v>
      </c>
      <c r="E14" s="180" t="s">
        <v>231</v>
      </c>
      <c r="F14" s="180">
        <v>5</v>
      </c>
      <c r="G14" s="65" t="s">
        <v>235</v>
      </c>
      <c r="H14" s="73" t="s">
        <v>143</v>
      </c>
      <c r="I14" s="64">
        <v>1393</v>
      </c>
      <c r="J14" s="64">
        <v>7</v>
      </c>
      <c r="K14" s="67">
        <f>I14/J14</f>
        <v>199</v>
      </c>
    </row>
    <row r="15" spans="2:11" x14ac:dyDescent="0.25">
      <c r="B15" s="101"/>
      <c r="C15" s="64"/>
      <c r="D15" s="55"/>
      <c r="E15" s="72" t="s">
        <v>231</v>
      </c>
      <c r="F15" s="72">
        <v>5</v>
      </c>
      <c r="G15" s="65"/>
      <c r="H15" s="80"/>
      <c r="I15" s="64"/>
      <c r="J15" s="64"/>
      <c r="K15" s="67"/>
    </row>
    <row r="16" spans="2:11" x14ac:dyDescent="0.25">
      <c r="B16" s="81"/>
      <c r="C16" s="64"/>
      <c r="D16" s="64"/>
      <c r="E16" s="72" t="s">
        <v>231</v>
      </c>
      <c r="F16" s="64">
        <v>5</v>
      </c>
      <c r="G16" s="73"/>
      <c r="H16" s="80"/>
      <c r="I16" s="64"/>
      <c r="J16" s="64"/>
      <c r="K16" s="62"/>
    </row>
    <row r="17" spans="2:11" x14ac:dyDescent="0.25">
      <c r="B17" s="80"/>
      <c r="C17" s="65"/>
      <c r="D17" s="65"/>
      <c r="E17" s="81"/>
      <c r="F17" s="80"/>
      <c r="G17" s="80"/>
      <c r="H17" s="80"/>
      <c r="I17" s="82">
        <f>SUM(I14:I16)</f>
        <v>1393</v>
      </c>
      <c r="J17" s="82">
        <f>SUM(J14:J16)</f>
        <v>7</v>
      </c>
      <c r="K17" s="67">
        <f>I17/J17</f>
        <v>199</v>
      </c>
    </row>
    <row r="18" spans="2:11" x14ac:dyDescent="0.25">
      <c r="B18" s="80"/>
      <c r="C18" s="65"/>
      <c r="D18" s="65"/>
      <c r="E18" s="81"/>
      <c r="F18" s="80"/>
      <c r="G18" s="80"/>
      <c r="H18" s="80"/>
      <c r="I18" s="64"/>
      <c r="J18" s="64"/>
      <c r="K18" s="64"/>
    </row>
    <row r="19" spans="2:11" x14ac:dyDescent="0.25">
      <c r="B19" s="180">
        <v>17</v>
      </c>
      <c r="C19" s="64">
        <v>11</v>
      </c>
      <c r="D19" s="64">
        <v>2019</v>
      </c>
      <c r="E19" s="180" t="s">
        <v>231</v>
      </c>
      <c r="F19" s="180">
        <v>5</v>
      </c>
      <c r="G19" s="65" t="s">
        <v>235</v>
      </c>
      <c r="H19" s="73" t="s">
        <v>144</v>
      </c>
      <c r="I19" s="64">
        <v>553</v>
      </c>
      <c r="J19" s="64">
        <v>3</v>
      </c>
      <c r="K19" s="67">
        <f>I19/J19</f>
        <v>184.33333333333334</v>
      </c>
    </row>
    <row r="20" spans="2:11" x14ac:dyDescent="0.25">
      <c r="B20" s="101"/>
      <c r="C20" s="64"/>
      <c r="D20" s="55"/>
      <c r="E20" s="72" t="s">
        <v>231</v>
      </c>
      <c r="F20" s="72">
        <v>5</v>
      </c>
      <c r="G20" s="65"/>
      <c r="H20" s="80"/>
      <c r="I20" s="64"/>
      <c r="J20" s="64"/>
      <c r="K20" s="67"/>
    </row>
    <row r="21" spans="2:11" x14ac:dyDescent="0.25">
      <c r="B21" s="81"/>
      <c r="C21" s="64"/>
      <c r="D21" s="64"/>
      <c r="E21" s="72" t="s">
        <v>231</v>
      </c>
      <c r="F21" s="64">
        <v>5</v>
      </c>
      <c r="G21" s="73"/>
      <c r="H21" s="80"/>
      <c r="I21" s="64"/>
      <c r="J21" s="64"/>
      <c r="K21" s="62"/>
    </row>
    <row r="22" spans="2:11" x14ac:dyDescent="0.25">
      <c r="B22" s="80"/>
      <c r="C22" s="65"/>
      <c r="D22" s="65"/>
      <c r="E22" s="81"/>
      <c r="F22" s="80"/>
      <c r="G22" s="80"/>
      <c r="H22" s="80"/>
      <c r="I22" s="82">
        <f>SUM(I19:I21)</f>
        <v>553</v>
      </c>
      <c r="J22" s="82">
        <f>SUM(J19:J21)</f>
        <v>3</v>
      </c>
      <c r="K22" s="67">
        <f>I22/J22</f>
        <v>184.33333333333334</v>
      </c>
    </row>
    <row r="23" spans="2:11" x14ac:dyDescent="0.25">
      <c r="B23" s="80"/>
      <c r="C23" s="65"/>
      <c r="D23" s="65"/>
      <c r="E23" s="81"/>
      <c r="F23" s="80"/>
      <c r="G23" s="80"/>
      <c r="H23" s="80"/>
      <c r="I23" s="64"/>
      <c r="J23" s="64"/>
      <c r="K23" s="64"/>
    </row>
    <row r="24" spans="2:11" x14ac:dyDescent="0.25">
      <c r="B24" s="180">
        <v>17</v>
      </c>
      <c r="C24" s="64">
        <v>11</v>
      </c>
      <c r="D24" s="64">
        <v>2019</v>
      </c>
      <c r="E24" s="180" t="s">
        <v>231</v>
      </c>
      <c r="F24" s="180">
        <v>5</v>
      </c>
      <c r="G24" s="65" t="s">
        <v>235</v>
      </c>
      <c r="H24" s="73" t="s">
        <v>151</v>
      </c>
      <c r="I24" s="64">
        <v>1273</v>
      </c>
      <c r="J24" s="64">
        <v>7</v>
      </c>
      <c r="K24" s="67">
        <f>I24/J24</f>
        <v>181.85714285714286</v>
      </c>
    </row>
    <row r="25" spans="2:11" x14ac:dyDescent="0.25">
      <c r="B25" s="101"/>
      <c r="C25" s="64"/>
      <c r="D25" s="55"/>
      <c r="E25" s="72" t="s">
        <v>231</v>
      </c>
      <c r="F25" s="72">
        <v>5</v>
      </c>
      <c r="G25" s="80"/>
      <c r="H25" s="80"/>
      <c r="I25" s="64"/>
      <c r="J25" s="64"/>
      <c r="K25" s="67"/>
    </row>
    <row r="26" spans="2:11" x14ac:dyDescent="0.25">
      <c r="B26" s="81"/>
      <c r="C26" s="64"/>
      <c r="D26" s="64"/>
      <c r="E26" s="72" t="s">
        <v>231</v>
      </c>
      <c r="F26" s="64">
        <v>5</v>
      </c>
      <c r="G26" s="73"/>
      <c r="H26" s="80"/>
      <c r="I26" s="64"/>
      <c r="J26" s="64"/>
      <c r="K26" s="67"/>
    </row>
    <row r="27" spans="2:11" x14ac:dyDescent="0.25">
      <c r="B27" s="80"/>
      <c r="C27" s="65"/>
      <c r="D27" s="65"/>
      <c r="E27" s="81"/>
      <c r="F27" s="80"/>
      <c r="G27" s="80"/>
      <c r="H27" s="80"/>
      <c r="I27" s="82">
        <f>SUM(I24:I26)</f>
        <v>1273</v>
      </c>
      <c r="J27" s="82">
        <f>SUM(J24:J26)</f>
        <v>7</v>
      </c>
      <c r="K27" s="67">
        <f>I27/J27</f>
        <v>181.85714285714286</v>
      </c>
    </row>
    <row r="28" spans="2:11" x14ac:dyDescent="0.25">
      <c r="B28" s="80"/>
      <c r="C28" s="65"/>
      <c r="D28" s="65"/>
      <c r="E28" s="81"/>
      <c r="F28" s="80"/>
      <c r="G28" s="80"/>
      <c r="H28" s="80"/>
      <c r="I28" s="64"/>
      <c r="J28" s="64"/>
      <c r="K28" s="64"/>
    </row>
    <row r="29" spans="2:11" x14ac:dyDescent="0.25">
      <c r="B29" s="180">
        <v>17</v>
      </c>
      <c r="C29" s="64">
        <v>11</v>
      </c>
      <c r="D29" s="64">
        <v>2019</v>
      </c>
      <c r="E29" s="180" t="s">
        <v>231</v>
      </c>
      <c r="F29" s="180">
        <v>5</v>
      </c>
      <c r="G29" s="65" t="s">
        <v>235</v>
      </c>
      <c r="H29" s="73" t="s">
        <v>159</v>
      </c>
      <c r="I29" s="64">
        <v>1381</v>
      </c>
      <c r="J29" s="64">
        <v>7</v>
      </c>
      <c r="K29" s="181">
        <f>I29/J29</f>
        <v>197.28571428571428</v>
      </c>
    </row>
    <row r="30" spans="2:11" x14ac:dyDescent="0.25">
      <c r="B30" s="101"/>
      <c r="C30" s="64"/>
      <c r="D30" s="72"/>
      <c r="E30" s="72" t="s">
        <v>231</v>
      </c>
      <c r="F30" s="72">
        <v>5</v>
      </c>
      <c r="G30" s="65"/>
      <c r="H30" s="33"/>
      <c r="I30" s="64"/>
      <c r="J30" s="64"/>
      <c r="K30" s="67"/>
    </row>
    <row r="31" spans="2:11" x14ac:dyDescent="0.25">
      <c r="B31" s="81"/>
      <c r="C31" s="64"/>
      <c r="D31" s="64"/>
      <c r="E31" s="72" t="s">
        <v>231</v>
      </c>
      <c r="F31" s="64">
        <v>5</v>
      </c>
      <c r="G31" s="73"/>
      <c r="H31" s="33"/>
      <c r="I31" s="64"/>
      <c r="J31" s="64"/>
      <c r="K31" s="67"/>
    </row>
    <row r="32" spans="2:11" x14ac:dyDescent="0.25">
      <c r="B32" s="55"/>
      <c r="C32" s="53"/>
      <c r="D32" s="53"/>
      <c r="E32" s="33"/>
      <c r="F32" s="55"/>
      <c r="H32" s="33"/>
      <c r="I32" s="82">
        <f>SUM(I29:I31)</f>
        <v>1381</v>
      </c>
      <c r="J32" s="82">
        <f>SUM(J29:J31)</f>
        <v>7</v>
      </c>
      <c r="K32" s="67">
        <f>I32/J32</f>
        <v>197.28571428571428</v>
      </c>
    </row>
    <row r="33" spans="2:11" x14ac:dyDescent="0.25">
      <c r="B33" s="55"/>
      <c r="C33" s="53"/>
      <c r="D33" s="53"/>
      <c r="E33" s="33"/>
      <c r="F33" s="55"/>
      <c r="H33" s="33"/>
      <c r="I33" s="103"/>
      <c r="J33" s="100"/>
      <c r="K33" s="52"/>
    </row>
    <row r="34" spans="2:11" x14ac:dyDescent="0.25">
      <c r="B34" s="180">
        <v>17</v>
      </c>
      <c r="C34" s="64">
        <v>11</v>
      </c>
      <c r="D34" s="64">
        <v>2019</v>
      </c>
      <c r="E34" s="180" t="s">
        <v>231</v>
      </c>
      <c r="F34" s="180">
        <v>5</v>
      </c>
      <c r="G34" s="65" t="s">
        <v>235</v>
      </c>
      <c r="H34" s="73" t="s">
        <v>145</v>
      </c>
      <c r="I34" s="103">
        <v>681</v>
      </c>
      <c r="J34" s="103">
        <v>4</v>
      </c>
      <c r="K34" s="67">
        <f>I34/J34</f>
        <v>170.25</v>
      </c>
    </row>
    <row r="35" spans="2:11" x14ac:dyDescent="0.25">
      <c r="B35" s="101"/>
      <c r="C35" s="64"/>
      <c r="D35" s="72"/>
      <c r="E35" s="72" t="s">
        <v>231</v>
      </c>
      <c r="F35" s="72">
        <v>5</v>
      </c>
      <c r="G35" s="65"/>
      <c r="H35" s="73"/>
      <c r="I35" s="103"/>
      <c r="J35" s="103"/>
      <c r="K35" s="67"/>
    </row>
    <row r="36" spans="2:11" x14ac:dyDescent="0.25">
      <c r="B36" s="64"/>
      <c r="C36" s="64"/>
      <c r="D36" s="64"/>
      <c r="E36" s="72" t="s">
        <v>231</v>
      </c>
      <c r="F36" s="64">
        <v>5</v>
      </c>
      <c r="G36" s="33"/>
      <c r="H36" s="73"/>
      <c r="I36" s="103"/>
      <c r="J36" s="103"/>
      <c r="K36" s="67"/>
    </row>
    <row r="37" spans="2:11" x14ac:dyDescent="0.25">
      <c r="B37" s="55"/>
      <c r="C37" s="53"/>
      <c r="D37" s="53"/>
      <c r="E37" s="33"/>
      <c r="F37" s="55"/>
      <c r="H37" s="73"/>
      <c r="I37" s="82">
        <f>SUM(I34:I36)</f>
        <v>681</v>
      </c>
      <c r="J37" s="82">
        <f>SUM(J34:J36)</f>
        <v>4</v>
      </c>
      <c r="K37" s="67">
        <f>I37/J37</f>
        <v>170.25</v>
      </c>
    </row>
    <row r="38" spans="2:11" x14ac:dyDescent="0.25">
      <c r="B38" s="55"/>
      <c r="C38" s="53"/>
      <c r="D38" s="53"/>
      <c r="E38" s="33"/>
      <c r="F38" s="55"/>
      <c r="H38" s="73"/>
      <c r="I38" s="103"/>
      <c r="J38" s="103"/>
      <c r="K38" s="67"/>
    </row>
    <row r="39" spans="2:11" x14ac:dyDescent="0.25">
      <c r="B39" s="55"/>
      <c r="C39" s="53"/>
      <c r="D39" s="53"/>
      <c r="E39" s="33"/>
      <c r="F39" s="55"/>
      <c r="H39" s="72" t="s">
        <v>227</v>
      </c>
      <c r="I39" s="104">
        <f>I12+I17+I22+I27+I32+I37</f>
        <v>6553</v>
      </c>
      <c r="J39" s="105">
        <f>J12+J17+J22+J27+J32+J37</f>
        <v>35</v>
      </c>
      <c r="K39" s="106">
        <f>I39/J39</f>
        <v>187.22857142857143</v>
      </c>
    </row>
    <row r="40" spans="2:11" ht="22.5" customHeight="1" x14ac:dyDescent="0.25">
      <c r="B40" s="55"/>
      <c r="C40" s="53"/>
      <c r="D40" s="53"/>
      <c r="E40" s="33"/>
      <c r="F40" s="55"/>
      <c r="G40" s="108" t="s">
        <v>234</v>
      </c>
      <c r="H40" s="33"/>
      <c r="I40" s="53"/>
      <c r="J40" s="53"/>
      <c r="K40" s="52"/>
    </row>
    <row r="41" spans="2:11" x14ac:dyDescent="0.25">
      <c r="B41" s="55"/>
      <c r="C41" s="53"/>
      <c r="D41" s="53"/>
      <c r="E41" s="33"/>
      <c r="F41" s="55"/>
      <c r="H41" s="33"/>
      <c r="I41" s="53"/>
      <c r="J41" s="53"/>
      <c r="K41" s="52"/>
    </row>
    <row r="42" spans="2:11" x14ac:dyDescent="0.25">
      <c r="B42" s="180">
        <v>17</v>
      </c>
      <c r="C42" s="64">
        <v>11</v>
      </c>
      <c r="D42" s="64">
        <v>2019</v>
      </c>
      <c r="E42" s="180" t="s">
        <v>231</v>
      </c>
      <c r="F42" s="180">
        <v>5</v>
      </c>
      <c r="G42" s="65" t="s">
        <v>235</v>
      </c>
      <c r="H42" s="73" t="s">
        <v>140</v>
      </c>
      <c r="I42" s="64">
        <v>825</v>
      </c>
      <c r="J42" s="64">
        <v>5</v>
      </c>
      <c r="K42" s="67">
        <f>I42/J42</f>
        <v>165</v>
      </c>
    </row>
    <row r="43" spans="2:11" x14ac:dyDescent="0.25">
      <c r="B43" s="101"/>
      <c r="C43" s="64"/>
      <c r="D43" s="55"/>
      <c r="E43" s="72"/>
      <c r="F43" s="72"/>
      <c r="G43" s="73"/>
      <c r="H43" s="73"/>
      <c r="I43" s="64"/>
      <c r="J43" s="64"/>
      <c r="K43" s="67"/>
    </row>
    <row r="44" spans="2:11" x14ac:dyDescent="0.25">
      <c r="B44" s="72"/>
      <c r="C44" s="64"/>
      <c r="D44" s="64"/>
      <c r="E44" s="72"/>
      <c r="F44" s="72"/>
      <c r="G44" s="65"/>
      <c r="H44" s="73"/>
      <c r="I44" s="82">
        <f>SUM(I42:I43)</f>
        <v>825</v>
      </c>
      <c r="J44" s="82">
        <f>SUM(J42:J43)</f>
        <v>5</v>
      </c>
      <c r="K44" s="67">
        <f>I44/J44</f>
        <v>165</v>
      </c>
    </row>
    <row r="45" spans="2:11" x14ac:dyDescent="0.25">
      <c r="B45" s="72"/>
      <c r="C45" s="64"/>
      <c r="D45" s="64"/>
      <c r="E45" s="72"/>
      <c r="F45" s="72"/>
      <c r="G45" s="65"/>
      <c r="H45" s="73"/>
      <c r="I45" s="64"/>
      <c r="J45" s="64"/>
      <c r="K45" s="67"/>
    </row>
    <row r="46" spans="2:11" x14ac:dyDescent="0.25">
      <c r="B46" s="180">
        <v>17</v>
      </c>
      <c r="C46" s="64">
        <v>11</v>
      </c>
      <c r="D46" s="64">
        <v>2019</v>
      </c>
      <c r="E46" s="180" t="s">
        <v>231</v>
      </c>
      <c r="F46" s="180">
        <v>5</v>
      </c>
      <c r="G46" s="65" t="s">
        <v>235</v>
      </c>
      <c r="H46" s="73" t="s">
        <v>141</v>
      </c>
      <c r="I46" s="64">
        <v>1354</v>
      </c>
      <c r="J46" s="64">
        <v>7</v>
      </c>
      <c r="K46" s="67">
        <f>I46/J46</f>
        <v>193.42857142857142</v>
      </c>
    </row>
    <row r="47" spans="2:11" x14ac:dyDescent="0.25">
      <c r="B47" s="101"/>
      <c r="C47" s="64"/>
      <c r="D47" s="55"/>
      <c r="E47" s="72"/>
      <c r="F47" s="72"/>
      <c r="G47" s="73"/>
      <c r="H47" s="73"/>
      <c r="I47" s="64"/>
      <c r="J47" s="64"/>
      <c r="K47" s="67"/>
    </row>
    <row r="48" spans="2:11" x14ac:dyDescent="0.25">
      <c r="B48" s="64"/>
      <c r="C48" s="64"/>
      <c r="D48" s="64"/>
      <c r="E48" s="72"/>
      <c r="F48" s="72"/>
      <c r="G48" s="73"/>
      <c r="H48" s="73"/>
      <c r="I48" s="64"/>
      <c r="J48" s="64"/>
      <c r="K48" s="67"/>
    </row>
    <row r="49" spans="2:11" x14ac:dyDescent="0.25">
      <c r="B49" s="72"/>
      <c r="C49" s="64"/>
      <c r="D49" s="64"/>
      <c r="E49" s="72"/>
      <c r="F49" s="72"/>
      <c r="G49" s="65"/>
      <c r="H49" s="73"/>
      <c r="I49" s="82">
        <f>SUM(I46:I48)</f>
        <v>1354</v>
      </c>
      <c r="J49" s="82">
        <f>SUM(J46:J48)</f>
        <v>7</v>
      </c>
      <c r="K49" s="67">
        <f>I49/J49</f>
        <v>193.42857142857142</v>
      </c>
    </row>
    <row r="50" spans="2:11" x14ac:dyDescent="0.25">
      <c r="B50" s="72"/>
      <c r="C50" s="64"/>
      <c r="D50" s="64"/>
      <c r="E50" s="72"/>
      <c r="F50" s="72"/>
      <c r="G50" s="65"/>
      <c r="H50" s="73"/>
      <c r="I50" s="64"/>
      <c r="J50" s="64"/>
      <c r="K50" s="67"/>
    </row>
    <row r="51" spans="2:11" x14ac:dyDescent="0.25">
      <c r="B51" s="180">
        <v>17</v>
      </c>
      <c r="C51" s="64">
        <v>11</v>
      </c>
      <c r="D51" s="64">
        <v>2019</v>
      </c>
      <c r="E51" s="180" t="s">
        <v>231</v>
      </c>
      <c r="F51" s="180">
        <v>5</v>
      </c>
      <c r="G51" s="65" t="s">
        <v>235</v>
      </c>
      <c r="H51" s="73" t="s">
        <v>161</v>
      </c>
      <c r="I51" s="64">
        <v>641</v>
      </c>
      <c r="J51" s="64">
        <v>4</v>
      </c>
      <c r="K51" s="67">
        <f>I51/J51</f>
        <v>160.25</v>
      </c>
    </row>
    <row r="52" spans="2:11" x14ac:dyDescent="0.25">
      <c r="B52" s="101"/>
      <c r="C52" s="64"/>
      <c r="D52" s="55"/>
      <c r="E52" s="72"/>
      <c r="F52" s="72"/>
      <c r="G52" s="73"/>
      <c r="H52" s="73"/>
      <c r="I52" s="64"/>
      <c r="J52" s="64"/>
      <c r="K52" s="67"/>
    </row>
    <row r="53" spans="2:11" x14ac:dyDescent="0.25">
      <c r="B53" s="72"/>
      <c r="C53" s="64"/>
      <c r="D53" s="64"/>
      <c r="E53" s="72"/>
      <c r="F53" s="72"/>
      <c r="G53" s="65"/>
      <c r="H53" s="73"/>
      <c r="I53" s="82">
        <f>SUM(I51:I51)</f>
        <v>641</v>
      </c>
      <c r="J53" s="82">
        <f>SUM(J51:J51)</f>
        <v>4</v>
      </c>
      <c r="K53" s="67">
        <f>I53/J53</f>
        <v>160.25</v>
      </c>
    </row>
    <row r="54" spans="2:11" x14ac:dyDescent="0.25">
      <c r="B54" s="72"/>
      <c r="C54" s="64"/>
      <c r="D54" s="64"/>
      <c r="E54" s="72"/>
      <c r="F54" s="72"/>
      <c r="G54" s="65"/>
      <c r="H54" s="73"/>
      <c r="I54" s="64"/>
      <c r="J54" s="64"/>
      <c r="K54" s="67"/>
    </row>
    <row r="55" spans="2:11" x14ac:dyDescent="0.25">
      <c r="B55" s="180">
        <v>17</v>
      </c>
      <c r="C55" s="64">
        <v>11</v>
      </c>
      <c r="D55" s="64">
        <v>2019</v>
      </c>
      <c r="E55" s="180" t="s">
        <v>231</v>
      </c>
      <c r="F55" s="180">
        <v>5</v>
      </c>
      <c r="G55" s="65" t="s">
        <v>235</v>
      </c>
      <c r="H55" s="73" t="s">
        <v>150</v>
      </c>
      <c r="I55" s="64">
        <v>792</v>
      </c>
      <c r="J55" s="64">
        <v>5</v>
      </c>
      <c r="K55" s="67">
        <f>I55/J55</f>
        <v>158.4</v>
      </c>
    </row>
    <row r="56" spans="2:11" x14ac:dyDescent="0.25">
      <c r="B56" s="101"/>
      <c r="C56" s="64"/>
      <c r="D56" s="55"/>
      <c r="E56" s="72"/>
      <c r="F56" s="72"/>
      <c r="G56" s="73"/>
      <c r="H56" s="80"/>
      <c r="I56" s="64"/>
      <c r="J56" s="64"/>
      <c r="K56" s="67"/>
    </row>
    <row r="57" spans="2:11" x14ac:dyDescent="0.25">
      <c r="B57" s="64"/>
      <c r="C57" s="64"/>
      <c r="D57" s="64"/>
      <c r="E57" s="72"/>
      <c r="F57" s="72"/>
      <c r="G57" s="73"/>
      <c r="H57" s="80"/>
      <c r="I57" s="64"/>
      <c r="J57" s="64"/>
      <c r="K57" s="67"/>
    </row>
    <row r="58" spans="2:11" x14ac:dyDescent="0.25">
      <c r="B58" s="65"/>
      <c r="C58" s="65"/>
      <c r="D58" s="65"/>
      <c r="E58" s="81"/>
      <c r="F58" s="80"/>
      <c r="G58" s="65"/>
      <c r="H58" s="80"/>
      <c r="I58" s="82">
        <f>SUM(I55:I57)</f>
        <v>792</v>
      </c>
      <c r="J58" s="82">
        <f>SUM(J55:J57)</f>
        <v>5</v>
      </c>
      <c r="K58" s="67">
        <f>I58/J58</f>
        <v>158.4</v>
      </c>
    </row>
    <row r="59" spans="2:11" x14ac:dyDescent="0.25">
      <c r="B59" s="65"/>
      <c r="C59" s="65"/>
      <c r="D59" s="65"/>
      <c r="E59" s="81"/>
      <c r="F59" s="80"/>
      <c r="G59" s="65"/>
      <c r="H59" s="80"/>
      <c r="I59" s="64"/>
      <c r="J59" s="64"/>
      <c r="K59" s="64"/>
    </row>
    <row r="60" spans="2:11" x14ac:dyDescent="0.25">
      <c r="B60" s="65"/>
      <c r="C60" s="65"/>
      <c r="D60" s="65"/>
      <c r="E60" s="81"/>
      <c r="F60" s="80"/>
      <c r="G60" s="65"/>
      <c r="H60" s="80"/>
      <c r="I60" s="64"/>
      <c r="J60" s="64"/>
      <c r="K60" s="64"/>
    </row>
    <row r="61" spans="2:11" x14ac:dyDescent="0.25">
      <c r="B61" s="180">
        <v>17</v>
      </c>
      <c r="C61" s="64">
        <v>11</v>
      </c>
      <c r="D61" s="64">
        <v>2019</v>
      </c>
      <c r="E61" s="180" t="s">
        <v>231</v>
      </c>
      <c r="F61" s="180">
        <v>5</v>
      </c>
      <c r="G61" s="65" t="s">
        <v>235</v>
      </c>
      <c r="H61" s="73" t="s">
        <v>160</v>
      </c>
      <c r="I61" s="64">
        <v>1165</v>
      </c>
      <c r="J61" s="64">
        <v>7</v>
      </c>
      <c r="K61" s="67">
        <f>I61/J61</f>
        <v>166.42857142857142</v>
      </c>
    </row>
    <row r="62" spans="2:11" x14ac:dyDescent="0.25">
      <c r="B62" s="101"/>
      <c r="C62" s="64"/>
      <c r="D62" s="55"/>
      <c r="E62" s="72"/>
      <c r="F62" s="72"/>
      <c r="G62" s="73"/>
      <c r="H62" s="80"/>
      <c r="I62" s="64"/>
      <c r="J62" s="64"/>
      <c r="K62" s="67"/>
    </row>
    <row r="63" spans="2:11" x14ac:dyDescent="0.25">
      <c r="B63" s="64"/>
      <c r="C63" s="64"/>
      <c r="D63" s="64"/>
      <c r="E63" s="72"/>
      <c r="F63" s="72"/>
      <c r="G63" s="73"/>
      <c r="H63" s="80"/>
      <c r="I63" s="64"/>
      <c r="J63" s="64"/>
      <c r="K63" s="67"/>
    </row>
    <row r="64" spans="2:11" x14ac:dyDescent="0.25">
      <c r="B64" s="65"/>
      <c r="C64" s="65"/>
      <c r="D64" s="65"/>
      <c r="E64" s="81"/>
      <c r="F64" s="80"/>
      <c r="G64" s="65"/>
      <c r="H64" s="80"/>
      <c r="I64" s="82">
        <f>SUM(I61:I63)</f>
        <v>1165</v>
      </c>
      <c r="J64" s="82">
        <f>SUM(J61:J63)</f>
        <v>7</v>
      </c>
      <c r="K64" s="67">
        <f>I64/J64</f>
        <v>166.42857142857142</v>
      </c>
    </row>
    <row r="65" spans="2:11" x14ac:dyDescent="0.25">
      <c r="B65" s="65"/>
      <c r="C65" s="65"/>
      <c r="D65" s="65"/>
      <c r="E65" s="81"/>
      <c r="F65" s="80"/>
      <c r="G65" s="65"/>
      <c r="H65" s="80"/>
      <c r="I65" s="64"/>
      <c r="J65" s="64"/>
      <c r="K65" s="64"/>
    </row>
    <row r="66" spans="2:11" x14ac:dyDescent="0.25">
      <c r="B66" s="180">
        <v>17</v>
      </c>
      <c r="C66" s="64">
        <v>11</v>
      </c>
      <c r="D66" s="64">
        <v>2019</v>
      </c>
      <c r="E66" s="180" t="s">
        <v>231</v>
      </c>
      <c r="F66" s="180">
        <v>5</v>
      </c>
      <c r="G66" s="65" t="s">
        <v>235</v>
      </c>
      <c r="H66" s="73" t="s">
        <v>163</v>
      </c>
      <c r="I66" s="64">
        <v>1288</v>
      </c>
      <c r="J66" s="64">
        <v>7</v>
      </c>
      <c r="K66" s="67">
        <f>I66/J66</f>
        <v>184</v>
      </c>
    </row>
    <row r="67" spans="2:11" x14ac:dyDescent="0.25">
      <c r="B67" s="101"/>
      <c r="C67" s="64"/>
      <c r="D67" s="55"/>
      <c r="E67" s="72"/>
      <c r="F67" s="72"/>
      <c r="G67" s="73"/>
      <c r="H67" s="80"/>
      <c r="I67" s="64"/>
      <c r="J67" s="64"/>
      <c r="K67" s="67"/>
    </row>
    <row r="68" spans="2:11" x14ac:dyDescent="0.25">
      <c r="B68" s="64"/>
      <c r="C68" s="64"/>
      <c r="D68" s="64"/>
      <c r="E68" s="72"/>
      <c r="F68" s="72"/>
      <c r="G68" s="73"/>
      <c r="H68" s="80"/>
      <c r="I68" s="64"/>
      <c r="J68" s="64"/>
      <c r="K68" s="67"/>
    </row>
    <row r="69" spans="2:11" x14ac:dyDescent="0.25">
      <c r="B69" s="55"/>
      <c r="C69" s="53"/>
      <c r="D69" s="53"/>
      <c r="E69" s="33"/>
      <c r="F69" s="55"/>
      <c r="H69" s="80"/>
      <c r="I69" s="82">
        <f>SUM(I66:I68)</f>
        <v>1288</v>
      </c>
      <c r="J69" s="82">
        <f>SUM(J66:J68)</f>
        <v>7</v>
      </c>
      <c r="K69" s="67">
        <f>I69/J69</f>
        <v>184</v>
      </c>
    </row>
    <row r="70" spans="2:11" x14ac:dyDescent="0.25">
      <c r="B70" s="55"/>
      <c r="C70" s="53"/>
      <c r="D70" s="53"/>
      <c r="E70" s="33"/>
      <c r="F70" s="55"/>
      <c r="H70" s="80"/>
      <c r="I70" s="103"/>
      <c r="J70" s="103"/>
      <c r="K70" s="67"/>
    </row>
    <row r="71" spans="2:11" x14ac:dyDescent="0.25">
      <c r="B71" s="55"/>
      <c r="C71" s="53"/>
      <c r="D71" s="53"/>
      <c r="E71" s="33"/>
      <c r="F71" s="55"/>
      <c r="H71" s="180" t="s">
        <v>227</v>
      </c>
      <c r="I71" s="104">
        <f>I42+I46+I51+I55+I61+I66</f>
        <v>6065</v>
      </c>
      <c r="J71" s="105">
        <f>J42+J46+J51+J55+J61+J66</f>
        <v>35</v>
      </c>
      <c r="K71" s="106">
        <f>I71/J71</f>
        <v>173.28571428571428</v>
      </c>
    </row>
    <row r="72" spans="2:11" x14ac:dyDescent="0.25">
      <c r="B72" s="55"/>
      <c r="C72" s="53"/>
      <c r="D72" s="53"/>
      <c r="E72" s="33"/>
      <c r="F72" s="55"/>
      <c r="H72" s="80"/>
      <c r="I72" s="103"/>
      <c r="J72" s="103"/>
      <c r="K72" s="67"/>
    </row>
    <row r="73" spans="2:11" ht="15.75" x14ac:dyDescent="0.25">
      <c r="B73" s="55"/>
      <c r="C73" s="53"/>
      <c r="D73" s="53"/>
      <c r="E73" s="33"/>
      <c r="F73" s="55"/>
      <c r="G73" s="108" t="s">
        <v>268</v>
      </c>
      <c r="H73" s="80"/>
      <c r="I73" s="103"/>
      <c r="J73" s="103"/>
      <c r="K73" s="67"/>
    </row>
    <row r="74" spans="2:11" x14ac:dyDescent="0.25">
      <c r="B74" s="55"/>
      <c r="C74" s="53"/>
      <c r="D74" s="53"/>
      <c r="E74" s="33"/>
      <c r="F74" s="55"/>
      <c r="H74" s="80"/>
      <c r="I74" s="103"/>
      <c r="J74" s="103"/>
      <c r="K74" s="67"/>
    </row>
    <row r="75" spans="2:11" x14ac:dyDescent="0.25">
      <c r="B75" s="180">
        <v>17</v>
      </c>
      <c r="C75" s="64">
        <v>11</v>
      </c>
      <c r="D75" s="64">
        <v>2019</v>
      </c>
      <c r="E75" s="180" t="s">
        <v>269</v>
      </c>
      <c r="F75" s="180">
        <v>5</v>
      </c>
      <c r="G75" s="65" t="s">
        <v>236</v>
      </c>
      <c r="H75" s="65" t="s">
        <v>162</v>
      </c>
      <c r="I75" s="64">
        <v>732</v>
      </c>
      <c r="J75" s="64">
        <v>5</v>
      </c>
      <c r="K75" s="67">
        <f>I75/J75</f>
        <v>146.4</v>
      </c>
    </row>
    <row r="76" spans="2:11" x14ac:dyDescent="0.25">
      <c r="B76" s="55"/>
      <c r="C76" s="53"/>
      <c r="D76" s="53"/>
      <c r="E76" s="33"/>
      <c r="F76" s="55"/>
      <c r="H76" s="80"/>
      <c r="I76" s="103"/>
      <c r="J76" s="103"/>
      <c r="K76" s="67"/>
    </row>
    <row r="77" spans="2:11" x14ac:dyDescent="0.25">
      <c r="B77" s="55"/>
      <c r="C77" s="53"/>
      <c r="D77" s="53"/>
      <c r="E77" s="33"/>
      <c r="F77" s="55"/>
      <c r="H77" s="80"/>
      <c r="I77" s="103"/>
      <c r="J77" s="103"/>
      <c r="K77" s="67"/>
    </row>
    <row r="78" spans="2:11" x14ac:dyDescent="0.25">
      <c r="B78" s="55"/>
      <c r="C78" s="53"/>
      <c r="D78" s="53"/>
      <c r="E78" s="33"/>
      <c r="F78" s="55"/>
      <c r="H78" s="80"/>
      <c r="I78" s="103"/>
      <c r="J78" s="103"/>
      <c r="K78" s="67"/>
    </row>
    <row r="79" spans="2:11" x14ac:dyDescent="0.25">
      <c r="B79" s="180">
        <v>17</v>
      </c>
      <c r="C79" s="64">
        <v>11</v>
      </c>
      <c r="D79" s="64">
        <v>2019</v>
      </c>
      <c r="E79" s="180" t="s">
        <v>269</v>
      </c>
      <c r="F79" s="180">
        <v>5</v>
      </c>
      <c r="G79" s="65" t="s">
        <v>236</v>
      </c>
      <c r="H79" s="65" t="s">
        <v>267</v>
      </c>
      <c r="I79" s="103">
        <v>614</v>
      </c>
      <c r="J79" s="103">
        <v>5</v>
      </c>
      <c r="K79" s="67">
        <f>I79/J79</f>
        <v>122.8</v>
      </c>
    </row>
    <row r="80" spans="2:11" x14ac:dyDescent="0.25">
      <c r="B80" s="55"/>
      <c r="C80" s="53"/>
      <c r="D80" s="53"/>
      <c r="E80" s="33"/>
      <c r="F80" s="55"/>
      <c r="H80" s="80"/>
      <c r="I80" s="103"/>
      <c r="J80" s="103"/>
      <c r="K80" s="67"/>
    </row>
    <row r="81" spans="2:11" x14ac:dyDescent="0.25">
      <c r="B81" s="55"/>
      <c r="C81" s="53"/>
      <c r="D81" s="53"/>
      <c r="E81" s="33"/>
      <c r="F81" s="55"/>
      <c r="H81" s="80"/>
      <c r="I81" s="103"/>
      <c r="J81" s="103"/>
      <c r="K81" s="67"/>
    </row>
    <row r="82" spans="2:11" x14ac:dyDescent="0.25">
      <c r="B82" s="55"/>
      <c r="C82" s="53"/>
      <c r="D82" s="53"/>
      <c r="E82" s="33"/>
      <c r="F82" s="55"/>
      <c r="H82" s="80"/>
      <c r="I82" s="103"/>
      <c r="J82" s="103"/>
      <c r="K82" s="67"/>
    </row>
    <row r="83" spans="2:11" x14ac:dyDescent="0.25">
      <c r="B83" s="180">
        <v>17</v>
      </c>
      <c r="C83" s="64">
        <v>11</v>
      </c>
      <c r="D83" s="64">
        <v>2019</v>
      </c>
      <c r="E83" s="180" t="s">
        <v>269</v>
      </c>
      <c r="F83" s="180">
        <v>5</v>
      </c>
      <c r="G83" s="65" t="s">
        <v>236</v>
      </c>
      <c r="H83" s="65" t="s">
        <v>244</v>
      </c>
      <c r="I83" s="103">
        <v>796</v>
      </c>
      <c r="J83" s="103">
        <v>5</v>
      </c>
      <c r="K83" s="67">
        <f>I83/J83</f>
        <v>159.19999999999999</v>
      </c>
    </row>
    <row r="84" spans="2:11" x14ac:dyDescent="0.25">
      <c r="B84" s="55"/>
      <c r="C84" s="53"/>
      <c r="D84" s="53"/>
      <c r="E84" s="33"/>
      <c r="F84" s="55"/>
      <c r="H84" s="80"/>
      <c r="I84" s="103"/>
      <c r="J84" s="103"/>
      <c r="K84" s="67"/>
    </row>
    <row r="85" spans="2:11" x14ac:dyDescent="0.25">
      <c r="B85" s="55"/>
      <c r="C85" s="53"/>
      <c r="D85" s="53"/>
      <c r="E85" s="33"/>
      <c r="F85" s="55"/>
      <c r="H85" s="80"/>
      <c r="I85" s="103"/>
      <c r="J85" s="103"/>
      <c r="K85" s="67"/>
    </row>
    <row r="86" spans="2:11" x14ac:dyDescent="0.25">
      <c r="B86" s="55"/>
      <c r="C86" s="53"/>
      <c r="D86" s="53"/>
      <c r="E86" s="33"/>
      <c r="F86" s="55"/>
      <c r="H86" s="80"/>
      <c r="I86" s="103"/>
      <c r="J86" s="103"/>
      <c r="K86" s="67"/>
    </row>
    <row r="87" spans="2:11" x14ac:dyDescent="0.25">
      <c r="B87" s="180">
        <v>17</v>
      </c>
      <c r="C87" s="64">
        <v>11</v>
      </c>
      <c r="D87" s="64">
        <v>2019</v>
      </c>
      <c r="E87" s="180" t="s">
        <v>269</v>
      </c>
      <c r="F87" s="180">
        <v>5</v>
      </c>
      <c r="G87" s="65" t="s">
        <v>236</v>
      </c>
      <c r="H87" s="65" t="s">
        <v>266</v>
      </c>
      <c r="I87" s="103">
        <v>732</v>
      </c>
      <c r="J87" s="103">
        <v>5</v>
      </c>
      <c r="K87" s="67">
        <f>I87/J87</f>
        <v>146.4</v>
      </c>
    </row>
    <row r="88" spans="2:11" x14ac:dyDescent="0.25">
      <c r="B88" s="55"/>
      <c r="C88" s="53"/>
      <c r="D88" s="53"/>
      <c r="E88" s="33"/>
      <c r="F88" s="55"/>
      <c r="H88" s="80"/>
      <c r="I88" s="103"/>
      <c r="J88" s="103"/>
      <c r="K88" s="67"/>
    </row>
    <row r="89" spans="2:11" x14ac:dyDescent="0.25">
      <c r="B89" s="55"/>
      <c r="C89" s="53"/>
      <c r="D89" s="53"/>
      <c r="E89" s="33"/>
      <c r="F89" s="55"/>
      <c r="H89" s="80"/>
      <c r="I89" s="103"/>
      <c r="J89" s="103"/>
      <c r="K89" s="67"/>
    </row>
    <row r="90" spans="2:11" x14ac:dyDescent="0.25">
      <c r="B90" s="55"/>
      <c r="C90" s="53"/>
      <c r="D90" s="53"/>
      <c r="E90" s="33"/>
      <c r="F90" s="55"/>
      <c r="H90" s="80"/>
      <c r="I90" s="103"/>
      <c r="J90" s="103"/>
      <c r="K90" s="67"/>
    </row>
    <row r="91" spans="2:11" x14ac:dyDescent="0.25">
      <c r="B91" s="180">
        <v>17</v>
      </c>
      <c r="C91" s="64">
        <v>11</v>
      </c>
      <c r="D91" s="64">
        <v>2019</v>
      </c>
      <c r="E91" s="180" t="s">
        <v>269</v>
      </c>
      <c r="F91" s="180">
        <v>5</v>
      </c>
      <c r="G91" s="65" t="s">
        <v>236</v>
      </c>
      <c r="H91" s="65" t="s">
        <v>265</v>
      </c>
      <c r="I91" s="103">
        <v>753</v>
      </c>
      <c r="J91" s="103">
        <v>5</v>
      </c>
      <c r="K91" s="67">
        <f>I91/J91</f>
        <v>150.6</v>
      </c>
    </row>
    <row r="92" spans="2:11" x14ac:dyDescent="0.25">
      <c r="B92" s="55"/>
      <c r="C92" s="53"/>
      <c r="D92" s="53"/>
      <c r="E92" s="33"/>
      <c r="F92" s="55"/>
      <c r="H92" s="80"/>
      <c r="I92" s="103"/>
      <c r="J92" s="103"/>
      <c r="K92" s="67"/>
    </row>
    <row r="93" spans="2:11" x14ac:dyDescent="0.25">
      <c r="B93" s="55"/>
      <c r="C93" s="53"/>
      <c r="D93" s="53"/>
      <c r="E93" s="33"/>
      <c r="F93" s="55"/>
      <c r="H93" s="80"/>
      <c r="I93" s="103"/>
      <c r="J93" s="103"/>
      <c r="K93" s="67"/>
    </row>
    <row r="94" spans="2:11" x14ac:dyDescent="0.25">
      <c r="B94" s="55"/>
      <c r="C94" s="53"/>
      <c r="D94" s="53"/>
      <c r="E94" s="33"/>
      <c r="F94" s="55"/>
      <c r="H94" s="180" t="s">
        <v>227</v>
      </c>
      <c r="I94" s="104">
        <f>I75+I79+I83+I87+I91</f>
        <v>3627</v>
      </c>
      <c r="J94" s="105">
        <f>J75+J79+J83+J87+J91</f>
        <v>25</v>
      </c>
      <c r="K94" s="106">
        <f>I94/J94</f>
        <v>145.08000000000001</v>
      </c>
    </row>
    <row r="95" spans="2:11" x14ac:dyDescent="0.25">
      <c r="B95" s="180"/>
      <c r="C95" s="64"/>
      <c r="D95" s="64"/>
      <c r="E95" s="180"/>
      <c r="F95" s="180"/>
      <c r="G95" s="65"/>
      <c r="H95" s="80"/>
      <c r="I95" s="103"/>
      <c r="J95" s="103"/>
      <c r="K95" s="67"/>
    </row>
    <row r="96" spans="2:11" x14ac:dyDescent="0.25">
      <c r="B96" s="55"/>
      <c r="C96" s="53"/>
      <c r="D96" s="53"/>
      <c r="E96" s="33"/>
      <c r="F96" s="55"/>
      <c r="H96" s="80"/>
      <c r="I96" s="103"/>
      <c r="J96" s="103"/>
      <c r="K96" s="67"/>
    </row>
    <row r="97" spans="2:11" x14ac:dyDescent="0.25">
      <c r="B97" s="55"/>
      <c r="C97" s="53"/>
      <c r="D97" s="53"/>
      <c r="E97" s="33"/>
      <c r="F97" s="55"/>
      <c r="H97" s="80"/>
      <c r="I97" s="103"/>
      <c r="J97" s="103"/>
      <c r="K97" s="67"/>
    </row>
    <row r="98" spans="2:11" x14ac:dyDescent="0.25">
      <c r="H98" s="80"/>
      <c r="I98" s="64"/>
      <c r="J98" s="64"/>
      <c r="K98" s="64"/>
    </row>
    <row r="99" spans="2:11" x14ac:dyDescent="0.25">
      <c r="H99" s="72" t="s">
        <v>270</v>
      </c>
      <c r="I99" s="104">
        <f>I39+I71+I94</f>
        <v>16245</v>
      </c>
      <c r="J99" s="105">
        <f>J39+J71+J94</f>
        <v>95</v>
      </c>
      <c r="K99" s="106">
        <f>I99/J99</f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joueurs2021_2022</vt:lpstr>
      <vt:lpstr>CHRONO_21_22</vt:lpstr>
      <vt:lpstr>palmares21_22</vt:lpstr>
      <vt:lpstr>nomines_21_22</vt:lpstr>
      <vt:lpstr>dames_clubs_19_20</vt:lpstr>
      <vt:lpstr>hommes_clubs_19_20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2021-11-15T16:11:44Z</dcterms:modified>
</cp:coreProperties>
</file>