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840" yWindow="330" windowWidth="22275" windowHeight="9510"/>
  </bookViews>
  <sheets>
    <sheet name="joueurs2021_2022" sheetId="1" r:id="rId1"/>
    <sheet name="CHRONO_21_22" sheetId="2" r:id="rId2"/>
    <sheet name="palmares21_22" sheetId="3" r:id="rId3"/>
    <sheet name="nomines_21_22" sheetId="4" r:id="rId4"/>
    <sheet name="dames_clubs_21_22" sheetId="5" r:id="rId5"/>
    <sheet name="hommes_clubs_21_22" sheetId="6" r:id="rId6"/>
  </sheets>
  <definedNames>
    <definedName name="_xlnm._FilterDatabase" localSheetId="1" hidden="1">CHRONO_21_22!$A$6:$M$10</definedName>
  </definedNames>
  <calcPr calcId="144525"/>
</workbook>
</file>

<file path=xl/calcChain.xml><?xml version="1.0" encoding="utf-8"?>
<calcChain xmlns="http://schemas.openxmlformats.org/spreadsheetml/2006/main">
  <c r="H125" i="2" l="1"/>
  <c r="AE129" i="1"/>
  <c r="AE126" i="1"/>
  <c r="AE125" i="1"/>
  <c r="AF120" i="1"/>
  <c r="AE120" i="1"/>
  <c r="AE119" i="1"/>
  <c r="AE121" i="1" s="1"/>
  <c r="AF114" i="1"/>
  <c r="AE114" i="1"/>
  <c r="AE113" i="1"/>
  <c r="AE115" i="1" s="1"/>
  <c r="AF111" i="1"/>
  <c r="AE111" i="1"/>
  <c r="AE110" i="1"/>
  <c r="AE112" i="1" s="1"/>
  <c r="AF108" i="1"/>
  <c r="AE108" i="1"/>
  <c r="AE107" i="1"/>
  <c r="AE109" i="1" s="1"/>
  <c r="AF105" i="1"/>
  <c r="AE105" i="1"/>
  <c r="AE104" i="1"/>
  <c r="AE106" i="1" s="1"/>
  <c r="AF102" i="1"/>
  <c r="AE102" i="1"/>
  <c r="AE101" i="1"/>
  <c r="AE103" i="1" s="1"/>
  <c r="AF99" i="1"/>
  <c r="AE99" i="1"/>
  <c r="AE98" i="1"/>
  <c r="AE100" i="1" s="1"/>
  <c r="AF96" i="1"/>
  <c r="AE96" i="1"/>
  <c r="AE95" i="1"/>
  <c r="AE97" i="1" s="1"/>
  <c r="AF90" i="1"/>
  <c r="AE90" i="1"/>
  <c r="AE89" i="1"/>
  <c r="AE91" i="1" s="1"/>
  <c r="AF87" i="1"/>
  <c r="AE87" i="1"/>
  <c r="AE86" i="1"/>
  <c r="AE88" i="1" s="1"/>
  <c r="AF78" i="1"/>
  <c r="AE78" i="1"/>
  <c r="AE77" i="1"/>
  <c r="AE79" i="1" s="1"/>
  <c r="AF75" i="1"/>
  <c r="AE75" i="1"/>
  <c r="AE74" i="1"/>
  <c r="AE76" i="1" s="1"/>
  <c r="AF72" i="1"/>
  <c r="AE72" i="1"/>
  <c r="AE71" i="1"/>
  <c r="AE73" i="1" s="1"/>
  <c r="AF69" i="1"/>
  <c r="AE69" i="1"/>
  <c r="AE68" i="1"/>
  <c r="AE70" i="1" s="1"/>
  <c r="AF66" i="1"/>
  <c r="AE66" i="1"/>
  <c r="AE65" i="1"/>
  <c r="AE67" i="1" s="1"/>
  <c r="AF63" i="1"/>
  <c r="AE63" i="1"/>
  <c r="AE62" i="1"/>
  <c r="AE64" i="1" s="1"/>
  <c r="AF60" i="1"/>
  <c r="AE60" i="1"/>
  <c r="AE59" i="1"/>
  <c r="AE61" i="1" s="1"/>
  <c r="AF57" i="1"/>
  <c r="AE57" i="1"/>
  <c r="AE56" i="1"/>
  <c r="AE58" i="1" s="1"/>
  <c r="AF54" i="1"/>
  <c r="AE54" i="1"/>
  <c r="AE53" i="1"/>
  <c r="AE55" i="1" s="1"/>
  <c r="AF51" i="1"/>
  <c r="AE51" i="1"/>
  <c r="AE50" i="1"/>
  <c r="AE52" i="1" s="1"/>
  <c r="AF45" i="1"/>
  <c r="AE45" i="1"/>
  <c r="AE44" i="1"/>
  <c r="AE46" i="1" s="1"/>
  <c r="AF42" i="1"/>
  <c r="AE42" i="1"/>
  <c r="AE41" i="1"/>
  <c r="AE43" i="1" s="1"/>
  <c r="AF39" i="1"/>
  <c r="AE39" i="1"/>
  <c r="AE38" i="1"/>
  <c r="AE40" i="1" s="1"/>
  <c r="AF36" i="1"/>
  <c r="AE36" i="1"/>
  <c r="AE35" i="1"/>
  <c r="AE37" i="1" s="1"/>
  <c r="AF33" i="1"/>
  <c r="AE33" i="1"/>
  <c r="AE32" i="1"/>
  <c r="AE34" i="1" s="1"/>
  <c r="AF30" i="1"/>
  <c r="AE30" i="1"/>
  <c r="AE29" i="1"/>
  <c r="AE31" i="1" s="1"/>
  <c r="AF21" i="1"/>
  <c r="AE21" i="1"/>
  <c r="AE20" i="1"/>
  <c r="AE22" i="1" s="1"/>
  <c r="AF18" i="1"/>
  <c r="AE18" i="1"/>
  <c r="AE17" i="1"/>
  <c r="AE19" i="1" s="1"/>
  <c r="AF15" i="1"/>
  <c r="AE15" i="1"/>
  <c r="AE14" i="1"/>
  <c r="AE16" i="1" s="1"/>
  <c r="AF12" i="1"/>
  <c r="AE12" i="1"/>
  <c r="AE11" i="1"/>
  <c r="AD129" i="1"/>
  <c r="AD126" i="1"/>
  <c r="AD127" i="1" s="1"/>
  <c r="AD125" i="1"/>
  <c r="AD40" i="1"/>
  <c r="AD16" i="1"/>
  <c r="K125" i="2"/>
  <c r="L124" i="2"/>
  <c r="J125" i="2"/>
  <c r="L123" i="2"/>
  <c r="J45" i="3" l="1"/>
  <c r="AC112" i="1"/>
  <c r="AC70" i="1"/>
  <c r="AC55" i="1"/>
  <c r="AC31" i="1"/>
  <c r="AC129" i="1"/>
  <c r="AB129" i="1"/>
  <c r="AC126" i="1"/>
  <c r="AB126" i="1"/>
  <c r="AB127" i="1" s="1"/>
  <c r="AC125" i="1"/>
  <c r="AB125" i="1"/>
  <c r="AB115" i="1"/>
  <c r="AB67" i="1"/>
  <c r="AB61" i="1"/>
  <c r="AB58" i="1"/>
  <c r="AB46" i="1"/>
  <c r="AB43" i="1"/>
  <c r="L121" i="2"/>
  <c r="L122" i="2"/>
  <c r="L120" i="2"/>
  <c r="L119" i="2"/>
  <c r="L117" i="2"/>
  <c r="L118" i="2"/>
  <c r="L116" i="2"/>
  <c r="L115" i="2"/>
  <c r="L114" i="2"/>
  <c r="L113" i="2"/>
  <c r="AC127" i="1" l="1"/>
  <c r="Q121" i="1"/>
  <c r="J54" i="3" l="1"/>
  <c r="AA129" i="1"/>
  <c r="AA126" i="1"/>
  <c r="AA127" i="1" s="1"/>
  <c r="AA125" i="1"/>
  <c r="AA97" i="1"/>
  <c r="AA70" i="1"/>
  <c r="AA31" i="1"/>
  <c r="L112" i="2"/>
  <c r="L111" i="2"/>
  <c r="L110" i="2"/>
  <c r="Z129" i="1" l="1"/>
  <c r="Z126" i="1"/>
  <c r="Z127" i="1" s="1"/>
  <c r="Z125" i="1"/>
  <c r="Z16" i="1"/>
  <c r="L109" i="2"/>
  <c r="X129" i="1" l="1"/>
  <c r="X126" i="1"/>
  <c r="X127" i="1" s="1"/>
  <c r="X125" i="1"/>
  <c r="X112" i="1"/>
  <c r="X79" i="1"/>
  <c r="X70" i="1"/>
  <c r="X58" i="1"/>
  <c r="X46" i="1"/>
  <c r="X43" i="1"/>
  <c r="X31" i="1"/>
  <c r="L95" i="2"/>
  <c r="L94" i="2"/>
  <c r="L93" i="2"/>
  <c r="L92" i="2"/>
  <c r="L91" i="2"/>
  <c r="L90" i="2"/>
  <c r="L89" i="2"/>
  <c r="J25" i="4" l="1"/>
  <c r="J28" i="4"/>
  <c r="J26" i="4"/>
  <c r="B30" i="4"/>
  <c r="I30" i="4"/>
  <c r="G30" i="4"/>
  <c r="F30" i="4"/>
  <c r="E30" i="4"/>
  <c r="D30" i="4"/>
  <c r="C30" i="4"/>
  <c r="Y129" i="1"/>
  <c r="Y126" i="1"/>
  <c r="Y127" i="1" s="1"/>
  <c r="Y125" i="1"/>
  <c r="Y115" i="1"/>
  <c r="Y112" i="1"/>
  <c r="Y100" i="1"/>
  <c r="Y97" i="1"/>
  <c r="Y88" i="1"/>
  <c r="Y70" i="1"/>
  <c r="Y67" i="1"/>
  <c r="Y61" i="1"/>
  <c r="Y58" i="1"/>
  <c r="Y55" i="1"/>
  <c r="Y46" i="1"/>
  <c r="Y43" i="1"/>
  <c r="Y31" i="1"/>
  <c r="L108" i="2"/>
  <c r="L107" i="2"/>
  <c r="L106" i="2"/>
  <c r="L105" i="2"/>
  <c r="L104" i="2"/>
  <c r="L103" i="2"/>
  <c r="L102" i="2"/>
  <c r="L101" i="2"/>
  <c r="L100" i="2"/>
  <c r="L99" i="2"/>
  <c r="L98" i="2"/>
  <c r="L97" i="2"/>
  <c r="L96" i="2"/>
  <c r="T129" i="1" l="1"/>
  <c r="U129" i="1"/>
  <c r="V129" i="1"/>
  <c r="W129" i="1"/>
  <c r="W126" i="1"/>
  <c r="W127" i="1" s="1"/>
  <c r="V126" i="1"/>
  <c r="V127" i="1" s="1"/>
  <c r="U126" i="1"/>
  <c r="U127" i="1" s="1"/>
  <c r="T126" i="1"/>
  <c r="T127" i="1" s="1"/>
  <c r="W125" i="1"/>
  <c r="V125" i="1"/>
  <c r="U125" i="1"/>
  <c r="T125" i="1"/>
  <c r="W115" i="1"/>
  <c r="W91" i="1"/>
  <c r="W61" i="1"/>
  <c r="W58" i="1"/>
  <c r="V67" i="1"/>
  <c r="V13" i="1"/>
  <c r="U73" i="1"/>
  <c r="U70" i="1"/>
  <c r="U55" i="1"/>
  <c r="U43" i="1"/>
  <c r="T106" i="1"/>
  <c r="T31" i="1"/>
  <c r="L88" i="2"/>
  <c r="L87" i="2"/>
  <c r="L86" i="2"/>
  <c r="L85" i="2"/>
  <c r="L84" i="2"/>
  <c r="L83" i="2"/>
  <c r="L82" i="2"/>
  <c r="L81" i="2"/>
  <c r="L80" i="2"/>
  <c r="L79" i="2"/>
  <c r="L78" i="2"/>
  <c r="L77" i="2"/>
  <c r="P127" i="1" l="1"/>
  <c r="O127" i="1"/>
  <c r="L127" i="1"/>
  <c r="K127" i="1"/>
  <c r="H127" i="1"/>
  <c r="G127" i="1"/>
  <c r="D127" i="1"/>
  <c r="R126" i="1"/>
  <c r="R127" i="1" s="1"/>
  <c r="Q126" i="1"/>
  <c r="P126" i="1"/>
  <c r="O126" i="1"/>
  <c r="N126" i="1"/>
  <c r="N127" i="1" s="1"/>
  <c r="M126" i="1"/>
  <c r="M127" i="1" s="1"/>
  <c r="L126" i="1"/>
  <c r="K126" i="1"/>
  <c r="J126" i="1"/>
  <c r="J127" i="1" s="1"/>
  <c r="I126" i="1"/>
  <c r="I127" i="1" s="1"/>
  <c r="H126" i="1"/>
  <c r="G126" i="1"/>
  <c r="F126" i="1"/>
  <c r="F127" i="1" s="1"/>
  <c r="E126" i="1"/>
  <c r="E127" i="1" s="1"/>
  <c r="D126" i="1"/>
  <c r="R125" i="1"/>
  <c r="Q125" i="1"/>
  <c r="P125" i="1"/>
  <c r="O125" i="1"/>
  <c r="N125" i="1"/>
  <c r="M125" i="1"/>
  <c r="L125" i="1"/>
  <c r="K125" i="1"/>
  <c r="J125" i="1"/>
  <c r="I125" i="1"/>
  <c r="H125" i="1"/>
  <c r="G125" i="1"/>
  <c r="F125" i="1"/>
  <c r="E125" i="1"/>
  <c r="D125" i="1"/>
  <c r="S126" i="1"/>
  <c r="S125" i="1"/>
  <c r="Q127" i="1" l="1"/>
  <c r="J92" i="6"/>
  <c r="I92" i="6"/>
  <c r="S115" i="1" l="1"/>
  <c r="R112" i="1"/>
  <c r="R97" i="1"/>
  <c r="S91" i="1"/>
  <c r="R73" i="1"/>
  <c r="R70" i="1"/>
  <c r="R64" i="1"/>
  <c r="R58" i="1"/>
  <c r="R55" i="1"/>
  <c r="S52" i="1"/>
  <c r="R43" i="1"/>
  <c r="R34" i="1"/>
  <c r="S22" i="1"/>
  <c r="R19" i="1"/>
  <c r="L76" i="2"/>
  <c r="L75" i="2"/>
  <c r="L74" i="2"/>
  <c r="L73" i="2"/>
  <c r="L72" i="2"/>
  <c r="L71" i="2"/>
  <c r="L70" i="2"/>
  <c r="L69" i="2"/>
  <c r="L68" i="2"/>
  <c r="L67" i="2"/>
  <c r="L66" i="2"/>
  <c r="L65" i="2"/>
  <c r="L64" i="2"/>
  <c r="L63" i="2"/>
  <c r="L62" i="2"/>
  <c r="S129" i="1" l="1"/>
  <c r="R129" i="1"/>
  <c r="S127" i="1"/>
  <c r="Q70" i="1"/>
  <c r="Q55" i="1"/>
  <c r="Q46" i="1"/>
  <c r="Q43" i="1"/>
  <c r="Q34" i="1"/>
  <c r="Q31" i="1"/>
  <c r="L61" i="2"/>
  <c r="L60" i="2"/>
  <c r="L59" i="2"/>
  <c r="L58" i="2"/>
  <c r="L57" i="2"/>
  <c r="L56" i="2"/>
  <c r="Q129" i="1" l="1"/>
  <c r="P46" i="1"/>
  <c r="P129" i="1" s="1"/>
  <c r="J16" i="4"/>
  <c r="L55" i="2"/>
  <c r="M70" i="1" l="1"/>
  <c r="M58" i="1"/>
  <c r="L52" i="2"/>
  <c r="L51" i="2"/>
  <c r="M129" i="1" l="1"/>
  <c r="L54" i="2"/>
  <c r="AF123" i="1"/>
  <c r="AE123" i="1"/>
  <c r="AE122" i="1"/>
  <c r="AE124" i="1" s="1"/>
  <c r="AF117" i="1"/>
  <c r="AE117" i="1"/>
  <c r="AE116" i="1"/>
  <c r="AE118" i="1" s="1"/>
  <c r="AF93" i="1"/>
  <c r="AE93" i="1"/>
  <c r="AE92" i="1"/>
  <c r="AE94" i="1" s="1"/>
  <c r="AF84" i="1"/>
  <c r="AE84" i="1"/>
  <c r="AE83" i="1"/>
  <c r="AE85" i="1" s="1"/>
  <c r="AF81" i="1"/>
  <c r="AE81" i="1"/>
  <c r="AE80" i="1"/>
  <c r="AE82" i="1" s="1"/>
  <c r="AF48" i="1"/>
  <c r="AE48" i="1"/>
  <c r="AE47" i="1"/>
  <c r="AE49" i="1" s="1"/>
  <c r="AF27" i="1"/>
  <c r="AE27" i="1"/>
  <c r="AE26" i="1"/>
  <c r="AE28" i="1" s="1"/>
  <c r="AF24" i="1"/>
  <c r="AE24" i="1"/>
  <c r="AE23" i="1"/>
  <c r="AE25" i="1" s="1"/>
  <c r="O16" i="1"/>
  <c r="O129" i="1" s="1"/>
  <c r="N31" i="1" l="1"/>
  <c r="L53" i="2"/>
  <c r="J23" i="4" l="1"/>
  <c r="J20" i="4"/>
  <c r="J24" i="4"/>
  <c r="J68" i="3"/>
  <c r="L103" i="1"/>
  <c r="L88" i="1"/>
  <c r="L79" i="1"/>
  <c r="L76" i="1"/>
  <c r="L50" i="2"/>
  <c r="L49" i="2"/>
  <c r="L48" i="2"/>
  <c r="L47" i="2"/>
  <c r="K109" i="1" l="1"/>
  <c r="K106" i="1"/>
  <c r="K100" i="1"/>
  <c r="K46" i="1"/>
  <c r="K31" i="1"/>
  <c r="L46" i="2"/>
  <c r="L45" i="2"/>
  <c r="L44" i="2"/>
  <c r="L43" i="2"/>
  <c r="L42" i="2"/>
  <c r="J106" i="1" l="1"/>
  <c r="L41" i="2"/>
  <c r="J79" i="1"/>
  <c r="J70" i="1"/>
  <c r="J55" i="1"/>
  <c r="J31" i="1"/>
  <c r="L38" i="2"/>
  <c r="L39" i="2"/>
  <c r="L40" i="2"/>
  <c r="L37" i="2"/>
  <c r="J12" i="4" l="1"/>
  <c r="J18" i="4"/>
  <c r="B57" i="4"/>
  <c r="G37" i="1"/>
  <c r="G34" i="1"/>
  <c r="G106" i="1"/>
  <c r="G31" i="1"/>
  <c r="L36" i="2"/>
  <c r="L35" i="2"/>
  <c r="L34" i="2"/>
  <c r="L33" i="2"/>
  <c r="J19" i="4" l="1"/>
  <c r="J17" i="4"/>
  <c r="J15" i="4"/>
  <c r="J27" i="4"/>
  <c r="J13" i="4"/>
  <c r="I109" i="1"/>
  <c r="I76" i="1"/>
  <c r="I73" i="1"/>
  <c r="I70" i="1"/>
  <c r="I55" i="1"/>
  <c r="I43" i="1"/>
  <c r="H115" i="1"/>
  <c r="H91" i="1"/>
  <c r="H67" i="1"/>
  <c r="H61" i="1"/>
  <c r="H58" i="1"/>
  <c r="H13" i="1"/>
  <c r="L32" i="2" l="1"/>
  <c r="L31" i="2"/>
  <c r="L30" i="2"/>
  <c r="L29" i="2"/>
  <c r="L28" i="2"/>
  <c r="L27" i="2"/>
  <c r="L26" i="2"/>
  <c r="L25" i="2"/>
  <c r="L24" i="2"/>
  <c r="L23" i="2"/>
  <c r="L22" i="2"/>
  <c r="L21" i="2"/>
  <c r="F70" i="1" l="1"/>
  <c r="L20" i="2"/>
  <c r="J11" i="4" l="1"/>
  <c r="J24" i="3"/>
  <c r="E109" i="1"/>
  <c r="E79" i="1"/>
  <c r="E76" i="1"/>
  <c r="E73" i="1"/>
  <c r="E70" i="1"/>
  <c r="E58" i="1"/>
  <c r="E55" i="1"/>
  <c r="E34" i="1"/>
  <c r="E31" i="1"/>
  <c r="L19" i="2" l="1"/>
  <c r="L18" i="2"/>
  <c r="L17" i="2"/>
  <c r="L16" i="2"/>
  <c r="L15" i="2"/>
  <c r="L14" i="2"/>
  <c r="L13" i="2"/>
  <c r="L12" i="2"/>
  <c r="L11" i="2"/>
  <c r="D79" i="1" l="1"/>
  <c r="A127" i="1" l="1"/>
  <c r="A121" i="1"/>
  <c r="A109" i="1"/>
  <c r="A106" i="1"/>
  <c r="A100" i="1"/>
  <c r="A97" i="1"/>
  <c r="A94" i="1"/>
  <c r="A79" i="1"/>
  <c r="A76" i="1"/>
  <c r="A73" i="1"/>
  <c r="A70" i="1"/>
  <c r="A67" i="1"/>
  <c r="A61" i="1"/>
  <c r="A58" i="1"/>
  <c r="A55" i="1"/>
  <c r="A46" i="1"/>
  <c r="A43" i="1"/>
  <c r="AL43" i="1" s="1"/>
  <c r="A19" i="1"/>
  <c r="A13" i="1"/>
  <c r="A34" i="1"/>
  <c r="A31" i="1"/>
  <c r="J14" i="4" l="1"/>
  <c r="J83" i="3"/>
  <c r="J22" i="4"/>
  <c r="J10" i="4"/>
  <c r="J21" i="4"/>
  <c r="J15" i="3"/>
  <c r="J30" i="4" l="1"/>
  <c r="AJ126" i="1"/>
  <c r="AJ125" i="1"/>
  <c r="D55" i="1" l="1"/>
  <c r="D34" i="1"/>
  <c r="D31" i="1"/>
  <c r="AL106" i="1" l="1"/>
  <c r="AF126" i="1" l="1"/>
  <c r="J73" i="6" l="1"/>
  <c r="I73" i="6"/>
  <c r="K89" i="6"/>
  <c r="K85" i="6"/>
  <c r="K81" i="6"/>
  <c r="K77" i="6"/>
  <c r="K92" i="6" l="1"/>
  <c r="K73" i="6"/>
  <c r="N129" i="1" l="1"/>
  <c r="L129" i="1" l="1"/>
  <c r="J73" i="3" l="1"/>
  <c r="J129" i="1" l="1"/>
  <c r="K129" i="1" l="1"/>
  <c r="H129" i="1" l="1"/>
  <c r="AL109" i="1" l="1"/>
  <c r="AL58" i="1"/>
  <c r="AL34" i="1"/>
  <c r="AL73" i="1" l="1"/>
  <c r="AL61" i="1"/>
  <c r="AL79" i="1"/>
  <c r="L8" i="2" l="1"/>
  <c r="L9" i="2"/>
  <c r="J71" i="6" l="1"/>
  <c r="I71" i="6"/>
  <c r="K68" i="6"/>
  <c r="J66" i="6"/>
  <c r="I66" i="6"/>
  <c r="K63" i="6"/>
  <c r="J60" i="6"/>
  <c r="I60" i="6"/>
  <c r="K60" i="6" s="1"/>
  <c r="K57" i="6"/>
  <c r="J55" i="6"/>
  <c r="I55" i="6"/>
  <c r="K52" i="6"/>
  <c r="J50" i="6"/>
  <c r="I50" i="6"/>
  <c r="K50" i="6" s="1"/>
  <c r="K47" i="6"/>
  <c r="J45" i="6"/>
  <c r="I45" i="6"/>
  <c r="K42" i="6"/>
  <c r="J37" i="6"/>
  <c r="I37" i="6"/>
  <c r="K34" i="6"/>
  <c r="J32" i="6"/>
  <c r="I32" i="6"/>
  <c r="K29" i="6"/>
  <c r="J27" i="6"/>
  <c r="I27" i="6"/>
  <c r="K27" i="6" s="1"/>
  <c r="K24" i="6"/>
  <c r="J22" i="6"/>
  <c r="I22" i="6"/>
  <c r="K19" i="6"/>
  <c r="J17" i="6"/>
  <c r="I17" i="6"/>
  <c r="K14" i="6"/>
  <c r="J12" i="6"/>
  <c r="I12" i="6"/>
  <c r="K9" i="6"/>
  <c r="J87" i="5"/>
  <c r="I87" i="5"/>
  <c r="K84" i="5"/>
  <c r="J82" i="5"/>
  <c r="I82" i="5"/>
  <c r="K79" i="5"/>
  <c r="J77" i="5"/>
  <c r="I77" i="5"/>
  <c r="K74" i="5"/>
  <c r="J72" i="5"/>
  <c r="I72" i="5"/>
  <c r="K69" i="5"/>
  <c r="J64" i="5"/>
  <c r="I64" i="5"/>
  <c r="K61" i="5"/>
  <c r="J58" i="5"/>
  <c r="I58" i="5"/>
  <c r="J54" i="5"/>
  <c r="I54" i="5"/>
  <c r="K51" i="5"/>
  <c r="J49" i="5"/>
  <c r="I49" i="5"/>
  <c r="K46" i="5"/>
  <c r="J44" i="5"/>
  <c r="I44" i="5"/>
  <c r="K41" i="5"/>
  <c r="J34" i="5"/>
  <c r="I34" i="5"/>
  <c r="K34" i="5" s="1"/>
  <c r="K31" i="5"/>
  <c r="J29" i="5"/>
  <c r="I29" i="5"/>
  <c r="K26" i="5"/>
  <c r="J24" i="5"/>
  <c r="I24" i="5"/>
  <c r="K21" i="5"/>
  <c r="J19" i="5"/>
  <c r="I19" i="5"/>
  <c r="K16" i="5"/>
  <c r="J14" i="5"/>
  <c r="I14" i="5"/>
  <c r="K11" i="5"/>
  <c r="J60" i="3"/>
  <c r="J86" i="3" s="1"/>
  <c r="J27" i="3"/>
  <c r="L10" i="2"/>
  <c r="L7" i="2"/>
  <c r="I37" i="5" l="1"/>
  <c r="J37" i="5"/>
  <c r="K71" i="6"/>
  <c r="K32" i="6"/>
  <c r="K55" i="6"/>
  <c r="K66" i="6"/>
  <c r="K17" i="6"/>
  <c r="I39" i="6"/>
  <c r="I97" i="6" s="1"/>
  <c r="K37" i="6"/>
  <c r="K22" i="6"/>
  <c r="J39" i="6"/>
  <c r="J97" i="6" s="1"/>
  <c r="K12" i="6"/>
  <c r="K87" i="5"/>
  <c r="K82" i="5"/>
  <c r="K29" i="5"/>
  <c r="K24" i="5"/>
  <c r="K58" i="5"/>
  <c r="K54" i="5"/>
  <c r="K49" i="5"/>
  <c r="I89" i="5"/>
  <c r="J89" i="5"/>
  <c r="K19" i="5"/>
  <c r="K44" i="5"/>
  <c r="K77" i="5"/>
  <c r="K64" i="5"/>
  <c r="J66" i="5"/>
  <c r="L125" i="2"/>
  <c r="K45" i="6"/>
  <c r="K14" i="5"/>
  <c r="I66" i="5"/>
  <c r="K72" i="5"/>
  <c r="AH128" i="1"/>
  <c r="E129" i="1"/>
  <c r="AE13" i="1"/>
  <c r="AL13" i="1" s="1"/>
  <c r="K97" i="6" l="1"/>
  <c r="K39" i="6"/>
  <c r="K89" i="5"/>
  <c r="K37" i="5"/>
  <c r="K66" i="5"/>
  <c r="AL70" i="1"/>
  <c r="AL55" i="1"/>
  <c r="AJ127" i="1"/>
  <c r="D129" i="1"/>
  <c r="F129" i="1"/>
  <c r="G129" i="1"/>
  <c r="I129" i="1"/>
  <c r="AL67" i="1"/>
  <c r="AL31" i="1"/>
  <c r="AE127" i="1"/>
  <c r="AL76" i="1" l="1"/>
</calcChain>
</file>

<file path=xl/sharedStrings.xml><?xml version="1.0" encoding="utf-8"?>
<sst xmlns="http://schemas.openxmlformats.org/spreadsheetml/2006/main" count="1548" uniqueCount="489">
  <si>
    <t>Lieux</t>
  </si>
  <si>
    <t>bayeux</t>
  </si>
  <si>
    <t>progres-</t>
  </si>
  <si>
    <t>listing</t>
  </si>
  <si>
    <t>dernier</t>
  </si>
  <si>
    <t>sion</t>
  </si>
  <si>
    <t>Dates</t>
  </si>
  <si>
    <t>depuis</t>
  </si>
  <si>
    <t>Compétitions</t>
  </si>
  <si>
    <t>national</t>
  </si>
  <si>
    <t>doublettes</t>
  </si>
  <si>
    <t>quilles</t>
  </si>
  <si>
    <t>nbre</t>
  </si>
  <si>
    <t>et niveaux</t>
  </si>
  <si>
    <t>lignes</t>
  </si>
  <si>
    <t>tour-</t>
  </si>
  <si>
    <t>saison</t>
  </si>
  <si>
    <t>district</t>
  </si>
  <si>
    <t>moyennes</t>
  </si>
  <si>
    <t>nois</t>
  </si>
  <si>
    <t>Formules</t>
  </si>
  <si>
    <t>3 hdp</t>
  </si>
  <si>
    <t>2 scr</t>
  </si>
  <si>
    <t>ASSELIN</t>
  </si>
  <si>
    <t>Q</t>
  </si>
  <si>
    <t>Line</t>
  </si>
  <si>
    <t>L</t>
  </si>
  <si>
    <t>15,108166</t>
  </si>
  <si>
    <t>M</t>
  </si>
  <si>
    <t>BOUREL</t>
  </si>
  <si>
    <t>Daniel</t>
  </si>
  <si>
    <t>84.406</t>
  </si>
  <si>
    <t>BOXSTAEL</t>
  </si>
  <si>
    <t>Yohan</t>
  </si>
  <si>
    <t>10.100224</t>
  </si>
  <si>
    <t>CANTEUX</t>
  </si>
  <si>
    <t xml:space="preserve"> Andrée</t>
  </si>
  <si>
    <t>79,17371</t>
  </si>
  <si>
    <t>Thierry</t>
  </si>
  <si>
    <t>86,508</t>
  </si>
  <si>
    <t>Christophe</t>
  </si>
  <si>
    <t>CLAVIER</t>
  </si>
  <si>
    <t>Fanfan 2</t>
  </si>
  <si>
    <t>5,90149</t>
  </si>
  <si>
    <t>DELAFOSSE</t>
  </si>
  <si>
    <t>Florian</t>
  </si>
  <si>
    <t>5,90148</t>
  </si>
  <si>
    <t>Nicolas</t>
  </si>
  <si>
    <t>50,60872</t>
  </si>
  <si>
    <t>GADAIS</t>
  </si>
  <si>
    <t>Alain</t>
  </si>
  <si>
    <t>85,42627</t>
  </si>
  <si>
    <t>Catherine</t>
  </si>
  <si>
    <t>85,45336</t>
  </si>
  <si>
    <t>Lucie</t>
  </si>
  <si>
    <t>13,105123</t>
  </si>
  <si>
    <t>GANNE</t>
  </si>
  <si>
    <t>Gilles</t>
  </si>
  <si>
    <t>94,75885</t>
  </si>
  <si>
    <t>GRESSELIN</t>
  </si>
  <si>
    <t>Cyrille</t>
  </si>
  <si>
    <t>86,47411</t>
  </si>
  <si>
    <t>HORION</t>
  </si>
  <si>
    <t>François</t>
  </si>
  <si>
    <t>02,64676</t>
  </si>
  <si>
    <t>HOUY</t>
  </si>
  <si>
    <t>85,7604</t>
  </si>
  <si>
    <t>LAROQUE</t>
  </si>
  <si>
    <t>Elisabeth</t>
  </si>
  <si>
    <t>13,105577</t>
  </si>
  <si>
    <t>LECARPENTIER</t>
  </si>
  <si>
    <t>Denis</t>
  </si>
  <si>
    <t>85,20867</t>
  </si>
  <si>
    <t>LECORDIER</t>
  </si>
  <si>
    <t>Emmanuel</t>
  </si>
  <si>
    <t>14,106653</t>
  </si>
  <si>
    <t>Lolita</t>
  </si>
  <si>
    <t>18.113518</t>
  </si>
  <si>
    <t>LEMAZURIER</t>
  </si>
  <si>
    <t>Annie</t>
  </si>
  <si>
    <t>5,90150</t>
  </si>
  <si>
    <t>LEPARQUIER</t>
  </si>
  <si>
    <t>Didier</t>
  </si>
  <si>
    <t>92.69894</t>
  </si>
  <si>
    <t>LEPRINCE</t>
  </si>
  <si>
    <t>Christine</t>
  </si>
  <si>
    <t>98,61387</t>
  </si>
  <si>
    <t>LEVESQUE</t>
  </si>
  <si>
    <t>Bernard</t>
  </si>
  <si>
    <t>85,28259</t>
  </si>
  <si>
    <t>MARIETTE</t>
  </si>
  <si>
    <t>Laure</t>
  </si>
  <si>
    <t>89,58577</t>
  </si>
  <si>
    <t>MERCIER</t>
  </si>
  <si>
    <t>Guy</t>
  </si>
  <si>
    <t>93.72540</t>
  </si>
  <si>
    <t>Regine</t>
  </si>
  <si>
    <t>08.96722</t>
  </si>
  <si>
    <t>MESNIER</t>
  </si>
  <si>
    <t>Fanfan 1</t>
  </si>
  <si>
    <t>91,64175</t>
  </si>
  <si>
    <t>MOREL</t>
  </si>
  <si>
    <t>Anne-Gaelle</t>
  </si>
  <si>
    <t>10,100223</t>
  </si>
  <si>
    <t>POIROT</t>
  </si>
  <si>
    <t xml:space="preserve"> N S</t>
  </si>
  <si>
    <t>Lucien</t>
  </si>
  <si>
    <t>87;53795</t>
  </si>
  <si>
    <t>TASSET</t>
  </si>
  <si>
    <t>78.4327</t>
  </si>
  <si>
    <t>VERNAY</t>
  </si>
  <si>
    <t>7.93191</t>
  </si>
  <si>
    <t>nombre de joueurs</t>
  </si>
  <si>
    <t>il suffit de cliquer dans la cellule quilleurs ( à droite dans le filtre ) et sélectionner quelqu'un pour n'avoir que ses résultats</t>
  </si>
  <si>
    <t>jj</t>
  </si>
  <si>
    <t>mm</t>
  </si>
  <si>
    <t>aa</t>
  </si>
  <si>
    <t>compétitions</t>
  </si>
  <si>
    <t>formules</t>
  </si>
  <si>
    <t>salons de quilles</t>
  </si>
  <si>
    <t>quilleurs</t>
  </si>
  <si>
    <t>equipes</t>
  </si>
  <si>
    <t xml:space="preserve">quilles </t>
  </si>
  <si>
    <t>clas.</t>
  </si>
  <si>
    <t>Bayeux</t>
  </si>
  <si>
    <t>Clavier Fanfan 2</t>
  </si>
  <si>
    <t>A</t>
  </si>
  <si>
    <t>Ganne Gilles</t>
  </si>
  <si>
    <t>Mercier Régine</t>
  </si>
  <si>
    <t>Mercier Guy</t>
  </si>
  <si>
    <t>Gadais Alain</t>
  </si>
  <si>
    <t>Delafosse Florian</t>
  </si>
  <si>
    <t>Lemazurier Annie</t>
  </si>
  <si>
    <t>Lecordier Emmanuel</t>
  </si>
  <si>
    <t>Lecordier Lolita</t>
  </si>
  <si>
    <t>Mesnier Fanfan 1</t>
  </si>
  <si>
    <t>Houy Thierry</t>
  </si>
  <si>
    <t>Lecarpentier Denis</t>
  </si>
  <si>
    <t>Asselin Line</t>
  </si>
  <si>
    <t>Madelaine Sabrina</t>
  </si>
  <si>
    <t>Vire</t>
  </si>
  <si>
    <t>Mariette Laure</t>
  </si>
  <si>
    <t>2 ème</t>
  </si>
  <si>
    <t>3 ème</t>
  </si>
  <si>
    <t>Leprince Christine</t>
  </si>
  <si>
    <t>Delafosse Nicolas</t>
  </si>
  <si>
    <t>Bourel Daniel</t>
  </si>
  <si>
    <t>Tasset Daniel</t>
  </si>
  <si>
    <t>nominés</t>
  </si>
  <si>
    <t>CLAVIER Fanfan 2</t>
  </si>
  <si>
    <t>MARIETTE Laure</t>
  </si>
  <si>
    <t>LECORDIER Emmanuel</t>
  </si>
  <si>
    <t>MADELAINE Sabrina</t>
  </si>
  <si>
    <t>LEPRINCE Christine</t>
  </si>
  <si>
    <t>LEPELLETIER Guillaume</t>
  </si>
  <si>
    <t>MERCIER Axelle</t>
  </si>
  <si>
    <t>MOREL Anne Gaelle</t>
  </si>
  <si>
    <t>MERCIER Guy</t>
  </si>
  <si>
    <t>MERCIER Régine</t>
  </si>
  <si>
    <t>GADAIS Alain</t>
  </si>
  <si>
    <t xml:space="preserve">LECARPENTIER Denis </t>
  </si>
  <si>
    <t>POIROT Lucien</t>
  </si>
  <si>
    <t>GANNE Gilles</t>
  </si>
  <si>
    <t>ASSELIN Line</t>
  </si>
  <si>
    <t>HORION François</t>
  </si>
  <si>
    <t xml:space="preserve">LAROQUE Elisabeth </t>
  </si>
  <si>
    <t xml:space="preserve"> FINALE  EUROPEENNE</t>
  </si>
  <si>
    <t xml:space="preserve"> FINALES  NATIONALES</t>
  </si>
  <si>
    <t>CHAMPIONNATS DES CLUBS</t>
  </si>
  <si>
    <t>RECORDS</t>
  </si>
  <si>
    <t xml:space="preserve">PERFORMANCE EQUIPE </t>
  </si>
  <si>
    <t>PERFORMANCES INDIVIDUELLES</t>
  </si>
  <si>
    <t>Moyennes</t>
  </si>
  <si>
    <t>Moyennes Tournois   ≥ 200 :</t>
  </si>
  <si>
    <t>DELAFOSSE  Florian</t>
  </si>
  <si>
    <t>PROGRESSIONS : 20 joueurs</t>
  </si>
  <si>
    <t>BAISSES : 10 joueurs</t>
  </si>
  <si>
    <t>MESNIER Fanfan 1</t>
  </si>
  <si>
    <t>LES  GROS JOUEURS : nombre lignes tournois</t>
  </si>
  <si>
    <t>cumul</t>
  </si>
  <si>
    <t>Titres</t>
  </si>
  <si>
    <t>Victoires</t>
  </si>
  <si>
    <t>Finales</t>
  </si>
  <si>
    <t>Perf.</t>
  </si>
  <si>
    <t>dep-dist-rég.</t>
  </si>
  <si>
    <t>Tournois</t>
  </si>
  <si>
    <t>Nationales</t>
  </si>
  <si>
    <t>Indiv.</t>
  </si>
  <si>
    <t>nominations</t>
  </si>
  <si>
    <t>HOUY Thierry</t>
  </si>
  <si>
    <t>GADAIS Lucie</t>
  </si>
  <si>
    <t>LEVESQUE Bernard</t>
  </si>
  <si>
    <t>GRESSELIN Cyrille</t>
  </si>
  <si>
    <t>TASSET Daniel</t>
  </si>
  <si>
    <t>GADAIS Catherine</t>
  </si>
  <si>
    <t>LEMAZURIER Annie</t>
  </si>
  <si>
    <t>DELAFOSSE Nicolas</t>
  </si>
  <si>
    <t>BOUREL Daniel</t>
  </si>
  <si>
    <t>CATHERINE Christophe</t>
  </si>
  <si>
    <t>LEPARQUIER Didier</t>
  </si>
  <si>
    <t>TOMINI Pascal</t>
  </si>
  <si>
    <t>absents du palmares :</t>
  </si>
  <si>
    <t>CANTEUX Andrée</t>
  </si>
  <si>
    <t>BOXSTAEL Yohan</t>
  </si>
  <si>
    <t>VERNAY Annie</t>
  </si>
  <si>
    <t>DAMES</t>
  </si>
  <si>
    <t>compléments</t>
  </si>
  <si>
    <t>Dames  Nationale  2  B</t>
  </si>
  <si>
    <t>Nationale 2 B</t>
  </si>
  <si>
    <t>Gadais Caherine</t>
  </si>
  <si>
    <t>Morel Anne Gaëlle</t>
  </si>
  <si>
    <t>cumuls</t>
  </si>
  <si>
    <t>Dames  Nationale  3  C</t>
  </si>
  <si>
    <t>Nationale 3 C</t>
  </si>
  <si>
    <t>Dames  Régionale  1</t>
  </si>
  <si>
    <t>Régionale 1</t>
  </si>
  <si>
    <t>Laroque Elizabeth</t>
  </si>
  <si>
    <t>HOMMES</t>
  </si>
  <si>
    <t>Régionale   1</t>
  </si>
  <si>
    <t xml:space="preserve">  VICTOIRE en Tournoi Départemental</t>
  </si>
  <si>
    <t xml:space="preserve"> VICTOIRE en Tournoi Régional</t>
  </si>
  <si>
    <t>vire</t>
  </si>
  <si>
    <t>J 1 comité</t>
  </si>
  <si>
    <t>3 mhdp</t>
  </si>
  <si>
    <t>elite</t>
  </si>
  <si>
    <t>region</t>
  </si>
  <si>
    <t>nbre joueurs</t>
  </si>
  <si>
    <t>3 èmes</t>
  </si>
  <si>
    <t>records</t>
  </si>
  <si>
    <t>2 èmes</t>
  </si>
  <si>
    <t>yvetot</t>
  </si>
  <si>
    <t xml:space="preserve">Basse Normandie  </t>
  </si>
  <si>
    <t>NIOBEY</t>
  </si>
  <si>
    <t>Hubert</t>
  </si>
  <si>
    <t>06.92174</t>
  </si>
  <si>
    <t>Audincourt</t>
  </si>
  <si>
    <t>N 2 B Dames</t>
  </si>
  <si>
    <t>N 3 C Dames</t>
  </si>
  <si>
    <t>R 1 Hommes</t>
  </si>
  <si>
    <t>R 3  Hommes</t>
  </si>
  <si>
    <t>Poirot Lucien</t>
  </si>
  <si>
    <t>Boxstael Johan</t>
  </si>
  <si>
    <t>Régionale   3</t>
  </si>
  <si>
    <t>Régionale 3</t>
  </si>
  <si>
    <t>cumuls généraux</t>
  </si>
  <si>
    <t>LECAMU Christophe</t>
  </si>
  <si>
    <t>PASQUETTE Rémi</t>
  </si>
  <si>
    <t>NIOBEY Hubert</t>
  </si>
  <si>
    <t>classement : nbre nominations, titres, victoires en tournois, records, finales nationales, perf indiv, 2 èmes places</t>
  </si>
  <si>
    <t>METIVIER</t>
  </si>
  <si>
    <t>Virginie</t>
  </si>
  <si>
    <t xml:space="preserve"> VICTOIRE en Tournoi District </t>
  </si>
  <si>
    <t>LES  ECARTS  DE MOYENNES  ( listing sept 20 et fin saison 20/21 )</t>
  </si>
  <si>
    <t>METIVIER Virginie</t>
  </si>
  <si>
    <t>10.99378</t>
  </si>
  <si>
    <t xml:space="preserve">LEPARQUIER </t>
  </si>
  <si>
    <t>Christel</t>
  </si>
  <si>
    <t>93;71368</t>
  </si>
  <si>
    <t>LEPARQUIER Christel</t>
  </si>
  <si>
    <t>J 1 Comité</t>
  </si>
  <si>
    <t>doublettes excell.district</t>
  </si>
  <si>
    <t>LECORDIER Lolita</t>
  </si>
  <si>
    <t>CANTEUX Thierry</t>
  </si>
  <si>
    <t>1  VICTOIRE en Tournoi National</t>
  </si>
  <si>
    <t>doublettes ttmp</t>
  </si>
  <si>
    <t>st-lô</t>
  </si>
  <si>
    <t>ROULLAND</t>
  </si>
  <si>
    <t>ROULLAND Christophe</t>
  </si>
  <si>
    <t>21.118543</t>
  </si>
  <si>
    <t>macao</t>
  </si>
  <si>
    <t>Bad   Boys    Saint - Lô     :   résultats   saison  2021  -  2022  classement par compétition et quilleur</t>
  </si>
  <si>
    <t>Bad   Boys    Saint - Lô     :   résultats   saison  2021  -  2022  classement chronologique</t>
  </si>
  <si>
    <t>cumuls 2021-22</t>
  </si>
  <si>
    <t>Bad   Boys    Saint - Lô     :   Palmarès  de  la  saison  2021  -  2022</t>
  </si>
  <si>
    <t>Bad  Boys  Saint - Lô  : les nominés du palmarès   2021  -  2022</t>
  </si>
  <si>
    <t>9 èmes</t>
  </si>
  <si>
    <t>5 èmes</t>
  </si>
  <si>
    <t>Morel Anne Gaelle</t>
  </si>
  <si>
    <t>Gresselin Cyrille</t>
  </si>
  <si>
    <t>C</t>
  </si>
  <si>
    <t>B</t>
  </si>
  <si>
    <t>j 1 comité</t>
  </si>
  <si>
    <t>4 èmes</t>
  </si>
  <si>
    <t>8 èmes</t>
  </si>
  <si>
    <t>D</t>
  </si>
  <si>
    <t>LECORDIER  Lolita et Emmanuel, LECARPENTIER Denis</t>
  </si>
  <si>
    <t>MOREL Anne Gaelle , GANNE Gilles</t>
  </si>
  <si>
    <t>3 m hdp</t>
  </si>
  <si>
    <t>4 2 hdp</t>
  </si>
  <si>
    <t>national vétérans</t>
  </si>
  <si>
    <t>Chauray</t>
  </si>
  <si>
    <t>15 ème en 4</t>
  </si>
  <si>
    <t>vétérans</t>
  </si>
  <si>
    <t>Saint-Lô Macao</t>
  </si>
  <si>
    <t>Horion François</t>
  </si>
  <si>
    <t>Laroque Elisabeth</t>
  </si>
  <si>
    <t>Levesque Bernard</t>
  </si>
  <si>
    <t>doublettes honneur départ.</t>
  </si>
  <si>
    <t>6 èmes</t>
  </si>
  <si>
    <t>doublettes excell  district</t>
  </si>
  <si>
    <t>honneur</t>
  </si>
  <si>
    <t>départ</t>
  </si>
  <si>
    <t>excellence</t>
  </si>
  <si>
    <t>20 - 21</t>
  </si>
  <si>
    <t>LAROQUE Elisabeth - ASSELIN Line</t>
  </si>
  <si>
    <t>Macao</t>
  </si>
  <si>
    <t>GANNE Gilles - GADAIS Alain</t>
  </si>
  <si>
    <t>LECORDIER Lolita - MOREL Ane Gaelle</t>
  </si>
  <si>
    <t>doublettes honneur depart.</t>
  </si>
  <si>
    <t>HORION Hrançois - GRESSELIN Cyrille</t>
  </si>
  <si>
    <t>championnes doub.honneur département</t>
  </si>
  <si>
    <t>doublettes elite region</t>
  </si>
  <si>
    <t>Yvetot</t>
  </si>
  <si>
    <t>Metivier Virginie</t>
  </si>
  <si>
    <t>1 ères</t>
  </si>
  <si>
    <t>14 èmes</t>
  </si>
  <si>
    <t>minimum syndical fait !</t>
  </si>
  <si>
    <t>champions doublettes élite région</t>
  </si>
  <si>
    <t>CLAVIER Fanfan2 - METIVIER Virginie</t>
  </si>
  <si>
    <t>25 èmes</t>
  </si>
  <si>
    <t>36 èmes</t>
  </si>
  <si>
    <t>29 èmes</t>
  </si>
  <si>
    <t>2 ttmp</t>
  </si>
  <si>
    <t>national doublettes</t>
  </si>
  <si>
    <t>13 èmes</t>
  </si>
  <si>
    <t>4 scr</t>
  </si>
  <si>
    <t>chpt clubs N 2 dames J1</t>
  </si>
  <si>
    <t>Gadais Cathy</t>
  </si>
  <si>
    <t>audincourt</t>
  </si>
  <si>
    <t>chp clubs</t>
  </si>
  <si>
    <t>N 2</t>
  </si>
  <si>
    <t>4scr</t>
  </si>
  <si>
    <t>N 3</t>
  </si>
  <si>
    <t>Mesnier Françoise</t>
  </si>
  <si>
    <t>chpt clubs N 3 dames J1</t>
  </si>
  <si>
    <t xml:space="preserve">Bad   Boys    Saint - Lô     :   résultats   individuels   aux Chpts des Clubs saison  2021  -  2022 </t>
  </si>
  <si>
    <t>pour un trou, c'en est un !</t>
  </si>
  <si>
    <t>jeu cool et leader !</t>
  </si>
  <si>
    <t>1 ère J1</t>
  </si>
  <si>
    <t>6 ème J1</t>
  </si>
  <si>
    <t>METIVIER-MERCIER R-GAGAIS C- MOREL-FANFAN2</t>
  </si>
  <si>
    <t>LECORDIER L -MESNIER - LEMAZURIER -LEPRINCE</t>
  </si>
  <si>
    <t>Taden</t>
  </si>
  <si>
    <t>7 ème en 4</t>
  </si>
  <si>
    <t>taden</t>
  </si>
  <si>
    <t>BOCE</t>
  </si>
  <si>
    <t>Valentin</t>
  </si>
  <si>
    <t>22.119275</t>
  </si>
  <si>
    <t>J 1</t>
  </si>
  <si>
    <t>Jeunes</t>
  </si>
  <si>
    <t>1 scr</t>
  </si>
  <si>
    <t>Boce Valentin</t>
  </si>
  <si>
    <t>10 ème</t>
  </si>
  <si>
    <t>j 1 jeunes : cadet</t>
  </si>
  <si>
    <t>corpo excellence</t>
  </si>
  <si>
    <t xml:space="preserve">2 ème </t>
  </si>
  <si>
    <t>corpo</t>
  </si>
  <si>
    <t>GRESSELIN Cyrille - LECARPENTIER Denis</t>
  </si>
  <si>
    <t>national doublettes dames</t>
  </si>
  <si>
    <t>2 hdp</t>
  </si>
  <si>
    <t xml:space="preserve">3 ème </t>
  </si>
  <si>
    <t>doublettes dames</t>
  </si>
  <si>
    <t>GADAIS Cathy</t>
  </si>
  <si>
    <t>dames</t>
  </si>
  <si>
    <t>national doub ecole st lo</t>
  </si>
  <si>
    <t>213,29 / 14</t>
  </si>
  <si>
    <t>nat.doub ecole st lo</t>
  </si>
  <si>
    <t>Niobey Hubert</t>
  </si>
  <si>
    <t>chpt clubs R 1 hommes J1</t>
  </si>
  <si>
    <t>5 scr</t>
  </si>
  <si>
    <t>chpt clubs R 3 hommes J1</t>
  </si>
  <si>
    <t>Boxstael Yohan</t>
  </si>
  <si>
    <t>Gadais Stéphane</t>
  </si>
  <si>
    <t xml:space="preserve">2 èmes </t>
  </si>
  <si>
    <t>7 èmes</t>
  </si>
  <si>
    <t>chpt</t>
  </si>
  <si>
    <t xml:space="preserve"> R  1</t>
  </si>
  <si>
    <t xml:space="preserve">clubs </t>
  </si>
  <si>
    <t xml:space="preserve"> R  3</t>
  </si>
  <si>
    <t>Stephane</t>
  </si>
  <si>
    <t>retour cool !</t>
  </si>
  <si>
    <t>rentrée cool !</t>
  </si>
  <si>
    <t>pour un retour, c'en est un !</t>
  </si>
  <si>
    <t>l'anti Daniel !</t>
  </si>
  <si>
    <t>casse limité, pour un retour !</t>
  </si>
  <si>
    <t>10.99681</t>
  </si>
  <si>
    <t xml:space="preserve">un dimanche ne fait pas le suivant ! </t>
  </si>
  <si>
    <t>2 ème J1</t>
  </si>
  <si>
    <t>4 ème J1</t>
  </si>
  <si>
    <t>7 ème J1</t>
  </si>
  <si>
    <t>BOUREL-GANNE-GRESSELIN-NIOBEY-HOUY-TASSET</t>
  </si>
  <si>
    <t>DELAFOSSE F-GADAIS A-LECARPENTIER-LECORDIER-MERCIER</t>
  </si>
  <si>
    <t>8 émes</t>
  </si>
  <si>
    <t>27 èmes</t>
  </si>
  <si>
    <t>15 èmes</t>
  </si>
  <si>
    <t>DEVAUX</t>
  </si>
  <si>
    <t>22;119644</t>
  </si>
  <si>
    <t>St Julien les Metz</t>
  </si>
  <si>
    <t>finale nationale doub élites</t>
  </si>
  <si>
    <t>doub excellence région</t>
  </si>
  <si>
    <t>1 ers</t>
  </si>
  <si>
    <t>doub honneur district</t>
  </si>
  <si>
    <t>st julien</t>
  </si>
  <si>
    <t>les metz</t>
  </si>
  <si>
    <t>doub</t>
  </si>
  <si>
    <t>fin national</t>
  </si>
  <si>
    <t>région</t>
  </si>
  <si>
    <t>continue son retour !</t>
  </si>
  <si>
    <t>joue pour les podiums, y arrive !</t>
  </si>
  <si>
    <t>pas trouvé le truc en plus (  2 ) !</t>
  </si>
  <si>
    <t>très bon jeu , mais insuffisant ( 2 )  !</t>
  </si>
  <si>
    <t>champions doublettes excellence région</t>
  </si>
  <si>
    <t>GADAIS Alain  , GANNE Gilles</t>
  </si>
  <si>
    <t>LECORDIER Emmanuel - LECARPENTIER Denis</t>
  </si>
  <si>
    <t>doublettes excellence région</t>
  </si>
  <si>
    <t>doublettes honneur district</t>
  </si>
  <si>
    <t>ASSELIN Line - LAROQUE Elisabeth</t>
  </si>
  <si>
    <t xml:space="preserve">doublettes élite </t>
  </si>
  <si>
    <t>1 + bonus</t>
  </si>
  <si>
    <t>Cherbourg</t>
  </si>
  <si>
    <t>indiv seniors A Manche</t>
  </si>
  <si>
    <t>1 ère</t>
  </si>
  <si>
    <t>indiv seniors B Manche</t>
  </si>
  <si>
    <t>5 ème</t>
  </si>
  <si>
    <t>6 ème</t>
  </si>
  <si>
    <t>indiv seniors C Manche</t>
  </si>
  <si>
    <t>1 er</t>
  </si>
  <si>
    <t>7 ème</t>
  </si>
  <si>
    <t>8 éme</t>
  </si>
  <si>
    <t>cherbourg</t>
  </si>
  <si>
    <t>indiv</t>
  </si>
  <si>
    <t>seniors</t>
  </si>
  <si>
    <t>SA SB SC</t>
  </si>
  <si>
    <t>individuels seniors A</t>
  </si>
  <si>
    <t>individuels seniors B</t>
  </si>
  <si>
    <t xml:space="preserve">CLAVIER Fanfan2 </t>
  </si>
  <si>
    <t>individuels seniors C</t>
  </si>
  <si>
    <t>LAROQUE Elisabeth</t>
  </si>
  <si>
    <t>BOXSTAEL-GADAIS S-LEVESQUE-POIROT</t>
  </si>
  <si>
    <t>spirale positive !</t>
  </si>
  <si>
    <t>pas trouvé grand-chose !</t>
  </si>
  <si>
    <t>bonne rentrée : et !eader !</t>
  </si>
  <si>
    <t>attendre</t>
  </si>
  <si>
    <t>annuel</t>
  </si>
  <si>
    <t>corpos</t>
  </si>
  <si>
    <t>doub mixte</t>
  </si>
  <si>
    <t>doub mixte excellence corpos</t>
  </si>
  <si>
    <t>mixte corpo excell</t>
  </si>
  <si>
    <t>217  /  6</t>
  </si>
  <si>
    <t>LECARPENTIER Denis</t>
  </si>
  <si>
    <t>1 + bon SC</t>
  </si>
  <si>
    <t>progression à petits pas !</t>
  </si>
  <si>
    <t>LECARPENTIER Denis  ( avec J DEGEL,  du DRAGON )</t>
  </si>
  <si>
    <t>9 éme</t>
  </si>
  <si>
    <t>J 2</t>
  </si>
  <si>
    <t>national indiv scr et hdp</t>
  </si>
  <si>
    <t>3 ème  hdp</t>
  </si>
  <si>
    <t>11 ème scr</t>
  </si>
  <si>
    <t>46 ème scr</t>
  </si>
  <si>
    <t>scr et hdp</t>
  </si>
  <si>
    <t>grosse perf et  11 ème scratch !</t>
  </si>
  <si>
    <t>Romain</t>
  </si>
  <si>
    <t>indiv seniors C District</t>
  </si>
  <si>
    <t>4 ème</t>
  </si>
  <si>
    <t xml:space="preserve">11 ème </t>
  </si>
  <si>
    <t xml:space="preserve">20 ème </t>
  </si>
  <si>
    <t>indiv seniors B District</t>
  </si>
  <si>
    <t>senior B</t>
  </si>
  <si>
    <t>senior C</t>
  </si>
  <si>
    <t>et  1 titre de plus !</t>
  </si>
  <si>
    <t>1 titre de plus, et avec la manière !</t>
  </si>
  <si>
    <t>assure, à défaut de trouver !</t>
  </si>
  <si>
    <t>ronronne !</t>
  </si>
  <si>
    <t>commence mieux l'année !</t>
  </si>
  <si>
    <t>le trou !</t>
  </si>
  <si>
    <t>repartir, c'est accélérer !</t>
  </si>
  <si>
    <t>pas remis des fêtes ?</t>
  </si>
  <si>
    <t>le calme, après la tempête !</t>
  </si>
  <si>
    <t>c'est reparti !</t>
  </si>
  <si>
    <t>9 TITRES</t>
  </si>
  <si>
    <t>indiv  seniors B district</t>
  </si>
  <si>
    <t>indiv  seniors C district</t>
  </si>
  <si>
    <t>17  PODIUMS : hors 1 ère place</t>
  </si>
  <si>
    <t>j 2 jeunes : cadet</t>
  </si>
  <si>
    <t>j 2 jeunes : junior</t>
  </si>
  <si>
    <t>Devaux Romain</t>
  </si>
  <si>
    <t>7 éme</t>
  </si>
  <si>
    <t>bien , pour une 1 ère compétiton !</t>
  </si>
  <si>
    <t>cherbourg, c'est pas de la tarte 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</si>
</sst>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;@"/>
    <numFmt numFmtId="165" formatCode="d/m"/>
  </numFmts>
  <fonts count="35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0"/>
      <color indexed="10"/>
      <name val="Arial"/>
      <family val="2"/>
    </font>
    <font>
      <b/>
      <sz val="10"/>
      <color theme="0"/>
      <name val="Arial"/>
      <family val="2"/>
    </font>
    <font>
      <b/>
      <sz val="9"/>
      <color rgb="FF0000FF"/>
      <name val="Arial"/>
      <family val="2"/>
    </font>
    <font>
      <sz val="8"/>
      <color rgb="FF0000FF"/>
      <name val="Arial"/>
      <family val="2"/>
    </font>
    <font>
      <b/>
      <sz val="10"/>
      <color rgb="FFFF0000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sz val="10"/>
      <color indexed="10"/>
      <name val="Arial"/>
      <family val="2"/>
    </font>
    <font>
      <b/>
      <sz val="9"/>
      <color indexed="12"/>
      <name val="Arial"/>
      <family val="2"/>
    </font>
    <font>
      <b/>
      <sz val="11"/>
      <color theme="0"/>
      <name val="Arial"/>
      <family val="2"/>
    </font>
    <font>
      <sz val="8"/>
      <color indexed="12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12"/>
      <color theme="0"/>
      <name val="Arial"/>
      <family val="2"/>
    </font>
    <font>
      <sz val="11"/>
      <name val="Arial"/>
      <family val="2"/>
    </font>
    <font>
      <b/>
      <sz val="11"/>
      <color rgb="FFFF0000"/>
      <name val="Arial"/>
      <family val="2"/>
    </font>
    <font>
      <sz val="11"/>
      <color theme="1"/>
      <name val="Arial"/>
      <family val="2"/>
    </font>
    <font>
      <sz val="16"/>
      <color rgb="FFFFFF00"/>
      <name val="Arial"/>
      <family val="2"/>
    </font>
    <font>
      <b/>
      <sz val="12"/>
      <color rgb="FFFF0000"/>
      <name val="Arial"/>
      <family val="2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name val="Arial"/>
      <family val="2"/>
    </font>
    <font>
      <sz val="9"/>
      <color rgb="FF0000FF"/>
      <name val="Arial"/>
      <family val="2"/>
    </font>
    <font>
      <sz val="9"/>
      <color indexed="12"/>
      <name val="Arial"/>
      <family val="2"/>
    </font>
    <font>
      <sz val="10"/>
      <color rgb="FF0000FF"/>
      <name val="Arial"/>
      <family val="2"/>
    </font>
    <font>
      <b/>
      <sz val="11"/>
      <color theme="1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name val="Arial"/>
      <family val="2"/>
    </font>
    <font>
      <b/>
      <sz val="11"/>
      <color theme="1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33CC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0A3FD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67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2" xfId="0" applyFont="1" applyBorder="1"/>
    <xf numFmtId="0" fontId="0" fillId="0" borderId="2" xfId="0" applyBorder="1" applyAlignment="1">
      <alignment horizontal="center"/>
    </xf>
    <xf numFmtId="0" fontId="1" fillId="0" borderId="0" xfId="0" applyFont="1" applyBorder="1" applyAlignment="1">
      <alignment horizontal="right"/>
    </xf>
    <xf numFmtId="0" fontId="0" fillId="0" borderId="3" xfId="0" applyBorder="1"/>
    <xf numFmtId="0" fontId="2" fillId="2" borderId="3" xfId="0" applyFont="1" applyFill="1" applyBorder="1" applyAlignment="1">
      <alignment horizontal="center"/>
    </xf>
    <xf numFmtId="0" fontId="1" fillId="0" borderId="5" xfId="0" applyFont="1" applyBorder="1"/>
    <xf numFmtId="0" fontId="1" fillId="0" borderId="0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" fillId="0" borderId="8" xfId="0" applyFont="1" applyBorder="1"/>
    <xf numFmtId="0" fontId="1" fillId="0" borderId="10" xfId="0" applyFont="1" applyBorder="1" applyAlignment="1">
      <alignment horizontal="right"/>
    </xf>
    <xf numFmtId="0" fontId="3" fillId="0" borderId="9" xfId="0" applyFont="1" applyBorder="1" applyAlignment="1">
      <alignment horizontal="center"/>
    </xf>
    <xf numFmtId="17" fontId="0" fillId="2" borderId="9" xfId="0" applyNumberFormat="1" applyFill="1" applyBorder="1" applyAlignment="1">
      <alignment horizontal="center"/>
    </xf>
    <xf numFmtId="0" fontId="1" fillId="0" borderId="9" xfId="0" applyFont="1" applyBorder="1" applyAlignment="1">
      <alignment horizontal="center"/>
    </xf>
    <xf numFmtId="3" fontId="1" fillId="0" borderId="6" xfId="0" applyNumberFormat="1" applyFont="1" applyFill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5" fillId="0" borderId="0" xfId="0" applyFont="1" applyFill="1"/>
    <xf numFmtId="0" fontId="6" fillId="3" borderId="6" xfId="0" applyFont="1" applyFill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8" fillId="0" borderId="0" xfId="0" applyFont="1" applyFill="1"/>
    <xf numFmtId="0" fontId="7" fillId="3" borderId="6" xfId="0" applyFont="1" applyFill="1" applyBorder="1" applyAlignment="1">
      <alignment horizontal="center"/>
    </xf>
    <xf numFmtId="0" fontId="4" fillId="0" borderId="9" xfId="0" applyFont="1" applyBorder="1" applyAlignment="1">
      <alignment horizontal="center"/>
    </xf>
    <xf numFmtId="49" fontId="10" fillId="4" borderId="3" xfId="0" applyNumberFormat="1" applyFont="1" applyFill="1" applyBorder="1" applyAlignment="1">
      <alignment horizontal="center"/>
    </xf>
    <xf numFmtId="49" fontId="1" fillId="4" borderId="6" xfId="0" applyNumberFormat="1" applyFont="1" applyFill="1" applyBorder="1" applyAlignment="1">
      <alignment horizontal="center"/>
    </xf>
    <xf numFmtId="0" fontId="8" fillId="0" borderId="0" xfId="0" applyFont="1"/>
    <xf numFmtId="49" fontId="10" fillId="5" borderId="6" xfId="0" applyNumberFormat="1" applyFont="1" applyFill="1" applyBorder="1" applyAlignment="1">
      <alignment horizontal="center"/>
    </xf>
    <xf numFmtId="0" fontId="4" fillId="0" borderId="0" xfId="0" applyFont="1"/>
    <xf numFmtId="49" fontId="7" fillId="3" borderId="6" xfId="0" applyNumberFormat="1" applyFont="1" applyFill="1" applyBorder="1" applyAlignment="1">
      <alignment horizontal="center"/>
    </xf>
    <xf numFmtId="0" fontId="2" fillId="0" borderId="0" xfId="0" applyFont="1"/>
    <xf numFmtId="0" fontId="10" fillId="4" borderId="6" xfId="0" applyFont="1" applyFill="1" applyBorder="1" applyAlignment="1">
      <alignment horizontal="center"/>
    </xf>
    <xf numFmtId="0" fontId="11" fillId="0" borderId="0" xfId="0" applyFont="1"/>
    <xf numFmtId="49" fontId="9" fillId="4" borderId="6" xfId="0" applyNumberFormat="1" applyFont="1" applyFill="1" applyBorder="1" applyAlignment="1">
      <alignment horizontal="center"/>
    </xf>
    <xf numFmtId="49" fontId="12" fillId="3" borderId="6" xfId="0" applyNumberFormat="1" applyFont="1" applyFill="1" applyBorder="1" applyAlignment="1">
      <alignment horizontal="center"/>
    </xf>
    <xf numFmtId="49" fontId="10" fillId="4" borderId="6" xfId="0" applyNumberFormat="1" applyFont="1" applyFill="1" applyBorder="1" applyAlignment="1">
      <alignment horizontal="center"/>
    </xf>
    <xf numFmtId="49" fontId="14" fillId="3" borderId="6" xfId="0" applyNumberFormat="1" applyFont="1" applyFill="1" applyBorder="1" applyAlignment="1">
      <alignment horizontal="center"/>
    </xf>
    <xf numFmtId="0" fontId="15" fillId="0" borderId="0" xfId="0" applyFont="1"/>
    <xf numFmtId="49" fontId="6" fillId="3" borderId="6" xfId="0" applyNumberFormat="1" applyFont="1" applyFill="1" applyBorder="1" applyAlignment="1">
      <alignment horizontal="center"/>
    </xf>
    <xf numFmtId="0" fontId="8" fillId="0" borderId="4" xfId="0" applyFont="1" applyFill="1" applyBorder="1"/>
    <xf numFmtId="0" fontId="8" fillId="0" borderId="0" xfId="0" applyFont="1" applyFill="1" applyBorder="1"/>
    <xf numFmtId="49" fontId="6" fillId="3" borderId="3" xfId="0" applyNumberFormat="1" applyFont="1" applyFill="1" applyBorder="1" applyAlignment="1">
      <alignment horizontal="center"/>
    </xf>
    <xf numFmtId="49" fontId="9" fillId="0" borderId="0" xfId="0" applyNumberFormat="1" applyFont="1" applyBorder="1" applyAlignment="1">
      <alignment horizontal="center"/>
    </xf>
    <xf numFmtId="0" fontId="0" fillId="0" borderId="0" xfId="0" applyBorder="1"/>
    <xf numFmtId="1" fontId="1" fillId="0" borderId="0" xfId="0" applyNumberFormat="1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4" fontId="15" fillId="7" borderId="9" xfId="0" applyNumberFormat="1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2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" fontId="2" fillId="0" borderId="11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16" fillId="0" borderId="0" xfId="0" applyFont="1"/>
    <xf numFmtId="0" fontId="17" fillId="8" borderId="0" xfId="0" applyFont="1" applyFill="1" applyAlignment="1">
      <alignment vertical="center"/>
    </xf>
    <xf numFmtId="0" fontId="5" fillId="8" borderId="0" xfId="0" applyFont="1" applyFill="1" applyAlignment="1">
      <alignment horizontal="center" vertical="center"/>
    </xf>
    <xf numFmtId="0" fontId="5" fillId="8" borderId="0" xfId="0" applyFont="1" applyFill="1" applyAlignment="1">
      <alignment vertical="center"/>
    </xf>
    <xf numFmtId="0" fontId="2" fillId="0" borderId="0" xfId="0" applyFont="1" applyAlignment="1"/>
    <xf numFmtId="0" fontId="18" fillId="0" borderId="13" xfId="0" applyFont="1" applyBorder="1" applyAlignment="1">
      <alignment horizontal="center" vertical="center"/>
    </xf>
    <xf numFmtId="2" fontId="19" fillId="0" borderId="0" xfId="0" applyNumberFormat="1" applyFont="1" applyAlignment="1">
      <alignment horizontal="center"/>
    </xf>
    <xf numFmtId="0" fontId="0" fillId="0" borderId="15" xfId="0" applyBorder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/>
    <xf numFmtId="3" fontId="20" fillId="0" borderId="0" xfId="0" applyNumberFormat="1" applyFont="1" applyAlignment="1">
      <alignment horizontal="center"/>
    </xf>
    <xf numFmtId="2" fontId="20" fillId="0" borderId="0" xfId="0" applyNumberFormat="1" applyFont="1" applyAlignment="1">
      <alignment horizontal="center"/>
    </xf>
    <xf numFmtId="0" fontId="18" fillId="0" borderId="0" xfId="0" applyFont="1" applyAlignment="1"/>
    <xf numFmtId="0" fontId="18" fillId="0" borderId="12" xfId="0" applyFont="1" applyBorder="1" applyAlignment="1">
      <alignment horizontal="center" vertical="center"/>
    </xf>
    <xf numFmtId="0" fontId="18" fillId="0" borderId="13" xfId="0" applyFont="1" applyBorder="1" applyAlignment="1">
      <alignment vertical="center"/>
    </xf>
    <xf numFmtId="0" fontId="18" fillId="0" borderId="14" xfId="0" applyFont="1" applyFill="1" applyBorder="1" applyAlignment="1">
      <alignment horizontal="center" vertical="center"/>
    </xf>
    <xf numFmtId="0" fontId="18" fillId="0" borderId="0" xfId="0" applyFont="1" applyAlignment="1">
      <alignment horizontal="center"/>
    </xf>
    <xf numFmtId="0" fontId="18" fillId="0" borderId="0" xfId="0" applyFont="1"/>
    <xf numFmtId="0" fontId="22" fillId="0" borderId="0" xfId="0" applyFont="1"/>
    <xf numFmtId="0" fontId="2" fillId="0" borderId="0" xfId="0" applyFont="1" applyFill="1" applyAlignment="1">
      <alignment horizontal="center"/>
    </xf>
    <xf numFmtId="0" fontId="19" fillId="0" borderId="0" xfId="0" applyFont="1"/>
    <xf numFmtId="0" fontId="19" fillId="0" borderId="0" xfId="0" applyFont="1" applyFill="1"/>
    <xf numFmtId="49" fontId="2" fillId="0" borderId="0" xfId="0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/>
    </xf>
    <xf numFmtId="0" fontId="20" fillId="0" borderId="15" xfId="0" applyFont="1" applyBorder="1" applyAlignment="1">
      <alignment horizontal="center"/>
    </xf>
    <xf numFmtId="0" fontId="18" fillId="0" borderId="0" xfId="0" applyFont="1" applyFill="1" applyAlignment="1">
      <alignment horizontal="center"/>
    </xf>
    <xf numFmtId="0" fontId="18" fillId="0" borderId="0" xfId="0" applyFont="1" applyFill="1" applyAlignment="1"/>
    <xf numFmtId="0" fontId="24" fillId="0" borderId="0" xfId="0" applyFont="1"/>
    <xf numFmtId="0" fontId="18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0" xfId="0" applyBorder="1" applyAlignment="1">
      <alignment horizontal="center"/>
    </xf>
    <xf numFmtId="0" fontId="13" fillId="6" borderId="0" xfId="0" applyFont="1" applyFill="1" applyAlignment="1">
      <alignment horizontal="center"/>
    </xf>
    <xf numFmtId="0" fontId="20" fillId="0" borderId="0" xfId="0" applyFont="1" applyFill="1" applyAlignment="1">
      <alignment horizontal="center"/>
    </xf>
    <xf numFmtId="0" fontId="20" fillId="12" borderId="0" xfId="0" applyFont="1" applyFill="1" applyAlignment="1">
      <alignment horizontal="center"/>
    </xf>
    <xf numFmtId="0" fontId="20" fillId="14" borderId="0" xfId="0" applyFont="1" applyFill="1" applyAlignment="1">
      <alignment horizontal="center"/>
    </xf>
    <xf numFmtId="0" fontId="20" fillId="15" borderId="0" xfId="0" applyFont="1" applyFill="1" applyAlignment="1">
      <alignment horizontal="center"/>
    </xf>
    <xf numFmtId="0" fontId="20" fillId="13" borderId="0" xfId="0" applyFont="1" applyFill="1" applyAlignment="1">
      <alignment horizontal="center"/>
    </xf>
    <xf numFmtId="0" fontId="25" fillId="0" borderId="0" xfId="0" applyFont="1"/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18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1" fontId="18" fillId="0" borderId="0" xfId="0" applyNumberFormat="1" applyFont="1" applyAlignment="1">
      <alignment horizontal="center"/>
    </xf>
    <xf numFmtId="2" fontId="20" fillId="0" borderId="0" xfId="0" applyNumberFormat="1" applyFont="1" applyBorder="1" applyAlignment="1">
      <alignment horizontal="center"/>
    </xf>
    <xf numFmtId="0" fontId="20" fillId="0" borderId="0" xfId="0" applyFont="1" applyBorder="1" applyAlignment="1">
      <alignment horizontal="center"/>
    </xf>
    <xf numFmtId="0" fontId="20" fillId="0" borderId="12" xfId="0" applyFont="1" applyBorder="1" applyAlignment="1">
      <alignment horizontal="center"/>
    </xf>
    <xf numFmtId="0" fontId="20" fillId="0" borderId="13" xfId="0" applyFont="1" applyBorder="1" applyAlignment="1">
      <alignment horizontal="center"/>
    </xf>
    <xf numFmtId="2" fontId="20" fillId="0" borderId="14" xfId="0" applyNumberFormat="1" applyFont="1" applyBorder="1" applyAlignment="1">
      <alignment horizontal="center"/>
    </xf>
    <xf numFmtId="0" fontId="18" fillId="0" borderId="14" xfId="0" applyFont="1" applyBorder="1" applyAlignment="1">
      <alignment horizontal="center" vertical="center"/>
    </xf>
    <xf numFmtId="0" fontId="17" fillId="17" borderId="0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164" fontId="3" fillId="0" borderId="6" xfId="0" applyNumberFormat="1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165" fontId="2" fillId="0" borderId="9" xfId="0" applyNumberFormat="1" applyFont="1" applyFill="1" applyBorder="1" applyAlignment="1">
      <alignment horizontal="center"/>
    </xf>
    <xf numFmtId="1" fontId="24" fillId="0" borderId="9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3" fillId="0" borderId="2" xfId="0" applyFont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23" fillId="0" borderId="8" xfId="0" applyFont="1" applyBorder="1" applyAlignment="1">
      <alignment horizontal="center"/>
    </xf>
    <xf numFmtId="165" fontId="3" fillId="0" borderId="6" xfId="0" applyNumberFormat="1" applyFont="1" applyFill="1" applyBorder="1" applyAlignment="1">
      <alignment horizontal="center"/>
    </xf>
    <xf numFmtId="1" fontId="3" fillId="0" borderId="9" xfId="0" applyNumberFormat="1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26" fillId="3" borderId="4" xfId="0" applyFont="1" applyFill="1" applyBorder="1" applyAlignment="1">
      <alignment horizontal="center"/>
    </xf>
    <xf numFmtId="49" fontId="26" fillId="3" borderId="8" xfId="0" applyNumberFormat="1" applyFont="1" applyFill="1" applyBorder="1" applyAlignment="1">
      <alignment horizontal="center"/>
    </xf>
    <xf numFmtId="49" fontId="10" fillId="4" borderId="0" xfId="0" applyNumberFormat="1" applyFont="1" applyFill="1" applyBorder="1" applyAlignment="1">
      <alignment horizontal="center"/>
    </xf>
    <xf numFmtId="49" fontId="3" fillId="4" borderId="0" xfId="0" applyNumberFormat="1" applyFont="1" applyFill="1" applyBorder="1" applyAlignment="1">
      <alignment horizontal="center"/>
    </xf>
    <xf numFmtId="49" fontId="3" fillId="4" borderId="8" xfId="0" applyNumberFormat="1" applyFont="1" applyFill="1" applyBorder="1" applyAlignment="1">
      <alignment horizontal="center"/>
    </xf>
    <xf numFmtId="49" fontId="10" fillId="5" borderId="5" xfId="0" applyNumberFormat="1" applyFont="1" applyFill="1" applyBorder="1" applyAlignment="1">
      <alignment horizontal="center"/>
    </xf>
    <xf numFmtId="49" fontId="3" fillId="4" borderId="5" xfId="0" applyNumberFormat="1" applyFont="1" applyFill="1" applyBorder="1" applyAlignment="1">
      <alignment horizontal="center"/>
    </xf>
    <xf numFmtId="49" fontId="3" fillId="5" borderId="8" xfId="0" applyNumberFormat="1" applyFont="1" applyFill="1" applyBorder="1" applyAlignment="1">
      <alignment horizontal="center"/>
    </xf>
    <xf numFmtId="49" fontId="26" fillId="3" borderId="6" xfId="0" applyNumberFormat="1" applyFont="1" applyFill="1" applyBorder="1" applyAlignment="1">
      <alignment horizontal="center"/>
    </xf>
    <xf numFmtId="49" fontId="26" fillId="3" borderId="9" xfId="0" applyNumberFormat="1" applyFont="1" applyFill="1" applyBorder="1" applyAlignment="1">
      <alignment horizontal="center"/>
    </xf>
    <xf numFmtId="49" fontId="3" fillId="4" borderId="6" xfId="0" applyNumberFormat="1" applyFont="1" applyFill="1" applyBorder="1" applyAlignment="1">
      <alignment horizontal="center"/>
    </xf>
    <xf numFmtId="49" fontId="3" fillId="4" borderId="9" xfId="0" applyNumberFormat="1" applyFont="1" applyFill="1" applyBorder="1" applyAlignment="1">
      <alignment horizontal="center"/>
    </xf>
    <xf numFmtId="49" fontId="27" fillId="3" borderId="6" xfId="0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2" fontId="2" fillId="0" borderId="9" xfId="0" applyNumberFormat="1" applyFont="1" applyFill="1" applyBorder="1" applyAlignment="1">
      <alignment horizontal="center"/>
    </xf>
    <xf numFmtId="1" fontId="2" fillId="0" borderId="6" xfId="0" applyNumberFormat="1" applyFont="1" applyFill="1" applyBorder="1" applyAlignment="1">
      <alignment horizontal="center"/>
    </xf>
    <xf numFmtId="3" fontId="2" fillId="0" borderId="3" xfId="0" applyNumberFormat="1" applyFont="1" applyFill="1" applyBorder="1" applyAlignment="1">
      <alignment horizontal="center"/>
    </xf>
    <xf numFmtId="4" fontId="2" fillId="0" borderId="9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right"/>
    </xf>
    <xf numFmtId="0" fontId="2" fillId="0" borderId="4" xfId="0" applyFont="1" applyBorder="1" applyAlignment="1">
      <alignment horizontal="right"/>
    </xf>
    <xf numFmtId="0" fontId="2" fillId="0" borderId="7" xfId="0" applyFont="1" applyBorder="1" applyAlignment="1">
      <alignment horizontal="right"/>
    </xf>
    <xf numFmtId="3" fontId="2" fillId="0" borderId="6" xfId="0" applyNumberFormat="1" applyFont="1" applyFill="1" applyBorder="1" applyAlignment="1">
      <alignment horizontal="center"/>
    </xf>
    <xf numFmtId="1" fontId="24" fillId="0" borderId="0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3" fontId="2" fillId="0" borderId="5" xfId="0" applyNumberFormat="1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4" fontId="2" fillId="0" borderId="6" xfId="0" applyNumberFormat="1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3" fontId="2" fillId="0" borderId="6" xfId="0" applyNumberFormat="1" applyFont="1" applyBorder="1" applyAlignment="1">
      <alignment horizontal="center"/>
    </xf>
    <xf numFmtId="1" fontId="2" fillId="0" borderId="6" xfId="0" applyNumberFormat="1" applyFont="1" applyBorder="1" applyAlignment="1">
      <alignment horizontal="center"/>
    </xf>
    <xf numFmtId="3" fontId="2" fillId="0" borderId="3" xfId="0" applyNumberFormat="1" applyFont="1" applyBorder="1" applyAlignment="1">
      <alignment horizontal="center"/>
    </xf>
    <xf numFmtId="4" fontId="2" fillId="0" borderId="3" xfId="0" applyNumberFormat="1" applyFont="1" applyFill="1" applyBorder="1" applyAlignment="1">
      <alignment horizontal="center"/>
    </xf>
    <xf numFmtId="1" fontId="20" fillId="0" borderId="0" xfId="0" applyNumberFormat="1" applyFont="1" applyAlignment="1">
      <alignment horizontal="center"/>
    </xf>
    <xf numFmtId="1" fontId="18" fillId="0" borderId="11" xfId="0" applyNumberFormat="1" applyFont="1" applyFill="1" applyBorder="1" applyAlignment="1">
      <alignment horizontal="center"/>
    </xf>
    <xf numFmtId="3" fontId="20" fillId="0" borderId="15" xfId="0" applyNumberFormat="1" applyFont="1" applyBorder="1" applyAlignment="1">
      <alignment horizontal="center"/>
    </xf>
    <xf numFmtId="2" fontId="20" fillId="0" borderId="15" xfId="0" applyNumberFormat="1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15" fillId="0" borderId="0" xfId="0" applyFont="1" applyFill="1"/>
    <xf numFmtId="49" fontId="3" fillId="5" borderId="9" xfId="0" applyNumberFormat="1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20" fillId="18" borderId="0" xfId="0" applyFont="1" applyFill="1" applyAlignment="1">
      <alignment horizontal="center"/>
    </xf>
    <xf numFmtId="0" fontId="20" fillId="19" borderId="0" xfId="0" applyFont="1" applyFill="1" applyAlignment="1">
      <alignment horizontal="center"/>
    </xf>
    <xf numFmtId="2" fontId="2" fillId="0" borderId="6" xfId="0" applyNumberFormat="1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13" fillId="20" borderId="0" xfId="0" applyFont="1" applyFill="1"/>
    <xf numFmtId="0" fontId="13" fillId="11" borderId="0" xfId="0" applyFont="1" applyFill="1" applyAlignment="1">
      <alignment horizontal="center"/>
    </xf>
    <xf numFmtId="2" fontId="15" fillId="0" borderId="9" xfId="0" applyNumberFormat="1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2" fontId="18" fillId="0" borderId="0" xfId="0" applyNumberFormat="1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5" fillId="0" borderId="4" xfId="0" applyFont="1" applyFill="1" applyBorder="1"/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3" fillId="0" borderId="0" xfId="0" applyFont="1" applyFill="1" applyAlignment="1">
      <alignment horizontal="center"/>
    </xf>
    <xf numFmtId="49" fontId="28" fillId="21" borderId="9" xfId="0" applyNumberFormat="1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Border="1"/>
    <xf numFmtId="165" fontId="30" fillId="0" borderId="6" xfId="0" applyNumberFormat="1" applyFont="1" applyFill="1" applyBorder="1" applyAlignment="1">
      <alignment horizontal="center"/>
    </xf>
    <xf numFmtId="3" fontId="31" fillId="0" borderId="5" xfId="0" applyNumberFormat="1" applyFont="1" applyBorder="1" applyAlignment="1">
      <alignment horizontal="center"/>
    </xf>
    <xf numFmtId="4" fontId="31" fillId="0" borderId="9" xfId="0" applyNumberFormat="1" applyFont="1" applyFill="1" applyBorder="1" applyAlignment="1">
      <alignment horizontal="center"/>
    </xf>
    <xf numFmtId="4" fontId="31" fillId="0" borderId="6" xfId="0" applyNumberFormat="1" applyFont="1" applyFill="1" applyBorder="1" applyAlignment="1">
      <alignment horizontal="center"/>
    </xf>
    <xf numFmtId="3" fontId="31" fillId="0" borderId="6" xfId="0" applyNumberFormat="1" applyFont="1" applyFill="1" applyBorder="1" applyAlignment="1">
      <alignment horizontal="center"/>
    </xf>
    <xf numFmtId="3" fontId="31" fillId="0" borderId="6" xfId="0" applyNumberFormat="1" applyFont="1" applyBorder="1" applyAlignment="1">
      <alignment horizontal="center"/>
    </xf>
    <xf numFmtId="0" fontId="31" fillId="0" borderId="9" xfId="0" applyFont="1" applyBorder="1" applyAlignment="1">
      <alignment horizontal="center"/>
    </xf>
    <xf numFmtId="2" fontId="31" fillId="0" borderId="9" xfId="0" applyNumberFormat="1" applyFont="1" applyFill="1" applyBorder="1" applyAlignment="1">
      <alignment horizontal="center"/>
    </xf>
    <xf numFmtId="0" fontId="31" fillId="0" borderId="6" xfId="0" applyFont="1" applyBorder="1" applyAlignment="1">
      <alignment horizontal="center"/>
    </xf>
    <xf numFmtId="2" fontId="31" fillId="0" borderId="6" xfId="0" applyNumberFormat="1" applyFont="1" applyFill="1" applyBorder="1" applyAlignment="1">
      <alignment horizontal="center"/>
    </xf>
    <xf numFmtId="1" fontId="31" fillId="0" borderId="6" xfId="0" applyNumberFormat="1" applyFont="1" applyFill="1" applyBorder="1" applyAlignment="1">
      <alignment horizontal="center"/>
    </xf>
    <xf numFmtId="1" fontId="2" fillId="0" borderId="0" xfId="0" applyNumberFormat="1" applyFont="1" applyFill="1" applyBorder="1" applyAlignment="1">
      <alignment horizontal="center"/>
    </xf>
    <xf numFmtId="2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4" fillId="0" borderId="0" xfId="0" applyFont="1" applyFill="1"/>
    <xf numFmtId="0" fontId="33" fillId="0" borderId="0" xfId="0" applyFont="1" applyFill="1" applyAlignment="1">
      <alignment horizontal="center"/>
    </xf>
    <xf numFmtId="0" fontId="15" fillId="14" borderId="0" xfId="0" applyFont="1" applyFill="1"/>
    <xf numFmtId="165" fontId="2" fillId="0" borderId="4" xfId="0" applyNumberFormat="1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2" fontId="13" fillId="0" borderId="9" xfId="0" applyNumberFormat="1" applyFont="1" applyFill="1" applyBorder="1" applyAlignment="1">
      <alignment horizontal="center"/>
    </xf>
    <xf numFmtId="2" fontId="8" fillId="0" borderId="9" xfId="0" applyNumberFormat="1" applyFont="1" applyFill="1" applyBorder="1" applyAlignment="1">
      <alignment horizontal="center"/>
    </xf>
    <xf numFmtId="0" fontId="0" fillId="0" borderId="0" xfId="0" applyAlignment="1">
      <alignment horizontal="right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2" fontId="29" fillId="0" borderId="0" xfId="0" applyNumberFormat="1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33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33" fillId="0" borderId="0" xfId="0" applyFont="1" applyFill="1"/>
    <xf numFmtId="0" fontId="18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2" fontId="19" fillId="0" borderId="9" xfId="0" applyNumberFormat="1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3" fontId="2" fillId="0" borderId="0" xfId="0" applyNumberFormat="1" applyFont="1" applyFill="1" applyBorder="1" applyAlignment="1">
      <alignment horizontal="center"/>
    </xf>
    <xf numFmtId="4" fontId="2" fillId="0" borderId="0" xfId="0" applyNumberFormat="1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3" fillId="0" borderId="0" xfId="0" applyFont="1" applyFill="1" applyBorder="1" applyAlignment="1">
      <alignment horizontal="center"/>
    </xf>
    <xf numFmtId="164" fontId="3" fillId="0" borderId="0" xfId="0" applyNumberFormat="1" applyFont="1" applyFill="1" applyBorder="1" applyAlignment="1">
      <alignment horizontal="center"/>
    </xf>
    <xf numFmtId="0" fontId="18" fillId="0" borderId="0" xfId="0" applyFont="1" applyFill="1" applyAlignment="1">
      <alignment horizontal="center"/>
    </xf>
    <xf numFmtId="164" fontId="3" fillId="0" borderId="4" xfId="0" applyNumberFormat="1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18" fillId="0" borderId="0" xfId="0" applyFont="1" applyAlignment="1">
      <alignment horizontal="center"/>
    </xf>
    <xf numFmtId="0" fontId="32" fillId="0" borderId="0" xfId="0" applyFont="1" applyFill="1"/>
    <xf numFmtId="0" fontId="33" fillId="22" borderId="0" xfId="0" applyFont="1" applyFill="1" applyAlignment="1">
      <alignment horizontal="center"/>
    </xf>
    <xf numFmtId="0" fontId="18" fillId="2" borderId="0" xfId="0" applyFont="1" applyFill="1" applyAlignment="1">
      <alignment horizontal="center"/>
    </xf>
    <xf numFmtId="0" fontId="18" fillId="23" borderId="0" xfId="0" applyFont="1" applyFill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0" fillId="2" borderId="0" xfId="0" applyFill="1"/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1" fillId="9" borderId="12" xfId="0" applyFont="1" applyFill="1" applyBorder="1" applyAlignment="1">
      <alignment horizontal="center" vertical="center"/>
    </xf>
    <xf numFmtId="0" fontId="21" fillId="9" borderId="13" xfId="0" applyFont="1" applyFill="1" applyBorder="1" applyAlignment="1">
      <alignment horizontal="center" vertical="center"/>
    </xf>
    <xf numFmtId="0" fontId="21" fillId="9" borderId="14" xfId="0" applyFont="1" applyFill="1" applyBorder="1" applyAlignment="1">
      <alignment horizontal="center" vertical="center"/>
    </xf>
    <xf numFmtId="0" fontId="5" fillId="10" borderId="0" xfId="0" applyFont="1" applyFill="1" applyAlignment="1">
      <alignment horizontal="center"/>
    </xf>
    <xf numFmtId="0" fontId="5" fillId="11" borderId="0" xfId="0" applyFont="1" applyFill="1" applyAlignment="1">
      <alignment horizontal="center"/>
    </xf>
    <xf numFmtId="0" fontId="18" fillId="0" borderId="0" xfId="0" applyFont="1" applyFill="1" applyAlignment="1">
      <alignment horizontal="center"/>
    </xf>
    <xf numFmtId="0" fontId="18" fillId="0" borderId="0" xfId="0" applyFont="1" applyAlignment="1">
      <alignment horizontal="center"/>
    </xf>
    <xf numFmtId="0" fontId="17" fillId="16" borderId="0" xfId="0" applyFont="1" applyFill="1" applyAlignment="1">
      <alignment horizontal="center"/>
    </xf>
    <xf numFmtId="0" fontId="34" fillId="0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00"/>
      <color rgb="FF00FF00"/>
      <color rgb="FFDAEEF3"/>
      <color rgb="FFD0A3FD"/>
      <color rgb="FFFCD5B4"/>
      <color rgb="FF66FFFF"/>
      <color rgb="FFD9D9D9"/>
      <color rgb="FFFF0066"/>
      <color rgb="FF0066FF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32"/>
  <sheetViews>
    <sheetView tabSelected="1" topLeftCell="O104" workbookViewId="0">
      <selection activeCell="AG15" sqref="AG15"/>
    </sheetView>
  </sheetViews>
  <sheetFormatPr baseColWidth="10" defaultRowHeight="15" x14ac:dyDescent="0.25"/>
  <cols>
    <col min="1" max="1" width="8.7109375" customWidth="1"/>
    <col min="2" max="2" width="14.42578125" customWidth="1"/>
    <col min="3" max="3" width="3.5703125" customWidth="1"/>
    <col min="4" max="7" width="9.7109375" customWidth="1"/>
    <col min="8" max="8" width="9.7109375" style="80" customWidth="1"/>
    <col min="9" max="30" width="9.7109375" customWidth="1"/>
    <col min="31" max="31" width="10.7109375" customWidth="1"/>
    <col min="32" max="32" width="8.5703125" customWidth="1"/>
    <col min="33" max="33" width="35.140625" customWidth="1"/>
    <col min="34" max="34" width="12.42578125" customWidth="1"/>
    <col min="35" max="35" width="2.28515625" customWidth="1"/>
    <col min="36" max="36" width="9.28515625" customWidth="1"/>
    <col min="37" max="37" width="2.42578125" customWidth="1"/>
    <col min="38" max="38" width="9.85546875" customWidth="1"/>
  </cols>
  <sheetData>
    <row r="1" spans="1:40" ht="15.75" x14ac:dyDescent="0.25">
      <c r="A1" s="56" t="s">
        <v>270</v>
      </c>
    </row>
    <row r="2" spans="1:40" x14ac:dyDescent="0.25">
      <c r="Q2" s="253"/>
      <c r="R2" s="253"/>
      <c r="S2" s="253"/>
      <c r="T2" s="253"/>
      <c r="U2" s="253"/>
      <c r="V2" s="253"/>
      <c r="W2" s="253"/>
      <c r="X2" s="253"/>
      <c r="Y2" s="253"/>
    </row>
    <row r="4" spans="1:40" x14ac:dyDescent="0.25">
      <c r="A4" s="1"/>
      <c r="B4" s="146" t="s">
        <v>0</v>
      </c>
      <c r="C4" s="2"/>
      <c r="D4" s="109" t="s">
        <v>1</v>
      </c>
      <c r="E4" s="109" t="s">
        <v>221</v>
      </c>
      <c r="F4" s="109" t="s">
        <v>221</v>
      </c>
      <c r="G4" s="164" t="s">
        <v>230</v>
      </c>
      <c r="H4" s="109" t="s">
        <v>265</v>
      </c>
      <c r="I4" s="109" t="s">
        <v>221</v>
      </c>
      <c r="J4" s="109" t="s">
        <v>1</v>
      </c>
      <c r="K4" s="164" t="s">
        <v>328</v>
      </c>
      <c r="L4" s="164" t="s">
        <v>230</v>
      </c>
      <c r="M4" s="109" t="s">
        <v>265</v>
      </c>
      <c r="N4" s="109" t="s">
        <v>344</v>
      </c>
      <c r="O4" s="109" t="s">
        <v>221</v>
      </c>
      <c r="P4" s="109" t="s">
        <v>221</v>
      </c>
      <c r="Q4" s="109" t="s">
        <v>1</v>
      </c>
      <c r="R4" s="109" t="s">
        <v>1</v>
      </c>
      <c r="S4" s="109" t="s">
        <v>221</v>
      </c>
      <c r="T4" s="164" t="s">
        <v>402</v>
      </c>
      <c r="U4" s="109" t="s">
        <v>1</v>
      </c>
      <c r="V4" s="109" t="s">
        <v>221</v>
      </c>
      <c r="W4" s="109" t="s">
        <v>1</v>
      </c>
      <c r="X4" s="109" t="s">
        <v>1</v>
      </c>
      <c r="Y4" s="164" t="s">
        <v>429</v>
      </c>
      <c r="Z4" s="109" t="s">
        <v>265</v>
      </c>
      <c r="AA4" s="109" t="s">
        <v>1</v>
      </c>
      <c r="AB4" s="109" t="s">
        <v>1</v>
      </c>
      <c r="AC4" s="109" t="s">
        <v>265</v>
      </c>
      <c r="AD4" s="164" t="s">
        <v>429</v>
      </c>
      <c r="AE4" s="120"/>
      <c r="AF4" s="121"/>
      <c r="AH4" s="4"/>
      <c r="AJ4" s="5" t="s">
        <v>442</v>
      </c>
      <c r="AL4" s="6" t="s">
        <v>2</v>
      </c>
    </row>
    <row r="5" spans="1:40" x14ac:dyDescent="0.25">
      <c r="A5" s="141" t="s">
        <v>16</v>
      </c>
      <c r="B5" s="141"/>
      <c r="C5" s="7"/>
      <c r="D5" s="110"/>
      <c r="E5" s="110"/>
      <c r="F5" s="122"/>
      <c r="G5" s="110"/>
      <c r="H5" s="122" t="s">
        <v>269</v>
      </c>
      <c r="I5" s="122"/>
      <c r="J5" s="122"/>
      <c r="K5" s="122"/>
      <c r="L5" s="122"/>
      <c r="M5" s="122" t="s">
        <v>269</v>
      </c>
      <c r="N5" s="122"/>
      <c r="O5" s="122"/>
      <c r="P5" s="122"/>
      <c r="Q5" s="122"/>
      <c r="R5" s="122"/>
      <c r="S5" s="122"/>
      <c r="T5" s="122" t="s">
        <v>403</v>
      </c>
      <c r="U5" s="122"/>
      <c r="V5" s="122"/>
      <c r="W5" s="122"/>
      <c r="X5" s="122"/>
      <c r="Y5" s="122"/>
      <c r="Z5" s="122" t="s">
        <v>269</v>
      </c>
      <c r="AA5" s="122"/>
      <c r="AB5" s="122"/>
      <c r="AC5" s="122" t="s">
        <v>269</v>
      </c>
      <c r="AD5" s="122"/>
      <c r="AE5" s="256" t="s">
        <v>272</v>
      </c>
      <c r="AF5" s="257"/>
      <c r="AH5" s="8"/>
      <c r="AJ5" s="9" t="s">
        <v>4</v>
      </c>
      <c r="AL5" s="10" t="s">
        <v>5</v>
      </c>
    </row>
    <row r="6" spans="1:40" x14ac:dyDescent="0.25">
      <c r="A6" s="141"/>
      <c r="B6" s="147" t="s">
        <v>6</v>
      </c>
      <c r="C6" s="7"/>
      <c r="D6" s="111">
        <v>44444</v>
      </c>
      <c r="E6" s="111">
        <v>44452</v>
      </c>
      <c r="F6" s="111">
        <v>44459</v>
      </c>
      <c r="G6" s="111">
        <v>44465</v>
      </c>
      <c r="H6" s="111">
        <v>44465</v>
      </c>
      <c r="I6" s="111">
        <v>44465</v>
      </c>
      <c r="J6" s="111">
        <v>44472</v>
      </c>
      <c r="K6" s="111">
        <v>44479</v>
      </c>
      <c r="L6" s="111">
        <v>44479</v>
      </c>
      <c r="M6" s="111">
        <v>44479</v>
      </c>
      <c r="N6" s="111">
        <v>44486</v>
      </c>
      <c r="O6" s="111">
        <v>44486</v>
      </c>
      <c r="P6" s="111">
        <v>44500</v>
      </c>
      <c r="Q6" s="111">
        <v>44507</v>
      </c>
      <c r="R6" s="111">
        <v>44514</v>
      </c>
      <c r="S6" s="111">
        <v>44514</v>
      </c>
      <c r="T6" s="243">
        <v>44521</v>
      </c>
      <c r="U6" s="243">
        <v>44521</v>
      </c>
      <c r="V6" s="243">
        <v>44521</v>
      </c>
      <c r="W6" s="243">
        <v>44521</v>
      </c>
      <c r="X6" s="243">
        <v>44527</v>
      </c>
      <c r="Y6" s="243">
        <v>44528</v>
      </c>
      <c r="Z6" s="111">
        <v>44535</v>
      </c>
      <c r="AA6" s="243">
        <v>44542</v>
      </c>
      <c r="AB6" s="243">
        <v>44570</v>
      </c>
      <c r="AC6" s="243">
        <v>44570</v>
      </c>
      <c r="AD6" s="111">
        <v>44577</v>
      </c>
      <c r="AE6" s="123"/>
      <c r="AF6" s="124"/>
      <c r="AH6" s="4"/>
      <c r="AJ6" s="9" t="s">
        <v>3</v>
      </c>
      <c r="AL6" s="10" t="s">
        <v>7</v>
      </c>
    </row>
    <row r="7" spans="1:40" x14ac:dyDescent="0.25">
      <c r="A7" s="141">
        <v>2020</v>
      </c>
      <c r="B7" s="147" t="s">
        <v>8</v>
      </c>
      <c r="C7" s="7"/>
      <c r="D7" s="112" t="s">
        <v>9</v>
      </c>
      <c r="E7" s="125" t="s">
        <v>222</v>
      </c>
      <c r="F7" s="112" t="s">
        <v>9</v>
      </c>
      <c r="G7" s="125" t="s">
        <v>10</v>
      </c>
      <c r="H7" s="125" t="s">
        <v>10</v>
      </c>
      <c r="I7" s="125" t="s">
        <v>10</v>
      </c>
      <c r="J7" s="112" t="s">
        <v>9</v>
      </c>
      <c r="K7" s="125" t="s">
        <v>9</v>
      </c>
      <c r="L7" s="125" t="s">
        <v>9</v>
      </c>
      <c r="M7" s="125" t="s">
        <v>356</v>
      </c>
      <c r="N7" s="125" t="s">
        <v>9</v>
      </c>
      <c r="O7" s="125" t="s">
        <v>348</v>
      </c>
      <c r="P7" s="112" t="s">
        <v>9</v>
      </c>
      <c r="Q7" s="112" t="s">
        <v>9</v>
      </c>
      <c r="R7" s="112" t="s">
        <v>375</v>
      </c>
      <c r="S7" s="112" t="s">
        <v>375</v>
      </c>
      <c r="T7" s="112" t="s">
        <v>404</v>
      </c>
      <c r="U7" s="112" t="s">
        <v>404</v>
      </c>
      <c r="V7" s="112" t="s">
        <v>404</v>
      </c>
      <c r="W7" s="112" t="s">
        <v>404</v>
      </c>
      <c r="X7" s="112" t="s">
        <v>445</v>
      </c>
      <c r="Y7" s="112" t="s">
        <v>430</v>
      </c>
      <c r="Z7" s="125" t="s">
        <v>454</v>
      </c>
      <c r="AA7" s="125" t="s">
        <v>9</v>
      </c>
      <c r="AB7" s="125" t="s">
        <v>430</v>
      </c>
      <c r="AC7" s="125" t="s">
        <v>430</v>
      </c>
      <c r="AD7" s="125" t="s">
        <v>454</v>
      </c>
      <c r="AE7" s="117" t="s">
        <v>11</v>
      </c>
      <c r="AF7" s="117" t="s">
        <v>12</v>
      </c>
      <c r="AH7" s="4"/>
      <c r="AJ7" s="9" t="s">
        <v>443</v>
      </c>
      <c r="AL7" s="10" t="s">
        <v>16</v>
      </c>
    </row>
    <row r="8" spans="1:40" x14ac:dyDescent="0.25">
      <c r="A8" s="141"/>
      <c r="B8" s="147" t="s">
        <v>13</v>
      </c>
      <c r="C8" s="7"/>
      <c r="D8" s="112"/>
      <c r="E8" s="112"/>
      <c r="F8" s="125" t="s">
        <v>292</v>
      </c>
      <c r="G8" s="125" t="s">
        <v>224</v>
      </c>
      <c r="H8" s="191" t="s">
        <v>300</v>
      </c>
      <c r="I8" s="125" t="s">
        <v>302</v>
      </c>
      <c r="J8" s="125" t="s">
        <v>10</v>
      </c>
      <c r="K8" s="125" t="s">
        <v>329</v>
      </c>
      <c r="L8" s="125" t="s">
        <v>329</v>
      </c>
      <c r="M8" s="125" t="s">
        <v>302</v>
      </c>
      <c r="N8" s="125"/>
      <c r="O8" s="125" t="s">
        <v>349</v>
      </c>
      <c r="P8" s="125" t="s">
        <v>10</v>
      </c>
      <c r="Q8" s="125" t="s">
        <v>10</v>
      </c>
      <c r="R8" s="125" t="s">
        <v>377</v>
      </c>
      <c r="S8" s="125" t="s">
        <v>377</v>
      </c>
      <c r="T8" s="125" t="s">
        <v>405</v>
      </c>
      <c r="U8" s="125" t="s">
        <v>302</v>
      </c>
      <c r="V8" s="125" t="s">
        <v>300</v>
      </c>
      <c r="W8" s="125" t="s">
        <v>300</v>
      </c>
      <c r="X8" s="125" t="s">
        <v>302</v>
      </c>
      <c r="Y8" s="125" t="s">
        <v>431</v>
      </c>
      <c r="Z8" s="125" t="s">
        <v>349</v>
      </c>
      <c r="AA8" s="125" t="s">
        <v>430</v>
      </c>
      <c r="AB8" s="125" t="s">
        <v>468</v>
      </c>
      <c r="AC8" s="125" t="s">
        <v>467</v>
      </c>
      <c r="AD8" s="125" t="s">
        <v>349</v>
      </c>
      <c r="AE8" s="117" t="s">
        <v>14</v>
      </c>
      <c r="AF8" s="117" t="s">
        <v>15</v>
      </c>
      <c r="AH8" s="4"/>
      <c r="AJ8" s="9"/>
      <c r="AL8" s="10" t="s">
        <v>303</v>
      </c>
    </row>
    <row r="9" spans="1:40" x14ac:dyDescent="0.25">
      <c r="A9" s="141">
        <v>2021</v>
      </c>
      <c r="B9" s="141"/>
      <c r="C9" s="7"/>
      <c r="D9" s="112"/>
      <c r="E9" s="112"/>
      <c r="F9" s="125"/>
      <c r="G9" s="125" t="s">
        <v>225</v>
      </c>
      <c r="H9" s="191" t="s">
        <v>301</v>
      </c>
      <c r="I9" s="125" t="s">
        <v>17</v>
      </c>
      <c r="J9" s="125"/>
      <c r="K9" s="125" t="s">
        <v>330</v>
      </c>
      <c r="L9" s="125" t="s">
        <v>332</v>
      </c>
      <c r="M9" s="125"/>
      <c r="N9" s="125"/>
      <c r="O9" s="125"/>
      <c r="P9" s="125" t="s">
        <v>363</v>
      </c>
      <c r="Q9" s="125"/>
      <c r="R9" s="125" t="s">
        <v>376</v>
      </c>
      <c r="S9" s="125" t="s">
        <v>378</v>
      </c>
      <c r="T9" s="125" t="s">
        <v>363</v>
      </c>
      <c r="U9" s="125" t="s">
        <v>406</v>
      </c>
      <c r="V9" s="125" t="s">
        <v>17</v>
      </c>
      <c r="W9" s="125" t="s">
        <v>17</v>
      </c>
      <c r="X9" s="125" t="s">
        <v>444</v>
      </c>
      <c r="Y9" s="125" t="s">
        <v>432</v>
      </c>
      <c r="Z9" s="125"/>
      <c r="AA9" s="125" t="s">
        <v>459</v>
      </c>
      <c r="AB9" s="125" t="s">
        <v>17</v>
      </c>
      <c r="AC9" s="125" t="s">
        <v>17</v>
      </c>
      <c r="AD9" s="125"/>
      <c r="AE9" s="117" t="s">
        <v>18</v>
      </c>
      <c r="AF9" s="117" t="s">
        <v>19</v>
      </c>
      <c r="AG9" s="211"/>
      <c r="AH9" s="8"/>
      <c r="AJ9" s="12"/>
      <c r="AL9" s="10"/>
    </row>
    <row r="10" spans="1:40" x14ac:dyDescent="0.25">
      <c r="A10" s="13"/>
      <c r="B10" s="148" t="s">
        <v>20</v>
      </c>
      <c r="C10" s="14"/>
      <c r="D10" s="113" t="s">
        <v>21</v>
      </c>
      <c r="E10" s="113" t="s">
        <v>223</v>
      </c>
      <c r="F10" s="126" t="s">
        <v>288</v>
      </c>
      <c r="G10" s="126" t="s">
        <v>22</v>
      </c>
      <c r="H10" s="126" t="s">
        <v>22</v>
      </c>
      <c r="I10" s="126" t="s">
        <v>22</v>
      </c>
      <c r="J10" s="126" t="s">
        <v>322</v>
      </c>
      <c r="K10" s="126" t="s">
        <v>331</v>
      </c>
      <c r="L10" s="126" t="s">
        <v>325</v>
      </c>
      <c r="M10" s="126" t="s">
        <v>325</v>
      </c>
      <c r="N10" s="126" t="s">
        <v>288</v>
      </c>
      <c r="O10" s="126" t="s">
        <v>350</v>
      </c>
      <c r="P10" s="126" t="s">
        <v>359</v>
      </c>
      <c r="Q10" s="126" t="s">
        <v>359</v>
      </c>
      <c r="R10" s="126" t="s">
        <v>369</v>
      </c>
      <c r="S10" s="126" t="s">
        <v>325</v>
      </c>
      <c r="T10" s="126" t="s">
        <v>22</v>
      </c>
      <c r="U10" s="126" t="s">
        <v>22</v>
      </c>
      <c r="V10" s="126" t="s">
        <v>22</v>
      </c>
      <c r="W10" s="126" t="s">
        <v>22</v>
      </c>
      <c r="X10" s="126" t="s">
        <v>22</v>
      </c>
      <c r="Y10" s="126" t="s">
        <v>450</v>
      </c>
      <c r="Z10" s="126" t="s">
        <v>350</v>
      </c>
      <c r="AA10" s="126">
        <v>1</v>
      </c>
      <c r="AB10" s="126">
        <v>1</v>
      </c>
      <c r="AC10" s="126">
        <v>1</v>
      </c>
      <c r="AD10" s="126" t="s">
        <v>350</v>
      </c>
      <c r="AE10" s="118" t="s">
        <v>17</v>
      </c>
      <c r="AF10" s="119"/>
      <c r="AH10" s="15"/>
      <c r="AJ10" s="16"/>
      <c r="AL10" s="17"/>
    </row>
    <row r="11" spans="1:40" x14ac:dyDescent="0.25">
      <c r="A11" s="115">
        <v>2707</v>
      </c>
      <c r="B11" s="127" t="s">
        <v>23</v>
      </c>
      <c r="C11" s="18" t="s">
        <v>24</v>
      </c>
      <c r="D11" s="151"/>
      <c r="E11" s="152"/>
      <c r="F11" s="152"/>
      <c r="G11" s="152"/>
      <c r="H11" s="192">
        <v>1056</v>
      </c>
      <c r="I11" s="152"/>
      <c r="J11" s="152"/>
      <c r="K11" s="152"/>
      <c r="L11" s="152"/>
      <c r="M11" s="152"/>
      <c r="N11" s="152"/>
      <c r="O11" s="152"/>
      <c r="P11" s="152"/>
      <c r="Q11" s="152"/>
      <c r="R11" s="152"/>
      <c r="S11" s="152"/>
      <c r="T11" s="152"/>
      <c r="U11" s="152"/>
      <c r="V11" s="152">
        <v>1907</v>
      </c>
      <c r="W11" s="152"/>
      <c r="X11" s="152"/>
      <c r="Y11" s="152"/>
      <c r="Z11" s="152"/>
      <c r="AA11" s="152"/>
      <c r="AB11" s="152"/>
      <c r="AC11" s="152"/>
      <c r="AD11" s="152"/>
      <c r="AE11" s="149">
        <f>IF(SUM(D11:AD11)=0,"",SUM(D11:AD11))</f>
        <v>2963</v>
      </c>
      <c r="AF11" s="20"/>
      <c r="AG11" s="21"/>
      <c r="AH11" s="22" t="s">
        <v>23</v>
      </c>
      <c r="AJ11" s="115"/>
      <c r="AL11" s="19"/>
    </row>
    <row r="12" spans="1:40" x14ac:dyDescent="0.25">
      <c r="A12" s="117">
        <v>20</v>
      </c>
      <c r="B12" s="128" t="s">
        <v>25</v>
      </c>
      <c r="C12" s="23" t="s">
        <v>26</v>
      </c>
      <c r="D12" s="151"/>
      <c r="E12" s="151"/>
      <c r="F12" s="151"/>
      <c r="G12" s="152"/>
      <c r="H12" s="192">
        <v>8</v>
      </c>
      <c r="I12" s="152"/>
      <c r="J12" s="152"/>
      <c r="K12" s="152"/>
      <c r="L12" s="152"/>
      <c r="M12" s="152"/>
      <c r="N12" s="152"/>
      <c r="O12" s="152"/>
      <c r="P12" s="152"/>
      <c r="Q12" s="152"/>
      <c r="R12" s="152"/>
      <c r="S12" s="152"/>
      <c r="T12" s="152"/>
      <c r="U12" s="152"/>
      <c r="V12" s="152">
        <v>14</v>
      </c>
      <c r="W12" s="152"/>
      <c r="X12" s="152"/>
      <c r="Y12" s="152"/>
      <c r="Z12" s="152"/>
      <c r="AA12" s="152"/>
      <c r="AB12" s="152"/>
      <c r="AC12" s="152"/>
      <c r="AD12" s="152"/>
      <c r="AE12" s="149">
        <f>IF(SUM(D12:AD12)=0,"",SUM(D12:AD12))</f>
        <v>22</v>
      </c>
      <c r="AF12" s="117">
        <f>IF(COUNTA(D12:AD12)=0,"",COUNTA(D12:AD12))</f>
        <v>2</v>
      </c>
      <c r="AG12" s="247" t="s">
        <v>408</v>
      </c>
      <c r="AH12" s="25" t="s">
        <v>25</v>
      </c>
      <c r="AJ12" s="117"/>
      <c r="AL12" s="19"/>
      <c r="AM12" s="237"/>
      <c r="AN12" s="238"/>
    </row>
    <row r="13" spans="1:40" x14ac:dyDescent="0.25">
      <c r="A13" s="142">
        <f>A11/A12</f>
        <v>135.35</v>
      </c>
      <c r="B13" s="129" t="s">
        <v>27</v>
      </c>
      <c r="C13" s="23" t="s">
        <v>28</v>
      </c>
      <c r="D13" s="153"/>
      <c r="E13" s="142"/>
      <c r="F13" s="145"/>
      <c r="G13" s="145"/>
      <c r="H13" s="142">
        <f>+H11/H12</f>
        <v>132</v>
      </c>
      <c r="I13" s="142"/>
      <c r="J13" s="145"/>
      <c r="K13" s="142"/>
      <c r="L13" s="145"/>
      <c r="M13" s="145"/>
      <c r="N13" s="145"/>
      <c r="O13" s="145"/>
      <c r="P13" s="145"/>
      <c r="Q13" s="145"/>
      <c r="R13" s="145"/>
      <c r="S13" s="145"/>
      <c r="T13" s="145"/>
      <c r="U13" s="145"/>
      <c r="V13" s="142">
        <f>+V11/V12</f>
        <v>136.21428571428572</v>
      </c>
      <c r="W13" s="145"/>
      <c r="X13" s="145"/>
      <c r="Y13" s="145"/>
      <c r="Z13" s="145"/>
      <c r="AA13" s="145"/>
      <c r="AB13" s="145"/>
      <c r="AC13" s="145"/>
      <c r="AD13" s="145"/>
      <c r="AE13" s="142">
        <f>IF(AE11="","",AE11/AE12)</f>
        <v>134.68181818181819</v>
      </c>
      <c r="AF13" s="26"/>
      <c r="AG13" s="165"/>
      <c r="AH13" s="137" t="s">
        <v>27</v>
      </c>
      <c r="AJ13" s="142"/>
      <c r="AL13" s="145">
        <f>AE13-A13</f>
        <v>-0.66818181818180733</v>
      </c>
      <c r="AM13" s="237"/>
      <c r="AN13" s="238"/>
    </row>
    <row r="14" spans="1:40" x14ac:dyDescent="0.25">
      <c r="A14" s="171"/>
      <c r="B14" s="38" t="s">
        <v>345</v>
      </c>
      <c r="C14" s="18" t="s">
        <v>24</v>
      </c>
      <c r="D14" s="229"/>
      <c r="E14" s="171"/>
      <c r="F14" s="154"/>
      <c r="G14" s="154"/>
      <c r="H14" s="171"/>
      <c r="I14" s="171"/>
      <c r="J14" s="154"/>
      <c r="K14" s="171"/>
      <c r="L14" s="154"/>
      <c r="M14" s="154"/>
      <c r="N14" s="154"/>
      <c r="O14" s="149">
        <v>881</v>
      </c>
      <c r="P14" s="149"/>
      <c r="Q14" s="149"/>
      <c r="R14" s="149"/>
      <c r="S14" s="149"/>
      <c r="T14" s="149"/>
      <c r="U14" s="149"/>
      <c r="V14" s="149"/>
      <c r="W14" s="149"/>
      <c r="X14" s="149"/>
      <c r="Y14" s="149"/>
      <c r="Z14" s="149">
        <v>968</v>
      </c>
      <c r="AA14" s="149"/>
      <c r="AB14" s="149"/>
      <c r="AC14" s="149"/>
      <c r="AD14" s="149">
        <v>837</v>
      </c>
      <c r="AE14" s="149">
        <f t="shared" ref="AE14:AE15" si="0">IF(SUM(D14:AD14)=0,"",SUM(D14:AD14))</f>
        <v>2686</v>
      </c>
      <c r="AF14" s="20"/>
      <c r="AG14" s="165"/>
      <c r="AH14" s="38" t="s">
        <v>345</v>
      </c>
      <c r="AJ14" s="171"/>
      <c r="AL14" s="154"/>
      <c r="AM14" s="203"/>
      <c r="AN14" s="238"/>
    </row>
    <row r="15" spans="1:40" x14ac:dyDescent="0.25">
      <c r="A15" s="171"/>
      <c r="B15" s="138" t="s">
        <v>346</v>
      </c>
      <c r="C15" s="23" t="s">
        <v>26</v>
      </c>
      <c r="D15" s="229"/>
      <c r="E15" s="171"/>
      <c r="F15" s="154"/>
      <c r="G15" s="154"/>
      <c r="H15" s="171"/>
      <c r="I15" s="171"/>
      <c r="J15" s="154"/>
      <c r="K15" s="171"/>
      <c r="L15" s="154"/>
      <c r="M15" s="154"/>
      <c r="N15" s="154"/>
      <c r="O15" s="149">
        <v>8</v>
      </c>
      <c r="P15" s="149"/>
      <c r="Q15" s="149"/>
      <c r="R15" s="149"/>
      <c r="S15" s="149"/>
      <c r="T15" s="149"/>
      <c r="U15" s="149"/>
      <c r="V15" s="149"/>
      <c r="W15" s="149"/>
      <c r="X15" s="149"/>
      <c r="Y15" s="149"/>
      <c r="Z15" s="149">
        <v>8</v>
      </c>
      <c r="AA15" s="149"/>
      <c r="AB15" s="149"/>
      <c r="AC15" s="149"/>
      <c r="AD15" s="149">
        <v>8</v>
      </c>
      <c r="AE15" s="149">
        <f t="shared" si="0"/>
        <v>24</v>
      </c>
      <c r="AF15" s="117">
        <f t="shared" ref="AF15:AF22" si="1">IF(COUNTA(D15:AD15)=0,"",COUNTA(D15:AD15))</f>
        <v>3</v>
      </c>
      <c r="AG15" s="210" t="s">
        <v>488</v>
      </c>
      <c r="AH15" s="138" t="s">
        <v>346</v>
      </c>
      <c r="AJ15" s="171"/>
      <c r="AL15" s="154"/>
      <c r="AM15" s="237"/>
      <c r="AN15" s="237"/>
    </row>
    <row r="16" spans="1:40" x14ac:dyDescent="0.25">
      <c r="A16" s="142"/>
      <c r="B16" s="139" t="s">
        <v>347</v>
      </c>
      <c r="C16" s="23" t="s">
        <v>28</v>
      </c>
      <c r="D16" s="153"/>
      <c r="E16" s="142"/>
      <c r="F16" s="145"/>
      <c r="G16" s="145"/>
      <c r="H16" s="142"/>
      <c r="I16" s="142"/>
      <c r="J16" s="145"/>
      <c r="K16" s="142"/>
      <c r="L16" s="145"/>
      <c r="M16" s="145"/>
      <c r="N16" s="145"/>
      <c r="O16" s="142">
        <f>+O14/O15</f>
        <v>110.125</v>
      </c>
      <c r="P16" s="142"/>
      <c r="Q16" s="142"/>
      <c r="R16" s="142"/>
      <c r="S16" s="142"/>
      <c r="T16" s="142"/>
      <c r="U16" s="142"/>
      <c r="V16" s="142"/>
      <c r="W16" s="142"/>
      <c r="X16" s="142"/>
      <c r="Y16" s="142"/>
      <c r="Z16" s="142">
        <f>+Z14/Z15</f>
        <v>121</v>
      </c>
      <c r="AA16" s="142"/>
      <c r="AB16" s="142"/>
      <c r="AC16" s="142"/>
      <c r="AD16" s="142">
        <f>+AD14/AD15</f>
        <v>104.625</v>
      </c>
      <c r="AE16" s="142">
        <f t="shared" ref="AE16" si="2">IF(AE14="","",AE14/AE15)</f>
        <v>111.91666666666667</v>
      </c>
      <c r="AF16" s="26"/>
      <c r="AG16" s="165"/>
      <c r="AH16" s="138" t="s">
        <v>347</v>
      </c>
      <c r="AJ16" s="142"/>
      <c r="AL16" s="145"/>
      <c r="AM16" s="237"/>
      <c r="AN16" s="237"/>
    </row>
    <row r="17" spans="1:40" x14ac:dyDescent="0.25">
      <c r="A17" s="143">
        <v>2661</v>
      </c>
      <c r="B17" s="130" t="s">
        <v>29</v>
      </c>
      <c r="C17" s="18" t="s">
        <v>24</v>
      </c>
      <c r="D17" s="151"/>
      <c r="E17" s="154"/>
      <c r="F17" s="154"/>
      <c r="G17" s="154"/>
      <c r="H17" s="194"/>
      <c r="I17" s="154"/>
      <c r="J17" s="154"/>
      <c r="K17" s="154"/>
      <c r="L17" s="154"/>
      <c r="M17" s="154"/>
      <c r="N17" s="154"/>
      <c r="O17" s="154"/>
      <c r="P17" s="154"/>
      <c r="Q17" s="154"/>
      <c r="R17" s="149">
        <v>976</v>
      </c>
      <c r="S17" s="154"/>
      <c r="T17" s="154"/>
      <c r="U17" s="154"/>
      <c r="V17" s="154"/>
      <c r="W17" s="154"/>
      <c r="X17" s="154"/>
      <c r="Y17" s="154"/>
      <c r="Z17" s="154"/>
      <c r="AA17" s="154"/>
      <c r="AB17" s="154"/>
      <c r="AC17" s="154"/>
      <c r="AD17" s="154"/>
      <c r="AE17" s="149">
        <f t="shared" ref="AE17:AE18" si="3">IF(SUM(D17:AD17)=0,"",SUM(D17:AD17))</f>
        <v>976</v>
      </c>
      <c r="AF17" s="20"/>
      <c r="AG17" s="24"/>
      <c r="AH17" s="27" t="s">
        <v>29</v>
      </c>
      <c r="AJ17" s="143"/>
      <c r="AL17" s="149"/>
      <c r="AM17" s="238"/>
      <c r="AN17" s="203"/>
    </row>
    <row r="18" spans="1:40" x14ac:dyDescent="0.25">
      <c r="A18" s="143">
        <v>15</v>
      </c>
      <c r="B18" s="131" t="s">
        <v>30</v>
      </c>
      <c r="C18" s="23" t="s">
        <v>26</v>
      </c>
      <c r="D18" s="151"/>
      <c r="E18" s="154"/>
      <c r="F18" s="154"/>
      <c r="G18" s="154"/>
      <c r="H18" s="194"/>
      <c r="I18" s="154"/>
      <c r="J18" s="154"/>
      <c r="K18" s="154"/>
      <c r="L18" s="154"/>
      <c r="M18" s="154"/>
      <c r="N18" s="154"/>
      <c r="O18" s="154"/>
      <c r="P18" s="154"/>
      <c r="Q18" s="154"/>
      <c r="R18" s="149">
        <v>5</v>
      </c>
      <c r="S18" s="154"/>
      <c r="T18" s="154"/>
      <c r="U18" s="154"/>
      <c r="V18" s="154"/>
      <c r="W18" s="154"/>
      <c r="X18" s="154"/>
      <c r="Y18" s="154"/>
      <c r="Z18" s="154"/>
      <c r="AA18" s="154"/>
      <c r="AB18" s="154"/>
      <c r="AC18" s="154"/>
      <c r="AD18" s="154"/>
      <c r="AE18" s="149">
        <f t="shared" si="3"/>
        <v>5</v>
      </c>
      <c r="AF18" s="117">
        <f t="shared" ref="AF18:AF22" si="4">IF(COUNTA(D18:AD18)=0,"",COUNTA(D18:AD18))</f>
        <v>1</v>
      </c>
      <c r="AG18" s="165" t="s">
        <v>382</v>
      </c>
      <c r="AH18" s="28" t="s">
        <v>30</v>
      </c>
      <c r="AJ18" s="143"/>
      <c r="AL18" s="149"/>
    </row>
    <row r="19" spans="1:40" x14ac:dyDescent="0.25">
      <c r="A19" s="142">
        <f>A17/A18</f>
        <v>177.4</v>
      </c>
      <c r="B19" s="132" t="s">
        <v>31</v>
      </c>
      <c r="C19" s="23" t="s">
        <v>28</v>
      </c>
      <c r="D19" s="142"/>
      <c r="E19" s="145"/>
      <c r="F19" s="145"/>
      <c r="G19" s="145"/>
      <c r="H19" s="193"/>
      <c r="I19" s="145"/>
      <c r="J19" s="145"/>
      <c r="K19" s="145"/>
      <c r="L19" s="145"/>
      <c r="M19" s="145"/>
      <c r="N19" s="145"/>
      <c r="O19" s="145"/>
      <c r="P19" s="145"/>
      <c r="Q19" s="145"/>
      <c r="R19" s="175">
        <f>+R17/R18</f>
        <v>195.2</v>
      </c>
      <c r="S19" s="145"/>
      <c r="T19" s="145"/>
      <c r="U19" s="145"/>
      <c r="V19" s="145"/>
      <c r="W19" s="145"/>
      <c r="X19" s="145"/>
      <c r="Y19" s="145"/>
      <c r="Z19" s="145"/>
      <c r="AA19" s="145"/>
      <c r="AB19" s="145"/>
      <c r="AC19" s="145"/>
      <c r="AD19" s="145"/>
      <c r="AE19" s="142">
        <f t="shared" ref="AE19" si="5">IF(AE17="","",AE17/AE18)</f>
        <v>195.2</v>
      </c>
      <c r="AF19" s="26"/>
      <c r="AG19" s="165"/>
      <c r="AH19" s="139" t="s">
        <v>31</v>
      </c>
      <c r="AJ19" s="142"/>
      <c r="AL19" s="145"/>
    </row>
    <row r="20" spans="1:40" x14ac:dyDescent="0.25">
      <c r="A20" s="143">
        <v>0</v>
      </c>
      <c r="B20" s="133" t="s">
        <v>32</v>
      </c>
      <c r="C20" s="18" t="s">
        <v>24</v>
      </c>
      <c r="D20" s="151"/>
      <c r="E20" s="154"/>
      <c r="F20" s="154"/>
      <c r="G20" s="149"/>
      <c r="H20" s="195"/>
      <c r="I20" s="149"/>
      <c r="J20" s="149"/>
      <c r="K20" s="149"/>
      <c r="L20" s="149"/>
      <c r="M20" s="149"/>
      <c r="N20" s="149"/>
      <c r="O20" s="149"/>
      <c r="P20" s="149"/>
      <c r="Q20" s="149"/>
      <c r="R20" s="149"/>
      <c r="S20" s="149">
        <v>819</v>
      </c>
      <c r="T20" s="149"/>
      <c r="U20" s="149"/>
      <c r="V20" s="149"/>
      <c r="W20" s="149"/>
      <c r="X20" s="149"/>
      <c r="Y20" s="149"/>
      <c r="Z20" s="149"/>
      <c r="AA20" s="149"/>
      <c r="AB20" s="149"/>
      <c r="AC20" s="149"/>
      <c r="AD20" s="149"/>
      <c r="AE20" s="149">
        <f t="shared" ref="AE20:AE21" si="6">IF(SUM(D20:AD20)=0,"",SUM(D20:AD20))</f>
        <v>819</v>
      </c>
      <c r="AF20" s="20"/>
      <c r="AG20" s="29"/>
      <c r="AH20" s="30" t="s">
        <v>32</v>
      </c>
      <c r="AJ20" s="143"/>
      <c r="AL20" s="149"/>
    </row>
    <row r="21" spans="1:40" x14ac:dyDescent="0.25">
      <c r="A21" s="143"/>
      <c r="B21" s="134" t="s">
        <v>33</v>
      </c>
      <c r="C21" s="23" t="s">
        <v>26</v>
      </c>
      <c r="D21" s="151"/>
      <c r="E21" s="154"/>
      <c r="F21" s="154"/>
      <c r="G21" s="149"/>
      <c r="H21" s="195"/>
      <c r="I21" s="149"/>
      <c r="J21" s="149"/>
      <c r="K21" s="149"/>
      <c r="L21" s="149"/>
      <c r="M21" s="149"/>
      <c r="N21" s="149"/>
      <c r="O21" s="149"/>
      <c r="P21" s="149"/>
      <c r="Q21" s="149"/>
      <c r="R21" s="149"/>
      <c r="S21" s="149">
        <v>7</v>
      </c>
      <c r="T21" s="149"/>
      <c r="U21" s="149"/>
      <c r="V21" s="149"/>
      <c r="W21" s="149"/>
      <c r="X21" s="149"/>
      <c r="Y21" s="149"/>
      <c r="Z21" s="149"/>
      <c r="AA21" s="149"/>
      <c r="AB21" s="149"/>
      <c r="AC21" s="149"/>
      <c r="AD21" s="149"/>
      <c r="AE21" s="149">
        <f t="shared" si="6"/>
        <v>7</v>
      </c>
      <c r="AF21" s="117">
        <f t="shared" ref="AF21:AF22" si="7">IF(COUNTA(D21:AD21)=0,"",COUNTA(D21:AD21))</f>
        <v>1</v>
      </c>
      <c r="AG21" s="165" t="s">
        <v>381</v>
      </c>
      <c r="AH21" s="28" t="s">
        <v>33</v>
      </c>
      <c r="AJ21" s="143"/>
      <c r="AL21" s="149"/>
    </row>
    <row r="22" spans="1:40" x14ac:dyDescent="0.25">
      <c r="A22" s="142"/>
      <c r="B22" s="135" t="s">
        <v>34</v>
      </c>
      <c r="C22" s="23" t="s">
        <v>28</v>
      </c>
      <c r="D22" s="153"/>
      <c r="E22" s="145"/>
      <c r="F22" s="145"/>
      <c r="G22" s="145"/>
      <c r="H22" s="193"/>
      <c r="I22" s="145"/>
      <c r="J22" s="145"/>
      <c r="K22" s="145"/>
      <c r="L22" s="145"/>
      <c r="M22" s="145"/>
      <c r="N22" s="145"/>
      <c r="O22" s="145"/>
      <c r="P22" s="145"/>
      <c r="Q22" s="145"/>
      <c r="R22" s="145"/>
      <c r="S22" s="142">
        <f>+S20/S21</f>
        <v>117</v>
      </c>
      <c r="T22" s="142"/>
      <c r="U22" s="142"/>
      <c r="V22" s="142"/>
      <c r="W22" s="142"/>
      <c r="X22" s="142"/>
      <c r="Y22" s="142"/>
      <c r="Z22" s="142"/>
      <c r="AA22" s="142"/>
      <c r="AB22" s="142"/>
      <c r="AC22" s="142"/>
      <c r="AD22" s="142"/>
      <c r="AE22" s="142">
        <f t="shared" ref="AE22" si="8">IF(AE20="","",AE20/AE21)</f>
        <v>117</v>
      </c>
      <c r="AF22" s="26"/>
      <c r="AG22" s="29"/>
      <c r="AH22" s="166" t="s">
        <v>34</v>
      </c>
      <c r="AJ22" s="142"/>
      <c r="AL22" s="145"/>
    </row>
    <row r="23" spans="1:40" x14ac:dyDescent="0.25">
      <c r="A23" s="115">
        <v>0</v>
      </c>
      <c r="B23" s="22" t="s">
        <v>35</v>
      </c>
      <c r="C23" s="18" t="s">
        <v>24</v>
      </c>
      <c r="D23" s="156"/>
      <c r="E23" s="157"/>
      <c r="F23" s="157"/>
      <c r="G23" s="156"/>
      <c r="H23" s="196"/>
      <c r="I23" s="156"/>
      <c r="J23" s="156"/>
      <c r="K23" s="156"/>
      <c r="L23" s="156"/>
      <c r="M23" s="156"/>
      <c r="N23" s="156"/>
      <c r="O23" s="156"/>
      <c r="P23" s="156"/>
      <c r="Q23" s="156"/>
      <c r="R23" s="156"/>
      <c r="S23" s="156"/>
      <c r="T23" s="156"/>
      <c r="U23" s="156"/>
      <c r="V23" s="156"/>
      <c r="W23" s="156"/>
      <c r="X23" s="156"/>
      <c r="Y23" s="156"/>
      <c r="Z23" s="156"/>
      <c r="AA23" s="156"/>
      <c r="AB23" s="156"/>
      <c r="AC23" s="156"/>
      <c r="AD23" s="156"/>
      <c r="AE23" s="149" t="str">
        <f t="shared" ref="AE23:AE24" si="9">IF(SUM(D23:O23)=0,"",SUM(D23:O23))</f>
        <v/>
      </c>
      <c r="AF23" s="20"/>
      <c r="AG23" s="31"/>
      <c r="AH23" s="22" t="s">
        <v>35</v>
      </c>
      <c r="AJ23" s="115"/>
      <c r="AL23" s="149"/>
    </row>
    <row r="24" spans="1:40" x14ac:dyDescent="0.25">
      <c r="A24" s="115"/>
      <c r="B24" s="136" t="s">
        <v>36</v>
      </c>
      <c r="C24" s="23" t="s">
        <v>26</v>
      </c>
      <c r="D24" s="117"/>
      <c r="E24" s="117"/>
      <c r="F24" s="117"/>
      <c r="G24" s="156"/>
      <c r="H24" s="196"/>
      <c r="I24" s="156"/>
      <c r="J24" s="156"/>
      <c r="K24" s="156"/>
      <c r="L24" s="156"/>
      <c r="M24" s="156"/>
      <c r="N24" s="156"/>
      <c r="O24" s="156"/>
      <c r="P24" s="156"/>
      <c r="Q24" s="156"/>
      <c r="R24" s="156"/>
      <c r="S24" s="156"/>
      <c r="T24" s="156"/>
      <c r="U24" s="156"/>
      <c r="V24" s="156"/>
      <c r="W24" s="156"/>
      <c r="X24" s="156"/>
      <c r="Y24" s="156"/>
      <c r="Z24" s="156"/>
      <c r="AA24" s="156"/>
      <c r="AB24" s="156"/>
      <c r="AC24" s="156"/>
      <c r="AD24" s="156"/>
      <c r="AE24" s="149" t="str">
        <f t="shared" si="9"/>
        <v/>
      </c>
      <c r="AF24" s="117" t="str">
        <f t="shared" ref="AF24" si="10">IF(COUNTA(D24:O24)=0,"",COUNTA(D24:O24))</f>
        <v/>
      </c>
      <c r="AG24" s="165"/>
      <c r="AH24" s="32" t="s">
        <v>36</v>
      </c>
      <c r="AI24" s="33"/>
      <c r="AJ24" s="115"/>
      <c r="AL24" s="149"/>
    </row>
    <row r="25" spans="1:40" x14ac:dyDescent="0.25">
      <c r="A25" s="142"/>
      <c r="B25" s="137" t="s">
        <v>37</v>
      </c>
      <c r="C25" s="23" t="s">
        <v>28</v>
      </c>
      <c r="D25" s="145"/>
      <c r="E25" s="145"/>
      <c r="F25" s="145"/>
      <c r="G25" s="145"/>
      <c r="H25" s="193"/>
      <c r="I25" s="145"/>
      <c r="J25" s="145"/>
      <c r="K25" s="145"/>
      <c r="L25" s="145"/>
      <c r="M25" s="145"/>
      <c r="N25" s="145"/>
      <c r="O25" s="145"/>
      <c r="P25" s="145"/>
      <c r="Q25" s="145"/>
      <c r="R25" s="145"/>
      <c r="S25" s="145"/>
      <c r="T25" s="145"/>
      <c r="U25" s="145"/>
      <c r="V25" s="145"/>
      <c r="W25" s="145"/>
      <c r="X25" s="145"/>
      <c r="Y25" s="145"/>
      <c r="Z25" s="145"/>
      <c r="AA25" s="145"/>
      <c r="AB25" s="145"/>
      <c r="AC25" s="145"/>
      <c r="AD25" s="145"/>
      <c r="AE25" s="142" t="str">
        <f t="shared" ref="AE25" si="11">IF(AE23="","",AE23/AE24)</f>
        <v/>
      </c>
      <c r="AF25" s="26"/>
      <c r="AG25" s="24"/>
      <c r="AH25" s="137" t="s">
        <v>37</v>
      </c>
      <c r="AI25" s="33"/>
      <c r="AJ25" s="142"/>
      <c r="AK25" s="31"/>
      <c r="AL25" s="145"/>
    </row>
    <row r="26" spans="1:40" x14ac:dyDescent="0.25">
      <c r="A26" s="115">
        <v>0</v>
      </c>
      <c r="B26" s="34" t="s">
        <v>35</v>
      </c>
      <c r="C26" s="23" t="s">
        <v>24</v>
      </c>
      <c r="D26" s="116"/>
      <c r="E26" s="116"/>
      <c r="F26" s="116"/>
      <c r="G26" s="156"/>
      <c r="H26" s="196"/>
      <c r="I26" s="156"/>
      <c r="J26" s="156"/>
      <c r="K26" s="156"/>
      <c r="L26" s="156"/>
      <c r="M26" s="156"/>
      <c r="N26" s="156"/>
      <c r="O26" s="156"/>
      <c r="P26" s="156"/>
      <c r="Q26" s="156"/>
      <c r="R26" s="156"/>
      <c r="S26" s="156"/>
      <c r="T26" s="156"/>
      <c r="U26" s="156"/>
      <c r="V26" s="156"/>
      <c r="W26" s="156"/>
      <c r="X26" s="156"/>
      <c r="Y26" s="156"/>
      <c r="Z26" s="156"/>
      <c r="AA26" s="156"/>
      <c r="AB26" s="156"/>
      <c r="AC26" s="156"/>
      <c r="AD26" s="156"/>
      <c r="AE26" s="149" t="str">
        <f t="shared" ref="AE26:AE27" si="12">IF(SUM(D26:O26)=0,"",SUM(D26:O26))</f>
        <v/>
      </c>
      <c r="AF26" s="20"/>
      <c r="AG26" s="24"/>
      <c r="AH26" s="34" t="s">
        <v>35</v>
      </c>
      <c r="AI26" s="33"/>
      <c r="AJ26" s="115"/>
      <c r="AK26" s="35"/>
      <c r="AL26" s="149"/>
    </row>
    <row r="27" spans="1:40" x14ac:dyDescent="0.25">
      <c r="A27" s="115"/>
      <c r="B27" s="138" t="s">
        <v>38</v>
      </c>
      <c r="C27" s="23" t="s">
        <v>26</v>
      </c>
      <c r="D27" s="117"/>
      <c r="E27" s="117"/>
      <c r="F27" s="117"/>
      <c r="G27" s="156"/>
      <c r="H27" s="196"/>
      <c r="I27" s="156"/>
      <c r="J27" s="156"/>
      <c r="K27" s="156"/>
      <c r="L27" s="156"/>
      <c r="M27" s="156"/>
      <c r="N27" s="156"/>
      <c r="O27" s="156"/>
      <c r="P27" s="156"/>
      <c r="Q27" s="156"/>
      <c r="R27" s="156"/>
      <c r="S27" s="156"/>
      <c r="T27" s="156"/>
      <c r="U27" s="156"/>
      <c r="V27" s="156"/>
      <c r="W27" s="156"/>
      <c r="X27" s="156"/>
      <c r="Y27" s="156"/>
      <c r="Z27" s="156"/>
      <c r="AA27" s="156"/>
      <c r="AB27" s="156"/>
      <c r="AC27" s="156"/>
      <c r="AD27" s="156"/>
      <c r="AE27" s="149" t="str">
        <f t="shared" si="12"/>
        <v/>
      </c>
      <c r="AF27" s="117" t="str">
        <f t="shared" ref="AF27" si="13">IF(COUNTA(D27:O27)=0,"",COUNTA(D27:O27))</f>
        <v/>
      </c>
      <c r="AG27" s="165"/>
      <c r="AH27" s="28" t="s">
        <v>38</v>
      </c>
      <c r="AI27" s="33"/>
      <c r="AJ27" s="115"/>
      <c r="AK27" s="35"/>
      <c r="AL27" s="149"/>
    </row>
    <row r="28" spans="1:40" x14ac:dyDescent="0.25">
      <c r="A28" s="142"/>
      <c r="B28" s="139" t="s">
        <v>39</v>
      </c>
      <c r="C28" s="23" t="s">
        <v>28</v>
      </c>
      <c r="D28" s="155"/>
      <c r="E28" s="145"/>
      <c r="F28" s="145"/>
      <c r="G28" s="145"/>
      <c r="H28" s="193"/>
      <c r="I28" s="145"/>
      <c r="J28" s="145"/>
      <c r="K28" s="145"/>
      <c r="L28" s="145"/>
      <c r="M28" s="145"/>
      <c r="N28" s="145"/>
      <c r="O28" s="145"/>
      <c r="P28" s="145"/>
      <c r="Q28" s="145"/>
      <c r="R28" s="145"/>
      <c r="S28" s="145"/>
      <c r="T28" s="145"/>
      <c r="U28" s="145"/>
      <c r="V28" s="145"/>
      <c r="W28" s="145"/>
      <c r="X28" s="145"/>
      <c r="Y28" s="145"/>
      <c r="Z28" s="145"/>
      <c r="AA28" s="145"/>
      <c r="AB28" s="145"/>
      <c r="AC28" s="145"/>
      <c r="AD28" s="145"/>
      <c r="AE28" s="142" t="str">
        <f t="shared" ref="AE28" si="14">IF(AE26="","",AE26/AE27)</f>
        <v/>
      </c>
      <c r="AF28" s="26"/>
      <c r="AG28" s="24"/>
      <c r="AH28" s="139" t="s">
        <v>39</v>
      </c>
      <c r="AI28" s="33"/>
      <c r="AJ28" s="142"/>
      <c r="AK28" s="31"/>
      <c r="AL28" s="145"/>
    </row>
    <row r="29" spans="1:40" x14ac:dyDescent="0.25">
      <c r="A29" s="115">
        <v>12740</v>
      </c>
      <c r="B29" s="37" t="s">
        <v>41</v>
      </c>
      <c r="C29" s="23" t="s">
        <v>24</v>
      </c>
      <c r="D29" s="156">
        <v>2607</v>
      </c>
      <c r="E29" s="156">
        <v>1395</v>
      </c>
      <c r="F29" s="156"/>
      <c r="G29" s="156">
        <v>2432</v>
      </c>
      <c r="H29" s="196"/>
      <c r="I29" s="156"/>
      <c r="J29" s="156">
        <v>1551</v>
      </c>
      <c r="K29" s="156">
        <v>1910</v>
      </c>
      <c r="L29" s="156"/>
      <c r="M29" s="156"/>
      <c r="N29" s="156">
        <v>3205</v>
      </c>
      <c r="O29" s="156"/>
      <c r="P29" s="156"/>
      <c r="Q29" s="156">
        <v>2587</v>
      </c>
      <c r="R29" s="156"/>
      <c r="S29" s="156"/>
      <c r="T29" s="156">
        <v>2123</v>
      </c>
      <c r="U29" s="156"/>
      <c r="V29" s="156"/>
      <c r="W29" s="156"/>
      <c r="X29" s="156">
        <v>1021</v>
      </c>
      <c r="Y29" s="156">
        <v>1395</v>
      </c>
      <c r="Z29" s="156"/>
      <c r="AA29" s="156">
        <v>1345</v>
      </c>
      <c r="AB29" s="156"/>
      <c r="AC29" s="156">
        <v>1392</v>
      </c>
      <c r="AD29" s="156"/>
      <c r="AE29" s="149">
        <f t="shared" ref="AE29:AE30" si="15">IF(SUM(D29:AD29)=0,"",SUM(D29:AD29))</f>
        <v>22963</v>
      </c>
      <c r="AF29" s="20"/>
      <c r="AG29" s="21"/>
      <c r="AH29" s="37" t="s">
        <v>41</v>
      </c>
      <c r="AI29" s="31"/>
      <c r="AJ29" s="115"/>
      <c r="AK29" s="31"/>
      <c r="AL29" s="149"/>
    </row>
    <row r="30" spans="1:40" x14ac:dyDescent="0.25">
      <c r="A30" s="115">
        <v>71</v>
      </c>
      <c r="B30" s="136" t="s">
        <v>42</v>
      </c>
      <c r="C30" s="23" t="s">
        <v>26</v>
      </c>
      <c r="D30" s="157">
        <v>15</v>
      </c>
      <c r="E30" s="156">
        <v>8</v>
      </c>
      <c r="F30" s="156"/>
      <c r="G30" s="156">
        <v>14</v>
      </c>
      <c r="H30" s="196"/>
      <c r="I30" s="156"/>
      <c r="J30" s="156">
        <v>9</v>
      </c>
      <c r="K30" s="156">
        <v>11</v>
      </c>
      <c r="L30" s="156"/>
      <c r="M30" s="156"/>
      <c r="N30" s="156">
        <v>18</v>
      </c>
      <c r="O30" s="156"/>
      <c r="P30" s="156"/>
      <c r="Q30" s="156">
        <v>14</v>
      </c>
      <c r="R30" s="156"/>
      <c r="S30" s="156"/>
      <c r="T30" s="156">
        <v>12</v>
      </c>
      <c r="U30" s="156"/>
      <c r="V30" s="156"/>
      <c r="W30" s="156"/>
      <c r="X30" s="156">
        <v>6</v>
      </c>
      <c r="Y30" s="156">
        <v>8</v>
      </c>
      <c r="Z30" s="156"/>
      <c r="AA30" s="156">
        <v>8</v>
      </c>
      <c r="AB30" s="156"/>
      <c r="AC30" s="156">
        <v>8</v>
      </c>
      <c r="AD30" s="156"/>
      <c r="AE30" s="149">
        <f t="shared" si="15"/>
        <v>131</v>
      </c>
      <c r="AF30" s="117">
        <f t="shared" ref="AF30:AF46" si="16">IF(COUNTA(D30:AD30)=0,"",COUNTA(D30:AD30))</f>
        <v>12</v>
      </c>
      <c r="AG30" s="165" t="s">
        <v>469</v>
      </c>
      <c r="AH30" s="32" t="s">
        <v>42</v>
      </c>
      <c r="AI30" s="31"/>
      <c r="AJ30" s="115"/>
      <c r="AK30" s="31"/>
      <c r="AL30" s="149"/>
    </row>
    <row r="31" spans="1:40" x14ac:dyDescent="0.25">
      <c r="A31" s="142">
        <f>A29/A30</f>
        <v>179.43661971830986</v>
      </c>
      <c r="B31" s="137" t="s">
        <v>43</v>
      </c>
      <c r="C31" s="23" t="s">
        <v>28</v>
      </c>
      <c r="D31" s="142">
        <f>+D29/D30</f>
        <v>173.8</v>
      </c>
      <c r="E31" s="142">
        <f>+E29/E30</f>
        <v>174.375</v>
      </c>
      <c r="F31" s="142"/>
      <c r="G31" s="142">
        <f>+G29/G30</f>
        <v>173.71428571428572</v>
      </c>
      <c r="H31" s="198"/>
      <c r="I31" s="142"/>
      <c r="J31" s="142">
        <f>+J29/J30</f>
        <v>172.33333333333334</v>
      </c>
      <c r="K31" s="142">
        <f>+K29/K30</f>
        <v>173.63636363636363</v>
      </c>
      <c r="L31" s="142"/>
      <c r="M31" s="142"/>
      <c r="N31" s="142">
        <f>+N29/N30</f>
        <v>178.05555555555554</v>
      </c>
      <c r="O31" s="142"/>
      <c r="P31" s="142"/>
      <c r="Q31" s="142">
        <f>+Q29/Q30</f>
        <v>184.78571428571428</v>
      </c>
      <c r="R31" s="142"/>
      <c r="S31" s="142"/>
      <c r="T31" s="142">
        <f>+T29/T30</f>
        <v>176.91666666666666</v>
      </c>
      <c r="U31" s="142"/>
      <c r="V31" s="142"/>
      <c r="W31" s="142"/>
      <c r="X31" s="142">
        <f>+X29/X30</f>
        <v>170.16666666666666</v>
      </c>
      <c r="Y31" s="142">
        <f>+Y29/Y30</f>
        <v>174.375</v>
      </c>
      <c r="Z31" s="142"/>
      <c r="AA31" s="142">
        <f>+AA29/AA30</f>
        <v>168.125</v>
      </c>
      <c r="AB31" s="142"/>
      <c r="AC31" s="142">
        <f>+AC29/AC30</f>
        <v>174</v>
      </c>
      <c r="AD31" s="142"/>
      <c r="AE31" s="142">
        <f t="shared" ref="AE31" si="17">IF(AE29="","",AE29/AE30)</f>
        <v>175.29007633587787</v>
      </c>
      <c r="AF31" s="26"/>
      <c r="AG31" s="165"/>
      <c r="AH31" s="137" t="s">
        <v>43</v>
      </c>
      <c r="AI31" s="31"/>
      <c r="AJ31" s="142"/>
      <c r="AK31" s="31"/>
      <c r="AL31" s="145">
        <f>AE31-A31</f>
        <v>-4.1465433824319859</v>
      </c>
    </row>
    <row r="32" spans="1:40" x14ac:dyDescent="0.25">
      <c r="A32" s="115">
        <v>7977</v>
      </c>
      <c r="B32" s="38" t="s">
        <v>44</v>
      </c>
      <c r="C32" s="23" t="s">
        <v>24</v>
      </c>
      <c r="D32" s="117">
        <v>2851</v>
      </c>
      <c r="E32" s="156">
        <v>1422</v>
      </c>
      <c r="F32" s="156"/>
      <c r="G32" s="156">
        <v>1320</v>
      </c>
      <c r="H32" s="196"/>
      <c r="I32" s="156"/>
      <c r="J32" s="156"/>
      <c r="K32" s="156"/>
      <c r="L32" s="156"/>
      <c r="M32" s="156"/>
      <c r="N32" s="156"/>
      <c r="O32" s="156"/>
      <c r="P32" s="156"/>
      <c r="Q32" s="156">
        <v>2650</v>
      </c>
      <c r="R32" s="156">
        <v>1213</v>
      </c>
      <c r="S32" s="156"/>
      <c r="T32" s="156"/>
      <c r="U32" s="156"/>
      <c r="V32" s="156"/>
      <c r="W32" s="156"/>
      <c r="X32" s="156"/>
      <c r="Y32" s="156"/>
      <c r="Z32" s="156"/>
      <c r="AA32" s="156"/>
      <c r="AB32" s="156"/>
      <c r="AC32" s="156"/>
      <c r="AD32" s="156"/>
      <c r="AE32" s="149">
        <f t="shared" ref="AE32:AE33" si="18">IF(SUM(D32:AD32)=0,"",SUM(D32:AD32))</f>
        <v>9456</v>
      </c>
      <c r="AF32" s="20"/>
      <c r="AG32" s="208"/>
      <c r="AH32" s="38" t="s">
        <v>44</v>
      </c>
      <c r="AI32" s="31"/>
      <c r="AJ32" s="115"/>
      <c r="AK32" s="31"/>
      <c r="AL32" s="149"/>
    </row>
    <row r="33" spans="1:38" x14ac:dyDescent="0.25">
      <c r="A33" s="115">
        <v>44</v>
      </c>
      <c r="B33" s="138" t="s">
        <v>45</v>
      </c>
      <c r="C33" s="23" t="s">
        <v>26</v>
      </c>
      <c r="D33" s="157">
        <v>15</v>
      </c>
      <c r="E33" s="117">
        <v>8</v>
      </c>
      <c r="F33" s="117"/>
      <c r="G33" s="156">
        <v>8</v>
      </c>
      <c r="H33" s="196"/>
      <c r="I33" s="156"/>
      <c r="J33" s="156"/>
      <c r="K33" s="156"/>
      <c r="L33" s="156"/>
      <c r="M33" s="156"/>
      <c r="N33" s="156"/>
      <c r="O33" s="156"/>
      <c r="P33" s="156"/>
      <c r="Q33" s="156">
        <v>14</v>
      </c>
      <c r="R33" s="156">
        <v>7</v>
      </c>
      <c r="S33" s="156"/>
      <c r="T33" s="156"/>
      <c r="U33" s="156"/>
      <c r="V33" s="156"/>
      <c r="W33" s="156"/>
      <c r="X33" s="156"/>
      <c r="Y33" s="156"/>
      <c r="Z33" s="156"/>
      <c r="AA33" s="156"/>
      <c r="AB33" s="156"/>
      <c r="AC33" s="156"/>
      <c r="AD33" s="156"/>
      <c r="AE33" s="149">
        <f t="shared" si="18"/>
        <v>52</v>
      </c>
      <c r="AF33" s="117">
        <f t="shared" ref="AF33:AF46" si="19">IF(COUNTA(D33:AD33)=0,"",COUNTA(D33:AD33))</f>
        <v>5</v>
      </c>
      <c r="AG33" s="165" t="s">
        <v>386</v>
      </c>
      <c r="AH33" s="28" t="s">
        <v>45</v>
      </c>
      <c r="AI33" s="31"/>
      <c r="AJ33" s="115"/>
      <c r="AK33" s="31"/>
      <c r="AL33" s="149"/>
    </row>
    <row r="34" spans="1:38" x14ac:dyDescent="0.25">
      <c r="A34" s="142">
        <f>A32/A33</f>
        <v>181.29545454545453</v>
      </c>
      <c r="B34" s="139" t="s">
        <v>46</v>
      </c>
      <c r="C34" s="23" t="s">
        <v>28</v>
      </c>
      <c r="D34" s="175">
        <f>+D32/D33</f>
        <v>190.06666666666666</v>
      </c>
      <c r="E34" s="142">
        <f>+E32/E33</f>
        <v>177.75</v>
      </c>
      <c r="F34" s="142"/>
      <c r="G34" s="142">
        <f>+G32/G33</f>
        <v>165</v>
      </c>
      <c r="H34" s="198"/>
      <c r="I34" s="175"/>
      <c r="J34" s="155"/>
      <c r="K34" s="142"/>
      <c r="L34" s="142"/>
      <c r="M34" s="142"/>
      <c r="N34" s="142"/>
      <c r="O34" s="142"/>
      <c r="P34" s="142"/>
      <c r="Q34" s="142">
        <f>+Q32/Q33</f>
        <v>189.28571428571428</v>
      </c>
      <c r="R34" s="142">
        <f>+R32/R33</f>
        <v>173.28571428571428</v>
      </c>
      <c r="S34" s="142"/>
      <c r="T34" s="142"/>
      <c r="U34" s="142"/>
      <c r="V34" s="142"/>
      <c r="W34" s="142"/>
      <c r="X34" s="142"/>
      <c r="Y34" s="142"/>
      <c r="Z34" s="142"/>
      <c r="AA34" s="142"/>
      <c r="AB34" s="142"/>
      <c r="AC34" s="142"/>
      <c r="AD34" s="142"/>
      <c r="AE34" s="142">
        <f t="shared" ref="AE34" si="20">IF(AE32="","",AE32/AE33)</f>
        <v>181.84615384615384</v>
      </c>
      <c r="AF34" s="26"/>
      <c r="AG34" s="165"/>
      <c r="AH34" s="139" t="s">
        <v>46</v>
      </c>
      <c r="AI34" s="31"/>
      <c r="AJ34" s="142"/>
      <c r="AK34" s="31"/>
      <c r="AL34" s="145">
        <f>AE34-A34</f>
        <v>0.55069930069930706</v>
      </c>
    </row>
    <row r="35" spans="1:38" x14ac:dyDescent="0.25">
      <c r="A35" s="115">
        <v>0</v>
      </c>
      <c r="B35" s="38" t="s">
        <v>44</v>
      </c>
      <c r="C35" s="18" t="s">
        <v>24</v>
      </c>
      <c r="D35" s="117"/>
      <c r="E35" s="156"/>
      <c r="F35" s="156"/>
      <c r="G35" s="156">
        <v>1459</v>
      </c>
      <c r="H35" s="196"/>
      <c r="I35" s="156"/>
      <c r="J35" s="156"/>
      <c r="K35" s="156"/>
      <c r="L35" s="156"/>
      <c r="M35" s="156"/>
      <c r="N35" s="156"/>
      <c r="O35" s="156"/>
      <c r="P35" s="156"/>
      <c r="Q35" s="156"/>
      <c r="R35" s="156"/>
      <c r="S35" s="156"/>
      <c r="T35" s="156"/>
      <c r="U35" s="156"/>
      <c r="V35" s="156"/>
      <c r="W35" s="156"/>
      <c r="X35" s="156"/>
      <c r="Y35" s="156"/>
      <c r="Z35" s="156"/>
      <c r="AA35" s="156"/>
      <c r="AB35" s="156"/>
      <c r="AC35" s="156"/>
      <c r="AD35" s="156"/>
      <c r="AE35" s="149">
        <f t="shared" ref="AE35:AE36" si="21">IF(SUM(D35:AD35)=0,"",SUM(D35:AD35))</f>
        <v>1459</v>
      </c>
      <c r="AF35" s="20"/>
      <c r="AG35" s="24"/>
      <c r="AH35" s="38" t="s">
        <v>44</v>
      </c>
      <c r="AJ35" s="115"/>
      <c r="AL35" s="149"/>
    </row>
    <row r="36" spans="1:38" x14ac:dyDescent="0.25">
      <c r="A36" s="115"/>
      <c r="B36" s="138" t="s">
        <v>47</v>
      </c>
      <c r="C36" s="23" t="s">
        <v>26</v>
      </c>
      <c r="D36" s="117"/>
      <c r="E36" s="117"/>
      <c r="F36" s="117"/>
      <c r="G36" s="117">
        <v>8</v>
      </c>
      <c r="H36" s="199"/>
      <c r="I36" s="117"/>
      <c r="J36" s="117"/>
      <c r="K36" s="117"/>
      <c r="L36" s="117"/>
      <c r="M36" s="117"/>
      <c r="N36" s="117"/>
      <c r="O36" s="117"/>
      <c r="P36" s="117"/>
      <c r="Q36" s="117"/>
      <c r="R36" s="117"/>
      <c r="S36" s="117"/>
      <c r="T36" s="117"/>
      <c r="U36" s="117"/>
      <c r="V36" s="117"/>
      <c r="W36" s="117"/>
      <c r="X36" s="117"/>
      <c r="Y36" s="117"/>
      <c r="Z36" s="117"/>
      <c r="AA36" s="117"/>
      <c r="AB36" s="117"/>
      <c r="AC36" s="117"/>
      <c r="AD36" s="117"/>
      <c r="AE36" s="149">
        <f t="shared" si="21"/>
        <v>8</v>
      </c>
      <c r="AF36" s="117">
        <f t="shared" ref="AF36:AF46" si="22">IF(COUNTA(D36:AD36)=0,"",COUNTA(D36:AD36))</f>
        <v>1</v>
      </c>
      <c r="AG36" s="165" t="s">
        <v>316</v>
      </c>
      <c r="AH36" s="28" t="s">
        <v>47</v>
      </c>
      <c r="AJ36" s="115"/>
      <c r="AL36" s="149"/>
    </row>
    <row r="37" spans="1:38" x14ac:dyDescent="0.25">
      <c r="A37" s="142"/>
      <c r="B37" s="139" t="s">
        <v>48</v>
      </c>
      <c r="C37" s="23" t="s">
        <v>28</v>
      </c>
      <c r="D37" s="142"/>
      <c r="E37" s="145"/>
      <c r="F37" s="145"/>
      <c r="G37" s="142">
        <f>+G35/G36</f>
        <v>182.375</v>
      </c>
      <c r="H37" s="193"/>
      <c r="I37" s="145"/>
      <c r="J37" s="145"/>
      <c r="K37" s="145"/>
      <c r="L37" s="145"/>
      <c r="M37" s="145"/>
      <c r="N37" s="145"/>
      <c r="O37" s="145"/>
      <c r="P37" s="145"/>
      <c r="Q37" s="145"/>
      <c r="R37" s="145"/>
      <c r="S37" s="145"/>
      <c r="T37" s="145"/>
      <c r="U37" s="145"/>
      <c r="V37" s="145"/>
      <c r="W37" s="145"/>
      <c r="X37" s="145"/>
      <c r="Y37" s="145"/>
      <c r="Z37" s="145"/>
      <c r="AA37" s="145"/>
      <c r="AB37" s="145"/>
      <c r="AC37" s="145"/>
      <c r="AD37" s="145"/>
      <c r="AE37" s="142">
        <f t="shared" ref="AE37" si="23">IF(AE35="","",AE35/AE36)</f>
        <v>182.375</v>
      </c>
      <c r="AF37" s="26"/>
      <c r="AG37" s="24"/>
      <c r="AH37" s="139" t="s">
        <v>48</v>
      </c>
      <c r="AI37" s="31"/>
      <c r="AJ37" s="142"/>
      <c r="AK37" s="31"/>
      <c r="AL37" s="145"/>
    </row>
    <row r="38" spans="1:38" x14ac:dyDescent="0.25">
      <c r="A38" s="171"/>
      <c r="B38" s="38" t="s">
        <v>395</v>
      </c>
      <c r="C38" s="18" t="s">
        <v>24</v>
      </c>
      <c r="D38" s="171"/>
      <c r="E38" s="154"/>
      <c r="F38" s="154"/>
      <c r="G38" s="171"/>
      <c r="H38" s="194"/>
      <c r="I38" s="154"/>
      <c r="J38" s="154"/>
      <c r="K38" s="154"/>
      <c r="L38" s="154"/>
      <c r="M38" s="154"/>
      <c r="N38" s="154"/>
      <c r="O38" s="154"/>
      <c r="P38" s="154"/>
      <c r="Q38" s="154"/>
      <c r="R38" s="154"/>
      <c r="S38" s="154"/>
      <c r="T38" s="154"/>
      <c r="U38" s="154"/>
      <c r="V38" s="154"/>
      <c r="W38" s="154"/>
      <c r="X38" s="154"/>
      <c r="Y38" s="154"/>
      <c r="Z38" s="154"/>
      <c r="AA38" s="154"/>
      <c r="AB38" s="154"/>
      <c r="AC38" s="154"/>
      <c r="AD38" s="149">
        <v>1013</v>
      </c>
      <c r="AE38" s="149">
        <f t="shared" ref="AE38:AE39" si="24">IF(SUM(D38:AD38)=0,"",SUM(D38:AD38))</f>
        <v>1013</v>
      </c>
      <c r="AF38" s="20"/>
      <c r="AG38" s="24"/>
      <c r="AH38" s="38" t="s">
        <v>395</v>
      </c>
      <c r="AI38" s="31"/>
      <c r="AJ38" s="171"/>
      <c r="AK38" s="31"/>
      <c r="AL38" s="154"/>
    </row>
    <row r="39" spans="1:38" x14ac:dyDescent="0.25">
      <c r="A39" s="171"/>
      <c r="B39" s="28" t="s">
        <v>461</v>
      </c>
      <c r="C39" s="23" t="s">
        <v>26</v>
      </c>
      <c r="D39" s="171"/>
      <c r="E39" s="154"/>
      <c r="F39" s="154"/>
      <c r="G39" s="171"/>
      <c r="H39" s="194"/>
      <c r="I39" s="154"/>
      <c r="J39" s="154"/>
      <c r="K39" s="154"/>
      <c r="L39" s="154"/>
      <c r="M39" s="154"/>
      <c r="N39" s="154"/>
      <c r="O39" s="154"/>
      <c r="P39" s="154"/>
      <c r="Q39" s="154"/>
      <c r="R39" s="154"/>
      <c r="S39" s="154"/>
      <c r="T39" s="154"/>
      <c r="U39" s="154"/>
      <c r="V39" s="154"/>
      <c r="W39" s="154"/>
      <c r="X39" s="154"/>
      <c r="Y39" s="154"/>
      <c r="Z39" s="154"/>
      <c r="AA39" s="154"/>
      <c r="AB39" s="154"/>
      <c r="AC39" s="154"/>
      <c r="AD39" s="149">
        <v>8</v>
      </c>
      <c r="AE39" s="149">
        <f t="shared" si="24"/>
        <v>8</v>
      </c>
      <c r="AF39" s="117">
        <f t="shared" ref="AF39:AF46" si="25">IF(COUNTA(D39:AD39)=0,"",COUNTA(D39:AD39))</f>
        <v>1</v>
      </c>
      <c r="AG39" s="210" t="s">
        <v>487</v>
      </c>
      <c r="AH39" s="28" t="s">
        <v>461</v>
      </c>
      <c r="AI39" s="31"/>
      <c r="AJ39" s="171"/>
      <c r="AK39" s="31"/>
      <c r="AL39" s="154"/>
    </row>
    <row r="40" spans="1:38" x14ac:dyDescent="0.25">
      <c r="A40" s="142"/>
      <c r="B40" s="139" t="s">
        <v>396</v>
      </c>
      <c r="C40" s="23" t="s">
        <v>28</v>
      </c>
      <c r="D40" s="171"/>
      <c r="E40" s="154"/>
      <c r="F40" s="154"/>
      <c r="G40" s="142"/>
      <c r="H40" s="193"/>
      <c r="I40" s="145"/>
      <c r="J40" s="145"/>
      <c r="K40" s="145"/>
      <c r="L40" s="145"/>
      <c r="M40" s="145"/>
      <c r="N40" s="145"/>
      <c r="O40" s="145"/>
      <c r="P40" s="145"/>
      <c r="Q40" s="145"/>
      <c r="R40" s="145"/>
      <c r="S40" s="145"/>
      <c r="T40" s="145"/>
      <c r="U40" s="145"/>
      <c r="V40" s="145"/>
      <c r="W40" s="145"/>
      <c r="X40" s="145"/>
      <c r="Y40" s="145"/>
      <c r="Z40" s="145"/>
      <c r="AA40" s="145"/>
      <c r="AB40" s="145"/>
      <c r="AC40" s="145"/>
      <c r="AD40" s="142">
        <f>+AD38/AD39</f>
        <v>126.625</v>
      </c>
      <c r="AE40" s="142">
        <f t="shared" ref="AE40" si="26">IF(AE38="","",AE38/AE39)</f>
        <v>126.625</v>
      </c>
      <c r="AF40" s="26"/>
      <c r="AG40" s="24"/>
      <c r="AH40" s="139" t="s">
        <v>396</v>
      </c>
      <c r="AI40" s="31"/>
      <c r="AJ40" s="142"/>
      <c r="AK40" s="31"/>
      <c r="AL40" s="145"/>
    </row>
    <row r="41" spans="1:38" x14ac:dyDescent="0.25">
      <c r="A41" s="115">
        <v>4751</v>
      </c>
      <c r="B41" s="38" t="s">
        <v>49</v>
      </c>
      <c r="C41" s="23" t="s">
        <v>24</v>
      </c>
      <c r="D41" s="158"/>
      <c r="E41" s="158"/>
      <c r="F41" s="158"/>
      <c r="G41" s="156"/>
      <c r="H41" s="196"/>
      <c r="I41" s="156">
        <v>1620</v>
      </c>
      <c r="J41" s="156"/>
      <c r="K41" s="156"/>
      <c r="L41" s="156"/>
      <c r="M41" s="156"/>
      <c r="N41" s="156"/>
      <c r="O41" s="156"/>
      <c r="P41" s="156"/>
      <c r="Q41" s="156">
        <v>2488</v>
      </c>
      <c r="R41" s="156">
        <v>1279</v>
      </c>
      <c r="S41" s="156"/>
      <c r="T41" s="156"/>
      <c r="U41" s="156">
        <v>2665</v>
      </c>
      <c r="V41" s="156"/>
      <c r="W41" s="156"/>
      <c r="X41" s="156">
        <v>1083</v>
      </c>
      <c r="Y41" s="156">
        <v>1418</v>
      </c>
      <c r="Z41" s="156"/>
      <c r="AA41" s="156"/>
      <c r="AB41" s="156">
        <v>1448</v>
      </c>
      <c r="AC41" s="156"/>
      <c r="AD41" s="156"/>
      <c r="AE41" s="149">
        <f t="shared" ref="AE41:AE42" si="27">IF(SUM(D41:AD41)=0,"",SUM(D41:AD41))</f>
        <v>12001</v>
      </c>
      <c r="AF41" s="20"/>
      <c r="AG41" s="165"/>
      <c r="AH41" s="38" t="s">
        <v>49</v>
      </c>
      <c r="AJ41" s="115"/>
      <c r="AL41" s="149"/>
    </row>
    <row r="42" spans="1:38" x14ac:dyDescent="0.25">
      <c r="A42" s="115">
        <v>26</v>
      </c>
      <c r="B42" s="138" t="s">
        <v>50</v>
      </c>
      <c r="C42" s="23" t="s">
        <v>26</v>
      </c>
      <c r="D42" s="157"/>
      <c r="E42" s="156"/>
      <c r="F42" s="156"/>
      <c r="G42" s="156"/>
      <c r="H42" s="196"/>
      <c r="I42" s="156">
        <v>9</v>
      </c>
      <c r="J42" s="156"/>
      <c r="K42" s="156"/>
      <c r="L42" s="156"/>
      <c r="M42" s="156"/>
      <c r="N42" s="156"/>
      <c r="O42" s="156"/>
      <c r="P42" s="156"/>
      <c r="Q42" s="156">
        <v>14</v>
      </c>
      <c r="R42" s="156">
        <v>7</v>
      </c>
      <c r="S42" s="156"/>
      <c r="T42" s="156"/>
      <c r="U42" s="156">
        <v>14</v>
      </c>
      <c r="V42" s="156"/>
      <c r="W42" s="156"/>
      <c r="X42" s="156">
        <v>6</v>
      </c>
      <c r="Y42" s="156">
        <v>8</v>
      </c>
      <c r="Z42" s="156"/>
      <c r="AA42" s="156"/>
      <c r="AB42" s="156">
        <v>8</v>
      </c>
      <c r="AC42" s="156"/>
      <c r="AD42" s="156"/>
      <c r="AE42" s="149">
        <f t="shared" si="27"/>
        <v>66</v>
      </c>
      <c r="AF42" s="117">
        <f t="shared" ref="AF42:AF46" si="28">IF(COUNTA(D42:AD42)=0,"",COUNTA(D42:AD42))</f>
        <v>7</v>
      </c>
      <c r="AG42" s="165" t="s">
        <v>471</v>
      </c>
      <c r="AH42" s="28" t="s">
        <v>50</v>
      </c>
      <c r="AJ42" s="115"/>
      <c r="AL42" s="149"/>
    </row>
    <row r="43" spans="1:38" x14ac:dyDescent="0.25">
      <c r="A43" s="142">
        <f>A41/A42</f>
        <v>182.73076923076923</v>
      </c>
      <c r="B43" s="139" t="s">
        <v>51</v>
      </c>
      <c r="C43" s="23" t="s">
        <v>28</v>
      </c>
      <c r="D43" s="142"/>
      <c r="E43" s="142"/>
      <c r="F43" s="175"/>
      <c r="G43" s="155"/>
      <c r="H43" s="197"/>
      <c r="I43" s="142">
        <f>+I41/I42</f>
        <v>180</v>
      </c>
      <c r="J43" s="142"/>
      <c r="K43" s="142"/>
      <c r="L43" s="142"/>
      <c r="M43" s="142"/>
      <c r="N43" s="142"/>
      <c r="O43" s="142"/>
      <c r="P43" s="142"/>
      <c r="Q43" s="142">
        <f>+Q41/Q42</f>
        <v>177.71428571428572</v>
      </c>
      <c r="R43" s="142">
        <f>+R41/R42</f>
        <v>182.71428571428572</v>
      </c>
      <c r="S43" s="142"/>
      <c r="T43" s="142"/>
      <c r="U43" s="175">
        <f>+U41/U42</f>
        <v>190.35714285714286</v>
      </c>
      <c r="V43" s="142"/>
      <c r="W43" s="142"/>
      <c r="X43" s="142">
        <f>+X41/X42</f>
        <v>180.5</v>
      </c>
      <c r="Y43" s="142">
        <f>+Y41/Y42</f>
        <v>177.25</v>
      </c>
      <c r="Z43" s="142"/>
      <c r="AA43" s="142"/>
      <c r="AB43" s="142">
        <f>+AB41/AB42</f>
        <v>181</v>
      </c>
      <c r="AC43" s="142"/>
      <c r="AD43" s="142"/>
      <c r="AE43" s="142">
        <f t="shared" ref="AE43" si="29">IF(AE41="","",AE41/AE42)</f>
        <v>181.83333333333334</v>
      </c>
      <c r="AF43" s="26"/>
      <c r="AG43" s="24"/>
      <c r="AH43" s="139" t="s">
        <v>51</v>
      </c>
      <c r="AI43" s="31"/>
      <c r="AJ43" s="142"/>
      <c r="AK43" s="31"/>
      <c r="AL43" s="145">
        <f>AE43-A43</f>
        <v>-0.89743589743588359</v>
      </c>
    </row>
    <row r="44" spans="1:38" x14ac:dyDescent="0.25">
      <c r="A44" s="115">
        <v>3057</v>
      </c>
      <c r="B44" s="37" t="s">
        <v>49</v>
      </c>
      <c r="C44" s="23" t="s">
        <v>24</v>
      </c>
      <c r="D44" s="156"/>
      <c r="E44" s="156"/>
      <c r="F44" s="156"/>
      <c r="G44" s="156"/>
      <c r="H44" s="196"/>
      <c r="I44" s="156"/>
      <c r="J44" s="156"/>
      <c r="K44" s="156">
        <v>936</v>
      </c>
      <c r="L44" s="156"/>
      <c r="M44" s="156"/>
      <c r="N44" s="156"/>
      <c r="O44" s="156"/>
      <c r="P44" s="156">
        <v>1782</v>
      </c>
      <c r="Q44" s="156">
        <v>2263</v>
      </c>
      <c r="R44" s="156"/>
      <c r="S44" s="156"/>
      <c r="T44" s="156"/>
      <c r="U44" s="156"/>
      <c r="V44" s="156"/>
      <c r="W44" s="156"/>
      <c r="X44" s="156">
        <v>931</v>
      </c>
      <c r="Y44" s="156">
        <v>1305</v>
      </c>
      <c r="Z44" s="156"/>
      <c r="AA44" s="156"/>
      <c r="AB44" s="156">
        <v>1310</v>
      </c>
      <c r="AC44" s="156"/>
      <c r="AD44" s="156"/>
      <c r="AE44" s="149">
        <f t="shared" ref="AE44:AE45" si="30">IF(SUM(D44:AD44)=0,"",SUM(D44:AD44))</f>
        <v>8527</v>
      </c>
      <c r="AF44" s="20"/>
      <c r="AG44" s="165"/>
      <c r="AH44" s="37" t="s">
        <v>49</v>
      </c>
      <c r="AI44" s="31"/>
      <c r="AJ44" s="115"/>
      <c r="AK44" s="31"/>
      <c r="AL44" s="149"/>
    </row>
    <row r="45" spans="1:38" x14ac:dyDescent="0.25">
      <c r="A45" s="115">
        <v>18</v>
      </c>
      <c r="B45" s="140" t="s">
        <v>52</v>
      </c>
      <c r="C45" s="23" t="s">
        <v>26</v>
      </c>
      <c r="D45" s="117"/>
      <c r="E45" s="156"/>
      <c r="F45" s="156"/>
      <c r="G45" s="156"/>
      <c r="H45" s="196"/>
      <c r="I45" s="156"/>
      <c r="J45" s="156"/>
      <c r="K45" s="156">
        <v>6</v>
      </c>
      <c r="L45" s="156"/>
      <c r="M45" s="156"/>
      <c r="N45" s="156"/>
      <c r="O45" s="156"/>
      <c r="P45" s="156">
        <v>11</v>
      </c>
      <c r="Q45" s="156">
        <v>14</v>
      </c>
      <c r="R45" s="156"/>
      <c r="S45" s="156"/>
      <c r="T45" s="156"/>
      <c r="U45" s="156"/>
      <c r="V45" s="156"/>
      <c r="W45" s="156"/>
      <c r="X45" s="156">
        <v>6</v>
      </c>
      <c r="Y45" s="156">
        <v>8</v>
      </c>
      <c r="Z45" s="156"/>
      <c r="AA45" s="156"/>
      <c r="AB45" s="156">
        <v>8</v>
      </c>
      <c r="AC45" s="156"/>
      <c r="AD45" s="156"/>
      <c r="AE45" s="149">
        <f t="shared" si="30"/>
        <v>53</v>
      </c>
      <c r="AF45" s="117">
        <f t="shared" ref="AF45:AF46" si="31">IF(COUNTA(D45:AD45)=0,"",COUNTA(D45:AD45))</f>
        <v>6</v>
      </c>
      <c r="AG45" s="165" t="s">
        <v>472</v>
      </c>
      <c r="AH45" s="39" t="s">
        <v>52</v>
      </c>
      <c r="AI45" s="31"/>
      <c r="AJ45" s="115"/>
      <c r="AK45" s="31"/>
      <c r="AL45" s="149"/>
    </row>
    <row r="46" spans="1:38" x14ac:dyDescent="0.25">
      <c r="A46" s="142">
        <f>A44/A45</f>
        <v>169.83333333333334</v>
      </c>
      <c r="B46" s="137" t="s">
        <v>53</v>
      </c>
      <c r="C46" s="23" t="s">
        <v>28</v>
      </c>
      <c r="D46" s="142"/>
      <c r="E46" s="142"/>
      <c r="F46" s="142"/>
      <c r="G46" s="145"/>
      <c r="H46" s="193"/>
      <c r="I46" s="142"/>
      <c r="J46" s="142"/>
      <c r="K46" s="142">
        <f>+K44/K45</f>
        <v>156</v>
      </c>
      <c r="L46" s="145"/>
      <c r="M46" s="145"/>
      <c r="N46" s="142"/>
      <c r="O46" s="142"/>
      <c r="P46" s="142">
        <f>+P44/P45</f>
        <v>162</v>
      </c>
      <c r="Q46" s="142">
        <f>+Q44/Q45</f>
        <v>161.64285714285714</v>
      </c>
      <c r="R46" s="142"/>
      <c r="S46" s="142"/>
      <c r="T46" s="142"/>
      <c r="U46" s="142"/>
      <c r="V46" s="142"/>
      <c r="W46" s="142"/>
      <c r="X46" s="142">
        <f>+X44/X45</f>
        <v>155.16666666666666</v>
      </c>
      <c r="Y46" s="142">
        <f>+Y44/Y45</f>
        <v>163.125</v>
      </c>
      <c r="Z46" s="142"/>
      <c r="AA46" s="142"/>
      <c r="AB46" s="142">
        <f>+AB44/AB45</f>
        <v>163.75</v>
      </c>
      <c r="AC46" s="142"/>
      <c r="AD46" s="142"/>
      <c r="AE46" s="142">
        <f t="shared" ref="AE46" si="32">IF(AE44="","",AE44/AE45)</f>
        <v>160.88679245283018</v>
      </c>
      <c r="AF46" s="26"/>
      <c r="AG46" s="24"/>
      <c r="AH46" s="137" t="s">
        <v>53</v>
      </c>
      <c r="AI46" s="31"/>
      <c r="AJ46" s="142"/>
      <c r="AK46" s="31"/>
      <c r="AL46" s="145"/>
    </row>
    <row r="47" spans="1:38" x14ac:dyDescent="0.25">
      <c r="A47" s="115">
        <v>0</v>
      </c>
      <c r="B47" s="37" t="s">
        <v>49</v>
      </c>
      <c r="C47" s="23" t="s">
        <v>24</v>
      </c>
      <c r="D47" s="117"/>
      <c r="E47" s="156"/>
      <c r="F47" s="156"/>
      <c r="G47" s="156"/>
      <c r="H47" s="196"/>
      <c r="I47" s="156"/>
      <c r="J47" s="156"/>
      <c r="K47" s="156"/>
      <c r="L47" s="156"/>
      <c r="M47" s="156"/>
      <c r="N47" s="156"/>
      <c r="O47" s="156"/>
      <c r="P47" s="156"/>
      <c r="Q47" s="156"/>
      <c r="R47" s="156"/>
      <c r="S47" s="156"/>
      <c r="T47" s="156"/>
      <c r="U47" s="156"/>
      <c r="V47" s="156"/>
      <c r="W47" s="156"/>
      <c r="X47" s="156"/>
      <c r="Y47" s="156"/>
      <c r="Z47" s="156"/>
      <c r="AA47" s="156"/>
      <c r="AB47" s="156"/>
      <c r="AC47" s="156"/>
      <c r="AD47" s="156"/>
      <c r="AE47" s="149" t="str">
        <f t="shared" ref="AE47:AE48" si="33">IF(SUM(D47:O47)=0,"",SUM(D47:O47))</f>
        <v/>
      </c>
      <c r="AF47" s="20"/>
      <c r="AG47" s="24"/>
      <c r="AH47" s="37" t="s">
        <v>49</v>
      </c>
      <c r="AI47" s="31"/>
      <c r="AJ47" s="115"/>
      <c r="AK47" s="31"/>
      <c r="AL47" s="149"/>
    </row>
    <row r="48" spans="1:38" x14ac:dyDescent="0.25">
      <c r="A48" s="115"/>
      <c r="B48" s="136" t="s">
        <v>54</v>
      </c>
      <c r="C48" s="23" t="s">
        <v>26</v>
      </c>
      <c r="D48" s="117"/>
      <c r="E48" s="156"/>
      <c r="F48" s="156"/>
      <c r="G48" s="156"/>
      <c r="H48" s="196"/>
      <c r="I48" s="156"/>
      <c r="J48" s="156"/>
      <c r="K48" s="156"/>
      <c r="L48" s="156"/>
      <c r="M48" s="156"/>
      <c r="N48" s="156"/>
      <c r="O48" s="156"/>
      <c r="P48" s="156"/>
      <c r="Q48" s="156"/>
      <c r="R48" s="156"/>
      <c r="S48" s="156"/>
      <c r="T48" s="156"/>
      <c r="U48" s="156"/>
      <c r="V48" s="156"/>
      <c r="W48" s="156"/>
      <c r="X48" s="156"/>
      <c r="Y48" s="156"/>
      <c r="Z48" s="156"/>
      <c r="AA48" s="156"/>
      <c r="AB48" s="156"/>
      <c r="AC48" s="156"/>
      <c r="AD48" s="156"/>
      <c r="AE48" s="149" t="str">
        <f t="shared" si="33"/>
        <v/>
      </c>
      <c r="AF48" s="117" t="str">
        <f t="shared" ref="AF48" si="34">IF(COUNTA(D48:O48)=0,"",COUNTA(D48:O48))</f>
        <v/>
      </c>
      <c r="AG48" s="165"/>
      <c r="AH48" s="32" t="s">
        <v>54</v>
      </c>
      <c r="AI48" s="31"/>
      <c r="AJ48" s="115"/>
      <c r="AK48" s="31"/>
      <c r="AL48" s="149"/>
    </row>
    <row r="49" spans="1:38" x14ac:dyDescent="0.25">
      <c r="A49" s="142"/>
      <c r="B49" s="137" t="s">
        <v>55</v>
      </c>
      <c r="C49" s="23" t="s">
        <v>28</v>
      </c>
      <c r="D49" s="155"/>
      <c r="E49" s="155"/>
      <c r="F49" s="155"/>
      <c r="G49" s="155"/>
      <c r="H49" s="197"/>
      <c r="I49" s="155"/>
      <c r="J49" s="155"/>
      <c r="K49" s="155"/>
      <c r="L49" s="155"/>
      <c r="M49" s="155"/>
      <c r="N49" s="155"/>
      <c r="O49" s="155"/>
      <c r="P49" s="155"/>
      <c r="Q49" s="155"/>
      <c r="R49" s="155"/>
      <c r="S49" s="155"/>
      <c r="T49" s="155"/>
      <c r="U49" s="155"/>
      <c r="V49" s="155"/>
      <c r="W49" s="155"/>
      <c r="X49" s="155"/>
      <c r="Y49" s="155"/>
      <c r="Z49" s="155"/>
      <c r="AA49" s="155"/>
      <c r="AB49" s="155"/>
      <c r="AC49" s="155"/>
      <c r="AD49" s="155"/>
      <c r="AE49" s="142" t="str">
        <f t="shared" ref="AE49" si="35">IF(AE47="","",AE47/AE48)</f>
        <v/>
      </c>
      <c r="AF49" s="26"/>
      <c r="AG49" s="24"/>
      <c r="AH49" s="137" t="s">
        <v>55</v>
      </c>
      <c r="AI49" s="31"/>
      <c r="AJ49" s="142"/>
      <c r="AK49" s="31"/>
      <c r="AL49" s="145"/>
    </row>
    <row r="50" spans="1:38" x14ac:dyDescent="0.25">
      <c r="A50" s="171"/>
      <c r="B50" s="38" t="s">
        <v>49</v>
      </c>
      <c r="C50" s="23" t="s">
        <v>24</v>
      </c>
      <c r="D50" s="117"/>
      <c r="E50" s="117"/>
      <c r="F50" s="117"/>
      <c r="G50" s="117"/>
      <c r="H50" s="199"/>
      <c r="I50" s="117"/>
      <c r="J50" s="117"/>
      <c r="K50" s="117"/>
      <c r="L50" s="117"/>
      <c r="M50" s="117"/>
      <c r="N50" s="117"/>
      <c r="O50" s="117"/>
      <c r="P50" s="117"/>
      <c r="Q50" s="117"/>
      <c r="R50" s="117"/>
      <c r="S50" s="117">
        <v>1043</v>
      </c>
      <c r="T50" s="117"/>
      <c r="U50" s="117"/>
      <c r="V50" s="117"/>
      <c r="W50" s="117"/>
      <c r="X50" s="117"/>
      <c r="Y50" s="117"/>
      <c r="Z50" s="117"/>
      <c r="AA50" s="117"/>
      <c r="AB50" s="117"/>
      <c r="AC50" s="117"/>
      <c r="AD50" s="117"/>
      <c r="AE50" s="149">
        <f t="shared" ref="AE50:AE51" si="36">IF(SUM(D50:AD50)=0,"",SUM(D50:AD50))</f>
        <v>1043</v>
      </c>
      <c r="AF50" s="20"/>
      <c r="AG50" s="24"/>
      <c r="AH50" s="38" t="s">
        <v>49</v>
      </c>
      <c r="AI50" s="31"/>
      <c r="AJ50" s="171"/>
      <c r="AK50" s="31"/>
      <c r="AL50" s="154"/>
    </row>
    <row r="51" spans="1:38" x14ac:dyDescent="0.25">
      <c r="A51" s="171"/>
      <c r="B51" s="28" t="s">
        <v>379</v>
      </c>
      <c r="C51" s="23" t="s">
        <v>26</v>
      </c>
      <c r="D51" s="117"/>
      <c r="E51" s="117"/>
      <c r="F51" s="117"/>
      <c r="G51" s="117"/>
      <c r="H51" s="199"/>
      <c r="I51" s="117"/>
      <c r="J51" s="117"/>
      <c r="K51" s="117"/>
      <c r="L51" s="117"/>
      <c r="M51" s="117"/>
      <c r="N51" s="117"/>
      <c r="O51" s="117"/>
      <c r="P51" s="117"/>
      <c r="Q51" s="117"/>
      <c r="R51" s="117"/>
      <c r="S51" s="117">
        <v>7</v>
      </c>
      <c r="T51" s="117"/>
      <c r="U51" s="117"/>
      <c r="V51" s="117"/>
      <c r="W51" s="117"/>
      <c r="X51" s="117"/>
      <c r="Y51" s="117"/>
      <c r="Z51" s="117"/>
      <c r="AA51" s="117"/>
      <c r="AB51" s="117"/>
      <c r="AC51" s="117"/>
      <c r="AD51" s="117"/>
      <c r="AE51" s="149">
        <f t="shared" si="36"/>
        <v>7</v>
      </c>
      <c r="AF51" s="117">
        <f t="shared" ref="AF51:AF79" si="37">IF(COUNTA(D51:AD51)=0,"",COUNTA(D51:AD51))</f>
        <v>1</v>
      </c>
      <c r="AG51" s="165" t="s">
        <v>380</v>
      </c>
      <c r="AH51" s="28" t="s">
        <v>379</v>
      </c>
      <c r="AI51" s="31"/>
      <c r="AJ51" s="171"/>
      <c r="AK51" s="31"/>
      <c r="AL51" s="154"/>
    </row>
    <row r="52" spans="1:38" x14ac:dyDescent="0.25">
      <c r="A52" s="142"/>
      <c r="B52" s="139" t="s">
        <v>385</v>
      </c>
      <c r="C52" s="23" t="s">
        <v>28</v>
      </c>
      <c r="D52" s="155"/>
      <c r="E52" s="155"/>
      <c r="F52" s="155"/>
      <c r="G52" s="155"/>
      <c r="H52" s="197"/>
      <c r="I52" s="155"/>
      <c r="J52" s="155"/>
      <c r="K52" s="155"/>
      <c r="L52" s="155"/>
      <c r="M52" s="155"/>
      <c r="N52" s="155"/>
      <c r="O52" s="155"/>
      <c r="P52" s="155"/>
      <c r="Q52" s="155"/>
      <c r="R52" s="155"/>
      <c r="S52" s="142">
        <f>+S50/S51</f>
        <v>149</v>
      </c>
      <c r="T52" s="142"/>
      <c r="U52" s="142"/>
      <c r="V52" s="142"/>
      <c r="W52" s="142"/>
      <c r="X52" s="142"/>
      <c r="Y52" s="142"/>
      <c r="Z52" s="142"/>
      <c r="AA52" s="142"/>
      <c r="AB52" s="142"/>
      <c r="AC52" s="142"/>
      <c r="AD52" s="142"/>
      <c r="AE52" s="142">
        <f t="shared" ref="AE52" si="38">IF(AE50="","",AE50/AE51)</f>
        <v>149</v>
      </c>
      <c r="AF52" s="26"/>
      <c r="AG52" s="24"/>
      <c r="AH52" s="139" t="s">
        <v>385</v>
      </c>
      <c r="AI52" s="31"/>
      <c r="AJ52" s="142"/>
      <c r="AK52" s="31"/>
      <c r="AL52" s="145"/>
    </row>
    <row r="53" spans="1:38" x14ac:dyDescent="0.25">
      <c r="A53" s="115">
        <v>14050</v>
      </c>
      <c r="B53" s="38" t="s">
        <v>56</v>
      </c>
      <c r="C53" s="18" t="s">
        <v>24</v>
      </c>
      <c r="D53" s="149">
        <v>2773</v>
      </c>
      <c r="E53" s="149">
        <v>1483</v>
      </c>
      <c r="F53" s="149"/>
      <c r="G53" s="149"/>
      <c r="H53" s="195"/>
      <c r="I53" s="149">
        <v>1741</v>
      </c>
      <c r="J53" s="149">
        <v>1551</v>
      </c>
      <c r="K53" s="149"/>
      <c r="L53" s="149"/>
      <c r="M53" s="149"/>
      <c r="N53" s="149"/>
      <c r="O53" s="149"/>
      <c r="P53" s="149"/>
      <c r="Q53" s="149">
        <v>2986</v>
      </c>
      <c r="R53" s="149">
        <v>1337</v>
      </c>
      <c r="S53" s="149"/>
      <c r="T53" s="149"/>
      <c r="U53" s="149">
        <v>2786</v>
      </c>
      <c r="V53" s="149"/>
      <c r="W53" s="149"/>
      <c r="X53" s="149"/>
      <c r="Y53" s="149">
        <v>1431</v>
      </c>
      <c r="Z53" s="149"/>
      <c r="AA53" s="149"/>
      <c r="AB53" s="149"/>
      <c r="AC53" s="149">
        <v>1489</v>
      </c>
      <c r="AD53" s="149"/>
      <c r="AE53" s="149">
        <f t="shared" ref="AE53:AE54" si="39">IF(SUM(D53:AD53)=0,"",SUM(D53:AD53))</f>
        <v>17577</v>
      </c>
      <c r="AF53" s="20"/>
      <c r="AG53" s="165"/>
      <c r="AH53" s="38" t="s">
        <v>56</v>
      </c>
      <c r="AI53" s="40"/>
      <c r="AJ53" s="115"/>
      <c r="AK53" s="40"/>
      <c r="AL53" s="149"/>
    </row>
    <row r="54" spans="1:38" x14ac:dyDescent="0.25">
      <c r="A54" s="115">
        <v>78</v>
      </c>
      <c r="B54" s="138" t="s">
        <v>57</v>
      </c>
      <c r="C54" s="23" t="s">
        <v>26</v>
      </c>
      <c r="D54" s="149">
        <v>15</v>
      </c>
      <c r="E54" s="149">
        <v>8</v>
      </c>
      <c r="F54" s="149"/>
      <c r="G54" s="149"/>
      <c r="H54" s="195"/>
      <c r="I54" s="149">
        <v>9</v>
      </c>
      <c r="J54" s="149">
        <v>9</v>
      </c>
      <c r="K54" s="149"/>
      <c r="L54" s="149"/>
      <c r="M54" s="149"/>
      <c r="N54" s="149"/>
      <c r="O54" s="149"/>
      <c r="P54" s="149"/>
      <c r="Q54" s="149">
        <v>14</v>
      </c>
      <c r="R54" s="149">
        <v>7</v>
      </c>
      <c r="S54" s="149"/>
      <c r="T54" s="149"/>
      <c r="U54" s="149">
        <v>14</v>
      </c>
      <c r="V54" s="149"/>
      <c r="W54" s="149"/>
      <c r="X54" s="149"/>
      <c r="Y54" s="149">
        <v>8</v>
      </c>
      <c r="Z54" s="149"/>
      <c r="AA54" s="149"/>
      <c r="AB54" s="149"/>
      <c r="AC54" s="149">
        <v>8</v>
      </c>
      <c r="AD54" s="149"/>
      <c r="AE54" s="149">
        <f t="shared" si="39"/>
        <v>92</v>
      </c>
      <c r="AF54" s="117">
        <f t="shared" ref="AF54:AF79" si="40">IF(COUNTA(D54:AD54)=0,"",COUNTA(D54:AD54))</f>
        <v>9</v>
      </c>
      <c r="AG54" s="165" t="s">
        <v>473</v>
      </c>
      <c r="AH54" s="28" t="s">
        <v>57</v>
      </c>
      <c r="AI54" s="40"/>
      <c r="AJ54" s="115"/>
      <c r="AK54" s="40"/>
      <c r="AL54" s="149"/>
    </row>
    <row r="55" spans="1:38" x14ac:dyDescent="0.25">
      <c r="A55" s="142">
        <f>A53/A54</f>
        <v>180.12820512820514</v>
      </c>
      <c r="B55" s="139" t="s">
        <v>58</v>
      </c>
      <c r="C55" s="23" t="s">
        <v>28</v>
      </c>
      <c r="D55" s="142">
        <f>+D53/D54</f>
        <v>184.86666666666667</v>
      </c>
      <c r="E55" s="142">
        <f>+E53/E54</f>
        <v>185.375</v>
      </c>
      <c r="F55" s="142"/>
      <c r="G55" s="145"/>
      <c r="H55" s="193"/>
      <c r="I55" s="175">
        <f>+I53/I54</f>
        <v>193.44444444444446</v>
      </c>
      <c r="J55" s="142">
        <f>+J53/J54</f>
        <v>172.33333333333334</v>
      </c>
      <c r="K55" s="142"/>
      <c r="L55" s="142"/>
      <c r="M55" s="142"/>
      <c r="N55" s="142"/>
      <c r="O55" s="142"/>
      <c r="P55" s="142"/>
      <c r="Q55" s="235">
        <f>+Q53/Q54</f>
        <v>213.28571428571428</v>
      </c>
      <c r="R55" s="175">
        <f>+R53/R54</f>
        <v>191</v>
      </c>
      <c r="S55" s="235"/>
      <c r="T55" s="235"/>
      <c r="U55" s="175">
        <f>+U53/U54</f>
        <v>199</v>
      </c>
      <c r="V55" s="235"/>
      <c r="W55" s="235"/>
      <c r="X55" s="235"/>
      <c r="Y55" s="142">
        <f>+Y53/Y54</f>
        <v>178.875</v>
      </c>
      <c r="Z55" s="142"/>
      <c r="AA55" s="142"/>
      <c r="AB55" s="142"/>
      <c r="AC55" s="142">
        <f>+AC53/AC54</f>
        <v>186.125</v>
      </c>
      <c r="AD55" s="142"/>
      <c r="AE55" s="142">
        <f t="shared" ref="AE55" si="41">IF(AE53="","",AE53/AE54)</f>
        <v>191.05434782608697</v>
      </c>
      <c r="AF55" s="26"/>
      <c r="AG55" s="227"/>
      <c r="AH55" s="139" t="s">
        <v>58</v>
      </c>
      <c r="AI55" s="40"/>
      <c r="AJ55" s="142"/>
      <c r="AK55" s="40"/>
      <c r="AL55" s="145">
        <f>AE55-A55</f>
        <v>10.926142697881829</v>
      </c>
    </row>
    <row r="56" spans="1:38" x14ac:dyDescent="0.25">
      <c r="A56" s="114">
        <v>5940</v>
      </c>
      <c r="B56" s="38" t="s">
        <v>59</v>
      </c>
      <c r="C56" s="18" t="s">
        <v>24</v>
      </c>
      <c r="D56" s="149"/>
      <c r="E56" s="149">
        <v>1478</v>
      </c>
      <c r="F56" s="149"/>
      <c r="G56" s="149"/>
      <c r="H56" s="195">
        <v>1384</v>
      </c>
      <c r="I56" s="149"/>
      <c r="J56" s="149"/>
      <c r="K56" s="149"/>
      <c r="L56" s="149"/>
      <c r="M56" s="149">
        <v>1152</v>
      </c>
      <c r="N56" s="149"/>
      <c r="O56" s="149"/>
      <c r="P56" s="149"/>
      <c r="Q56" s="149"/>
      <c r="R56" s="149">
        <v>1262</v>
      </c>
      <c r="S56" s="149"/>
      <c r="T56" s="149"/>
      <c r="U56" s="149"/>
      <c r="V56" s="149"/>
      <c r="W56" s="149">
        <v>1400</v>
      </c>
      <c r="X56" s="149">
        <v>1065</v>
      </c>
      <c r="Y56" s="149">
        <v>1536</v>
      </c>
      <c r="Z56" s="149"/>
      <c r="AA56" s="149"/>
      <c r="AB56" s="149">
        <v>1594</v>
      </c>
      <c r="AC56" s="149"/>
      <c r="AD56" s="149"/>
      <c r="AE56" s="149">
        <f t="shared" ref="AE56:AE57" si="42">IF(SUM(D56:AD56)=0,"",SUM(D56:AD56))</f>
        <v>10871</v>
      </c>
      <c r="AF56" s="20"/>
      <c r="AG56" s="24"/>
      <c r="AH56" s="38" t="s">
        <v>59</v>
      </c>
      <c r="AI56" s="40"/>
      <c r="AJ56" s="114"/>
      <c r="AK56" s="40"/>
      <c r="AL56" s="149"/>
    </row>
    <row r="57" spans="1:38" x14ac:dyDescent="0.25">
      <c r="A57" s="117">
        <v>32</v>
      </c>
      <c r="B57" s="138" t="s">
        <v>60</v>
      </c>
      <c r="C57" s="23" t="s">
        <v>26</v>
      </c>
      <c r="D57" s="149"/>
      <c r="E57" s="149">
        <v>8</v>
      </c>
      <c r="F57" s="149"/>
      <c r="G57" s="149"/>
      <c r="H57" s="195">
        <v>8</v>
      </c>
      <c r="I57" s="149"/>
      <c r="J57" s="149"/>
      <c r="K57" s="149"/>
      <c r="L57" s="149"/>
      <c r="M57" s="149">
        <v>6</v>
      </c>
      <c r="N57" s="149"/>
      <c r="O57" s="149"/>
      <c r="P57" s="149"/>
      <c r="Q57" s="149"/>
      <c r="R57" s="149">
        <v>7</v>
      </c>
      <c r="S57" s="149"/>
      <c r="T57" s="149"/>
      <c r="U57" s="149"/>
      <c r="V57" s="149"/>
      <c r="W57" s="149">
        <v>8</v>
      </c>
      <c r="X57" s="149">
        <v>6</v>
      </c>
      <c r="Y57" s="149">
        <v>8</v>
      </c>
      <c r="Z57" s="149"/>
      <c r="AA57" s="149"/>
      <c r="AB57" s="149">
        <v>8</v>
      </c>
      <c r="AC57" s="149"/>
      <c r="AD57" s="149"/>
      <c r="AE57" s="149">
        <f t="shared" si="42"/>
        <v>59</v>
      </c>
      <c r="AF57" s="117">
        <f t="shared" ref="AF57:AF79" si="43">IF(COUNTA(D57:AD57)=0,"",COUNTA(D57:AD57))</f>
        <v>8</v>
      </c>
      <c r="AG57" s="165" t="s">
        <v>470</v>
      </c>
      <c r="AH57" s="28" t="s">
        <v>60</v>
      </c>
      <c r="AI57" s="40"/>
      <c r="AJ57" s="117"/>
      <c r="AK57" s="40"/>
      <c r="AL57" s="149"/>
    </row>
    <row r="58" spans="1:38" x14ac:dyDescent="0.25">
      <c r="A58" s="142">
        <f>A56/A57</f>
        <v>185.625</v>
      </c>
      <c r="B58" s="139" t="s">
        <v>61</v>
      </c>
      <c r="C58" s="23" t="s">
        <v>28</v>
      </c>
      <c r="D58" s="142"/>
      <c r="E58" s="142">
        <f>+E56/E57</f>
        <v>184.75</v>
      </c>
      <c r="F58" s="175"/>
      <c r="G58" s="175"/>
      <c r="H58" s="142">
        <f>+H56/H57</f>
        <v>173</v>
      </c>
      <c r="I58" s="145"/>
      <c r="J58" s="142"/>
      <c r="K58" s="145"/>
      <c r="L58" s="145"/>
      <c r="M58" s="175">
        <f>+M56/M57</f>
        <v>192</v>
      </c>
      <c r="N58" s="142"/>
      <c r="O58" s="142"/>
      <c r="P58" s="142"/>
      <c r="Q58" s="142"/>
      <c r="R58" s="142">
        <f>+R56/R57</f>
        <v>180.28571428571428</v>
      </c>
      <c r="S58" s="142"/>
      <c r="T58" s="142"/>
      <c r="U58" s="142"/>
      <c r="V58" s="142"/>
      <c r="W58" s="142">
        <f>+W56/W57</f>
        <v>175</v>
      </c>
      <c r="X58" s="142">
        <f>+X56/X57</f>
        <v>177.5</v>
      </c>
      <c r="Y58" s="175">
        <f>+Y56/Y57</f>
        <v>192</v>
      </c>
      <c r="Z58" s="175"/>
      <c r="AA58" s="175"/>
      <c r="AB58" s="175">
        <f>+AB56/AB57</f>
        <v>199.25</v>
      </c>
      <c r="AC58" s="175"/>
      <c r="AD58" s="175"/>
      <c r="AE58" s="142">
        <f t="shared" ref="AE58" si="44">IF(AE56="","",AE56/AE57)</f>
        <v>184.25423728813558</v>
      </c>
      <c r="AF58" s="26"/>
      <c r="AG58" s="165"/>
      <c r="AH58" s="139" t="s">
        <v>61</v>
      </c>
      <c r="AI58" s="40"/>
      <c r="AJ58" s="142"/>
      <c r="AK58" s="40"/>
      <c r="AL58" s="145">
        <f>AE58-A58</f>
        <v>-1.3707627118644155</v>
      </c>
    </row>
    <row r="59" spans="1:38" x14ac:dyDescent="0.25">
      <c r="A59" s="117">
        <v>1254</v>
      </c>
      <c r="B59" s="38" t="s">
        <v>62</v>
      </c>
      <c r="C59" s="18" t="s">
        <v>24</v>
      </c>
      <c r="D59" s="154"/>
      <c r="E59" s="149"/>
      <c r="F59" s="149"/>
      <c r="G59" s="149"/>
      <c r="H59" s="195">
        <v>1196</v>
      </c>
      <c r="I59" s="149"/>
      <c r="J59" s="149"/>
      <c r="K59" s="149"/>
      <c r="L59" s="149"/>
      <c r="M59" s="149"/>
      <c r="N59" s="149"/>
      <c r="O59" s="149"/>
      <c r="P59" s="149"/>
      <c r="Q59" s="149"/>
      <c r="R59" s="149"/>
      <c r="S59" s="149"/>
      <c r="T59" s="149"/>
      <c r="U59" s="149"/>
      <c r="V59" s="149"/>
      <c r="W59" s="149">
        <v>1149</v>
      </c>
      <c r="X59" s="149"/>
      <c r="Y59" s="149">
        <v>1175</v>
      </c>
      <c r="Z59" s="149"/>
      <c r="AA59" s="149"/>
      <c r="AB59" s="149">
        <v>1119</v>
      </c>
      <c r="AC59" s="149"/>
      <c r="AD59" s="149"/>
      <c r="AE59" s="149">
        <f t="shared" ref="AE59:AE60" si="45">IF(SUM(D59:AD59)=0,"",SUM(D59:AD59))</f>
        <v>4639</v>
      </c>
      <c r="AF59" s="20"/>
      <c r="AG59" s="24"/>
      <c r="AH59" s="38" t="s">
        <v>62</v>
      </c>
      <c r="AI59" s="40"/>
      <c r="AJ59" s="117"/>
      <c r="AK59" s="40"/>
      <c r="AL59" s="149"/>
    </row>
    <row r="60" spans="1:38" x14ac:dyDescent="0.25">
      <c r="A60" s="117">
        <v>8</v>
      </c>
      <c r="B60" s="138" t="s">
        <v>63</v>
      </c>
      <c r="C60" s="23" t="s">
        <v>26</v>
      </c>
      <c r="D60" s="154"/>
      <c r="E60" s="149"/>
      <c r="F60" s="149"/>
      <c r="G60" s="149"/>
      <c r="H60" s="195">
        <v>8</v>
      </c>
      <c r="I60" s="149"/>
      <c r="J60" s="149"/>
      <c r="K60" s="149"/>
      <c r="L60" s="149"/>
      <c r="M60" s="149"/>
      <c r="N60" s="149"/>
      <c r="O60" s="149"/>
      <c r="P60" s="149"/>
      <c r="Q60" s="149"/>
      <c r="R60" s="149"/>
      <c r="S60" s="149"/>
      <c r="T60" s="149"/>
      <c r="U60" s="149"/>
      <c r="V60" s="149"/>
      <c r="W60" s="149">
        <v>8</v>
      </c>
      <c r="X60" s="149"/>
      <c r="Y60" s="149">
        <v>8</v>
      </c>
      <c r="Z60" s="149"/>
      <c r="AA60" s="149"/>
      <c r="AB60" s="149">
        <v>8</v>
      </c>
      <c r="AC60" s="149"/>
      <c r="AD60" s="149"/>
      <c r="AE60" s="149">
        <f t="shared" si="45"/>
        <v>32</v>
      </c>
      <c r="AF60" s="117">
        <f t="shared" ref="AF60:AF79" si="46">IF(COUNTA(D60:AD60)=0,"",COUNTA(D60:AD60))</f>
        <v>4</v>
      </c>
      <c r="AG60" s="165" t="s">
        <v>475</v>
      </c>
      <c r="AH60" s="28" t="s">
        <v>63</v>
      </c>
      <c r="AI60" s="40"/>
      <c r="AJ60" s="117"/>
      <c r="AK60" s="40"/>
      <c r="AL60" s="149"/>
    </row>
    <row r="61" spans="1:38" x14ac:dyDescent="0.25">
      <c r="A61" s="142">
        <f>A59/A60</f>
        <v>156.75</v>
      </c>
      <c r="B61" s="139" t="s">
        <v>64</v>
      </c>
      <c r="C61" s="23" t="s">
        <v>28</v>
      </c>
      <c r="D61" s="145"/>
      <c r="E61" s="142"/>
      <c r="F61" s="142"/>
      <c r="G61" s="145"/>
      <c r="H61" s="142">
        <f>+H59/H60</f>
        <v>149.5</v>
      </c>
      <c r="I61" s="145"/>
      <c r="J61" s="145"/>
      <c r="K61" s="145"/>
      <c r="L61" s="145"/>
      <c r="M61" s="145"/>
      <c r="N61" s="145"/>
      <c r="O61" s="145"/>
      <c r="P61" s="145"/>
      <c r="Q61" s="145"/>
      <c r="R61" s="145"/>
      <c r="S61" s="145"/>
      <c r="T61" s="145"/>
      <c r="U61" s="145"/>
      <c r="V61" s="145"/>
      <c r="W61" s="142">
        <f>+W59/W60</f>
        <v>143.625</v>
      </c>
      <c r="X61" s="142"/>
      <c r="Y61" s="142">
        <f>+Y59/Y60</f>
        <v>146.875</v>
      </c>
      <c r="Z61" s="142"/>
      <c r="AA61" s="142"/>
      <c r="AB61" s="142">
        <f>+AB59/AB60</f>
        <v>139.875</v>
      </c>
      <c r="AC61" s="142"/>
      <c r="AD61" s="142"/>
      <c r="AE61" s="142">
        <f t="shared" ref="AE61" si="47">IF(AE59="","",AE59/AE60)</f>
        <v>144.96875</v>
      </c>
      <c r="AF61" s="26"/>
      <c r="AG61" s="165"/>
      <c r="AH61" s="139" t="s">
        <v>64</v>
      </c>
      <c r="AI61" s="40"/>
      <c r="AJ61" s="142"/>
      <c r="AK61" s="40"/>
      <c r="AL61" s="145">
        <f>AE61-A61</f>
        <v>-11.78125</v>
      </c>
    </row>
    <row r="62" spans="1:38" x14ac:dyDescent="0.25">
      <c r="A62" s="115">
        <v>0</v>
      </c>
      <c r="B62" s="38" t="s">
        <v>65</v>
      </c>
      <c r="C62" s="18" t="s">
        <v>24</v>
      </c>
      <c r="D62" s="154"/>
      <c r="E62" s="149"/>
      <c r="F62" s="149"/>
      <c r="G62" s="149"/>
      <c r="H62" s="195"/>
      <c r="I62" s="149"/>
      <c r="J62" s="149"/>
      <c r="K62" s="149"/>
      <c r="L62" s="149"/>
      <c r="M62" s="149"/>
      <c r="N62" s="149"/>
      <c r="O62" s="149"/>
      <c r="P62" s="149"/>
      <c r="Q62" s="149"/>
      <c r="R62" s="149">
        <v>781</v>
      </c>
      <c r="S62" s="149"/>
      <c r="T62" s="149"/>
      <c r="U62" s="149"/>
      <c r="V62" s="149"/>
      <c r="W62" s="149"/>
      <c r="X62" s="149"/>
      <c r="Y62" s="149"/>
      <c r="Z62" s="149"/>
      <c r="AA62" s="149"/>
      <c r="AB62" s="149"/>
      <c r="AC62" s="149"/>
      <c r="AD62" s="149"/>
      <c r="AE62" s="149">
        <f t="shared" ref="AE62:AE63" si="48">IF(SUM(D62:AD62)=0,"",SUM(D62:AD62))</f>
        <v>781</v>
      </c>
      <c r="AF62" s="20"/>
      <c r="AG62" s="24"/>
      <c r="AH62" s="38" t="s">
        <v>65</v>
      </c>
      <c r="AI62" s="40"/>
      <c r="AJ62" s="115"/>
      <c r="AK62" s="40"/>
      <c r="AL62" s="149"/>
    </row>
    <row r="63" spans="1:38" x14ac:dyDescent="0.25">
      <c r="A63" s="115"/>
      <c r="B63" s="138" t="s">
        <v>38</v>
      </c>
      <c r="C63" s="23" t="s">
        <v>26</v>
      </c>
      <c r="D63" s="154"/>
      <c r="E63" s="149"/>
      <c r="F63" s="149"/>
      <c r="G63" s="149"/>
      <c r="H63" s="195"/>
      <c r="I63" s="149"/>
      <c r="J63" s="149"/>
      <c r="K63" s="149"/>
      <c r="L63" s="149"/>
      <c r="M63" s="149"/>
      <c r="N63" s="149"/>
      <c r="O63" s="149"/>
      <c r="P63" s="149"/>
      <c r="Q63" s="149"/>
      <c r="R63" s="149">
        <v>5</v>
      </c>
      <c r="S63" s="149"/>
      <c r="T63" s="149"/>
      <c r="U63" s="149"/>
      <c r="V63" s="149"/>
      <c r="W63" s="149"/>
      <c r="X63" s="149"/>
      <c r="Y63" s="149"/>
      <c r="Z63" s="149"/>
      <c r="AA63" s="149"/>
      <c r="AB63" s="149"/>
      <c r="AC63" s="149"/>
      <c r="AD63" s="149"/>
      <c r="AE63" s="149">
        <f t="shared" si="48"/>
        <v>5</v>
      </c>
      <c r="AF63" s="117">
        <f t="shared" ref="AF63:AF79" si="49">IF(COUNTA(D63:AD63)=0,"",COUNTA(D63:AD63))</f>
        <v>1</v>
      </c>
      <c r="AG63" s="165" t="s">
        <v>383</v>
      </c>
      <c r="AH63" s="28" t="s">
        <v>38</v>
      </c>
      <c r="AI63" s="40"/>
      <c r="AJ63" s="115"/>
      <c r="AK63" s="40"/>
      <c r="AL63" s="149"/>
    </row>
    <row r="64" spans="1:38" x14ac:dyDescent="0.25">
      <c r="A64" s="142"/>
      <c r="B64" s="139" t="s">
        <v>66</v>
      </c>
      <c r="C64" s="23" t="s">
        <v>28</v>
      </c>
      <c r="D64" s="145"/>
      <c r="E64" s="142"/>
      <c r="F64" s="142"/>
      <c r="G64" s="145"/>
      <c r="H64" s="193"/>
      <c r="I64" s="145"/>
      <c r="J64" s="142"/>
      <c r="K64" s="145"/>
      <c r="L64" s="145"/>
      <c r="M64" s="145"/>
      <c r="N64" s="145"/>
      <c r="O64" s="145"/>
      <c r="P64" s="145"/>
      <c r="Q64" s="145"/>
      <c r="R64" s="142">
        <f>+R62/R63</f>
        <v>156.19999999999999</v>
      </c>
      <c r="S64" s="145"/>
      <c r="T64" s="145"/>
      <c r="U64" s="145"/>
      <c r="V64" s="145"/>
      <c r="W64" s="145"/>
      <c r="X64" s="145"/>
      <c r="Y64" s="145"/>
      <c r="Z64" s="145"/>
      <c r="AA64" s="145"/>
      <c r="AB64" s="145"/>
      <c r="AC64" s="145"/>
      <c r="AD64" s="145"/>
      <c r="AE64" s="142">
        <f t="shared" ref="AE64" si="50">IF(AE62="","",AE62/AE63)</f>
        <v>156.19999999999999</v>
      </c>
      <c r="AF64" s="26"/>
      <c r="AG64" s="165"/>
      <c r="AH64" s="139" t="s">
        <v>66</v>
      </c>
      <c r="AI64" s="40"/>
      <c r="AJ64" s="142"/>
      <c r="AK64" s="40"/>
      <c r="AL64" s="145"/>
    </row>
    <row r="65" spans="1:38" x14ac:dyDescent="0.25">
      <c r="A65" s="115">
        <v>1153</v>
      </c>
      <c r="B65" s="41" t="s">
        <v>67</v>
      </c>
      <c r="C65" s="18" t="s">
        <v>24</v>
      </c>
      <c r="D65" s="154"/>
      <c r="E65" s="149"/>
      <c r="F65" s="149"/>
      <c r="G65" s="149"/>
      <c r="H65" s="195">
        <v>1288</v>
      </c>
      <c r="I65" s="149"/>
      <c r="J65" s="149"/>
      <c r="K65" s="149"/>
      <c r="L65" s="149"/>
      <c r="M65" s="149"/>
      <c r="N65" s="149"/>
      <c r="O65" s="149"/>
      <c r="P65" s="149"/>
      <c r="Q65" s="149"/>
      <c r="R65" s="149"/>
      <c r="S65" s="149"/>
      <c r="T65" s="149"/>
      <c r="U65" s="149"/>
      <c r="V65" s="149">
        <v>2037</v>
      </c>
      <c r="W65" s="149"/>
      <c r="X65" s="149"/>
      <c r="Y65" s="149">
        <v>1206</v>
      </c>
      <c r="Z65" s="149"/>
      <c r="AA65" s="149"/>
      <c r="AB65" s="149">
        <v>1031</v>
      </c>
      <c r="AC65" s="149"/>
      <c r="AD65" s="149"/>
      <c r="AE65" s="149">
        <f t="shared" ref="AE65:AE66" si="51">IF(SUM(D65:AD65)=0,"",SUM(D65:AD65))</f>
        <v>5562</v>
      </c>
      <c r="AF65" s="20"/>
      <c r="AG65" s="24"/>
      <c r="AH65" s="41" t="s">
        <v>67</v>
      </c>
      <c r="AI65" s="40"/>
      <c r="AJ65" s="115"/>
      <c r="AK65" s="40"/>
      <c r="AL65" s="149"/>
    </row>
    <row r="66" spans="1:38" x14ac:dyDescent="0.25">
      <c r="A66" s="115">
        <v>8</v>
      </c>
      <c r="B66" s="136" t="s">
        <v>68</v>
      </c>
      <c r="C66" s="23" t="s">
        <v>26</v>
      </c>
      <c r="D66" s="154"/>
      <c r="E66" s="149"/>
      <c r="F66" s="149"/>
      <c r="G66" s="149"/>
      <c r="H66" s="195">
        <v>8</v>
      </c>
      <c r="I66" s="149"/>
      <c r="J66" s="149"/>
      <c r="K66" s="149"/>
      <c r="L66" s="149"/>
      <c r="M66" s="149"/>
      <c r="N66" s="149"/>
      <c r="O66" s="149"/>
      <c r="P66" s="149"/>
      <c r="Q66" s="149"/>
      <c r="R66" s="149"/>
      <c r="S66" s="149"/>
      <c r="T66" s="149"/>
      <c r="U66" s="149"/>
      <c r="V66" s="149">
        <v>14</v>
      </c>
      <c r="W66" s="149"/>
      <c r="X66" s="149"/>
      <c r="Y66" s="149">
        <v>8</v>
      </c>
      <c r="Z66" s="149"/>
      <c r="AA66" s="149"/>
      <c r="AB66" s="149">
        <v>8</v>
      </c>
      <c r="AC66" s="149"/>
      <c r="AD66" s="149"/>
      <c r="AE66" s="149">
        <f t="shared" si="51"/>
        <v>38</v>
      </c>
      <c r="AF66" s="117">
        <f t="shared" ref="AF66:AF79" si="52">IF(COUNTA(D66:AD66)=0,"",COUNTA(D66:AD66))</f>
        <v>4</v>
      </c>
      <c r="AG66" s="165" t="s">
        <v>474</v>
      </c>
      <c r="AH66" s="32" t="s">
        <v>68</v>
      </c>
      <c r="AI66" s="40"/>
      <c r="AJ66" s="115"/>
      <c r="AK66" s="40"/>
      <c r="AL66" s="149"/>
    </row>
    <row r="67" spans="1:38" x14ac:dyDescent="0.25">
      <c r="A67" s="142">
        <f>A65/A66</f>
        <v>144.125</v>
      </c>
      <c r="B67" s="137" t="s">
        <v>69</v>
      </c>
      <c r="C67" s="23" t="s">
        <v>28</v>
      </c>
      <c r="D67" s="145"/>
      <c r="E67" s="142"/>
      <c r="F67" s="142"/>
      <c r="G67" s="145"/>
      <c r="H67" s="142">
        <f>+H65/H66</f>
        <v>161</v>
      </c>
      <c r="I67" s="142"/>
      <c r="J67" s="145"/>
      <c r="K67" s="145"/>
      <c r="L67" s="145"/>
      <c r="M67" s="145"/>
      <c r="N67" s="145"/>
      <c r="O67" s="145"/>
      <c r="P67" s="145"/>
      <c r="Q67" s="145"/>
      <c r="R67" s="145"/>
      <c r="S67" s="145"/>
      <c r="T67" s="145"/>
      <c r="U67" s="145"/>
      <c r="V67" s="142">
        <f>+V65/V66</f>
        <v>145.5</v>
      </c>
      <c r="W67" s="145"/>
      <c r="X67" s="145"/>
      <c r="Y67" s="142">
        <f>+Y65/Y66</f>
        <v>150.75</v>
      </c>
      <c r="Z67" s="142"/>
      <c r="AA67" s="142"/>
      <c r="AB67" s="142">
        <f>+AB65/AB66</f>
        <v>128.875</v>
      </c>
      <c r="AC67" s="142"/>
      <c r="AD67" s="142"/>
      <c r="AE67" s="142">
        <f t="shared" ref="AE67" si="53">IF(AE65="","",AE65/AE66)</f>
        <v>146.36842105263159</v>
      </c>
      <c r="AF67" s="26"/>
      <c r="AG67" s="165"/>
      <c r="AH67" s="137" t="s">
        <v>69</v>
      </c>
      <c r="AI67" s="40"/>
      <c r="AJ67" s="142"/>
      <c r="AK67" s="40"/>
      <c r="AL67" s="145">
        <f>AE67-A67</f>
        <v>2.2434210526315894</v>
      </c>
    </row>
    <row r="68" spans="1:38" x14ac:dyDescent="0.25">
      <c r="A68" s="115">
        <v>11799</v>
      </c>
      <c r="B68" s="38" t="s">
        <v>70</v>
      </c>
      <c r="C68" s="18" t="s">
        <v>24</v>
      </c>
      <c r="D68" s="149"/>
      <c r="E68" s="149">
        <v>1503</v>
      </c>
      <c r="F68" s="149">
        <v>2814</v>
      </c>
      <c r="G68" s="149"/>
      <c r="H68" s="195"/>
      <c r="I68" s="149">
        <v>1624</v>
      </c>
      <c r="J68" s="149">
        <v>1585</v>
      </c>
      <c r="K68" s="149"/>
      <c r="L68" s="149"/>
      <c r="M68" s="149">
        <v>1113</v>
      </c>
      <c r="N68" s="149"/>
      <c r="O68" s="149"/>
      <c r="P68" s="149"/>
      <c r="Q68" s="149">
        <v>2468</v>
      </c>
      <c r="R68" s="149">
        <v>1194</v>
      </c>
      <c r="S68" s="149"/>
      <c r="T68" s="149"/>
      <c r="U68" s="149">
        <v>2608</v>
      </c>
      <c r="V68" s="149"/>
      <c r="W68" s="149"/>
      <c r="X68" s="149">
        <v>1302</v>
      </c>
      <c r="Y68" s="149">
        <v>1427</v>
      </c>
      <c r="Z68" s="149"/>
      <c r="AA68" s="149">
        <v>3637</v>
      </c>
      <c r="AB68" s="149"/>
      <c r="AC68" s="149">
        <v>1379</v>
      </c>
      <c r="AD68" s="149"/>
      <c r="AE68" s="149">
        <f t="shared" ref="AE68:AE69" si="54">IF(SUM(D68:AD68)=0,"",SUM(D68:AD68))</f>
        <v>22654</v>
      </c>
      <c r="AF68" s="20"/>
      <c r="AG68" s="24"/>
      <c r="AH68" s="36" t="s">
        <v>70</v>
      </c>
      <c r="AI68" s="40"/>
      <c r="AJ68" s="115"/>
      <c r="AK68" s="40"/>
      <c r="AL68" s="149"/>
    </row>
    <row r="69" spans="1:38" x14ac:dyDescent="0.25">
      <c r="A69" s="115">
        <v>65</v>
      </c>
      <c r="B69" s="138" t="s">
        <v>71</v>
      </c>
      <c r="C69" s="23" t="s">
        <v>26</v>
      </c>
      <c r="D69" s="149"/>
      <c r="E69" s="149">
        <v>8</v>
      </c>
      <c r="F69" s="149">
        <v>15</v>
      </c>
      <c r="G69" s="149"/>
      <c r="H69" s="195"/>
      <c r="I69" s="149">
        <v>9</v>
      </c>
      <c r="J69" s="149">
        <v>9</v>
      </c>
      <c r="K69" s="149"/>
      <c r="L69" s="149"/>
      <c r="M69" s="149">
        <v>6</v>
      </c>
      <c r="N69" s="149"/>
      <c r="O69" s="149"/>
      <c r="P69" s="149"/>
      <c r="Q69" s="149">
        <v>14</v>
      </c>
      <c r="R69" s="149">
        <v>7</v>
      </c>
      <c r="S69" s="149"/>
      <c r="T69" s="149"/>
      <c r="U69" s="149">
        <v>14</v>
      </c>
      <c r="V69" s="149"/>
      <c r="W69" s="149"/>
      <c r="X69" s="149">
        <v>6</v>
      </c>
      <c r="Y69" s="149">
        <v>8</v>
      </c>
      <c r="Z69" s="149"/>
      <c r="AA69" s="149">
        <v>19</v>
      </c>
      <c r="AB69" s="149"/>
      <c r="AC69" s="149">
        <v>8</v>
      </c>
      <c r="AD69" s="149"/>
      <c r="AE69" s="149">
        <f t="shared" si="54"/>
        <v>123</v>
      </c>
      <c r="AF69" s="117">
        <f t="shared" ref="AF69:AF79" si="55">IF(COUNTA(D69:AD69)=0,"",COUNTA(D69:AD69))</f>
        <v>12</v>
      </c>
      <c r="AG69" s="165" t="s">
        <v>476</v>
      </c>
      <c r="AH69" s="28" t="s">
        <v>71</v>
      </c>
      <c r="AI69" s="40"/>
      <c r="AJ69" s="115"/>
      <c r="AK69" s="40"/>
      <c r="AL69" s="149"/>
    </row>
    <row r="70" spans="1:38" x14ac:dyDescent="0.25">
      <c r="A70" s="142">
        <f>A68/A69</f>
        <v>181.52307692307693</v>
      </c>
      <c r="B70" s="139" t="s">
        <v>72</v>
      </c>
      <c r="C70" s="23" t="s">
        <v>28</v>
      </c>
      <c r="D70" s="142"/>
      <c r="E70" s="142">
        <f>+E68/E69</f>
        <v>187.875</v>
      </c>
      <c r="F70" s="142">
        <f>+F68/F69</f>
        <v>187.6</v>
      </c>
      <c r="G70" s="142"/>
      <c r="H70" s="198"/>
      <c r="I70" s="142">
        <f>+I68/I69</f>
        <v>180.44444444444446</v>
      </c>
      <c r="J70" s="142">
        <f>+J68/J69</f>
        <v>176.11111111111111</v>
      </c>
      <c r="K70" s="142"/>
      <c r="L70" s="142"/>
      <c r="M70" s="142">
        <f>+M68/M69</f>
        <v>185.5</v>
      </c>
      <c r="N70" s="142"/>
      <c r="O70" s="142"/>
      <c r="P70" s="142"/>
      <c r="Q70" s="142">
        <f>+Q68/Q69</f>
        <v>176.28571428571428</v>
      </c>
      <c r="R70" s="142">
        <f>+R68/R69</f>
        <v>170.57142857142858</v>
      </c>
      <c r="S70" s="142"/>
      <c r="T70" s="142"/>
      <c r="U70" s="142">
        <f>+U68/U69</f>
        <v>186.28571428571428</v>
      </c>
      <c r="V70" s="142"/>
      <c r="W70" s="142"/>
      <c r="X70" s="235">
        <f>+X68/X69</f>
        <v>217</v>
      </c>
      <c r="Y70" s="142">
        <f>+Y68/Y69</f>
        <v>178.375</v>
      </c>
      <c r="Z70" s="142"/>
      <c r="AA70" s="175">
        <f>+AA68/AA69</f>
        <v>191.42105263157896</v>
      </c>
      <c r="AB70" s="175"/>
      <c r="AC70" s="142">
        <f>+AC68/AC69</f>
        <v>172.375</v>
      </c>
      <c r="AD70" s="142"/>
      <c r="AE70" s="142">
        <f t="shared" ref="AE70" si="56">IF(AE68="","",AE68/AE69)</f>
        <v>184.17886178861789</v>
      </c>
      <c r="AF70" s="26"/>
      <c r="AG70" s="24"/>
      <c r="AH70" s="139" t="s">
        <v>72</v>
      </c>
      <c r="AI70" s="40"/>
      <c r="AJ70" s="142"/>
      <c r="AK70" s="40"/>
      <c r="AL70" s="145">
        <f>AE70-A70</f>
        <v>2.6557848655409657</v>
      </c>
    </row>
    <row r="71" spans="1:38" x14ac:dyDescent="0.25">
      <c r="A71" s="115">
        <v>4833</v>
      </c>
      <c r="B71" s="38" t="s">
        <v>73</v>
      </c>
      <c r="C71" s="18" t="s">
        <v>24</v>
      </c>
      <c r="D71" s="149"/>
      <c r="E71" s="149">
        <v>1529</v>
      </c>
      <c r="F71" s="149"/>
      <c r="G71" s="149"/>
      <c r="H71" s="195"/>
      <c r="I71" s="149">
        <v>1551</v>
      </c>
      <c r="J71" s="149"/>
      <c r="K71" s="149"/>
      <c r="L71" s="149"/>
      <c r="M71" s="149"/>
      <c r="N71" s="149"/>
      <c r="O71" s="149"/>
      <c r="P71" s="149"/>
      <c r="Q71" s="149"/>
      <c r="R71" s="149">
        <v>1274</v>
      </c>
      <c r="S71" s="149"/>
      <c r="T71" s="149"/>
      <c r="U71" s="149">
        <v>2626</v>
      </c>
      <c r="V71" s="149"/>
      <c r="W71" s="149"/>
      <c r="X71" s="149"/>
      <c r="Y71" s="149"/>
      <c r="Z71" s="149"/>
      <c r="AA71" s="149"/>
      <c r="AB71" s="149"/>
      <c r="AC71" s="149"/>
      <c r="AD71" s="149"/>
      <c r="AE71" s="149">
        <f t="shared" ref="AE71:AE72" si="57">IF(SUM(D71:AD71)=0,"",SUM(D71:AD71))</f>
        <v>6980</v>
      </c>
      <c r="AF71" s="20"/>
      <c r="AG71" s="24"/>
      <c r="AH71" s="38" t="s">
        <v>73</v>
      </c>
      <c r="AI71" s="40"/>
      <c r="AJ71" s="115"/>
      <c r="AK71" s="40"/>
      <c r="AL71" s="149"/>
    </row>
    <row r="72" spans="1:38" x14ac:dyDescent="0.25">
      <c r="A72" s="115">
        <v>26</v>
      </c>
      <c r="B72" s="138" t="s">
        <v>74</v>
      </c>
      <c r="C72" s="23" t="s">
        <v>26</v>
      </c>
      <c r="D72" s="149"/>
      <c r="E72" s="149">
        <v>8</v>
      </c>
      <c r="F72" s="149"/>
      <c r="G72" s="149"/>
      <c r="H72" s="195"/>
      <c r="I72" s="149">
        <v>9</v>
      </c>
      <c r="J72" s="149"/>
      <c r="K72" s="149"/>
      <c r="L72" s="149"/>
      <c r="M72" s="149"/>
      <c r="N72" s="149"/>
      <c r="O72" s="149"/>
      <c r="P72" s="149"/>
      <c r="Q72" s="149"/>
      <c r="R72" s="149">
        <v>7</v>
      </c>
      <c r="S72" s="149"/>
      <c r="T72" s="149"/>
      <c r="U72" s="149">
        <v>14</v>
      </c>
      <c r="V72" s="149"/>
      <c r="W72" s="149"/>
      <c r="X72" s="149"/>
      <c r="Y72" s="149"/>
      <c r="Z72" s="149"/>
      <c r="AA72" s="149"/>
      <c r="AB72" s="149"/>
      <c r="AC72" s="149"/>
      <c r="AD72" s="149"/>
      <c r="AE72" s="149">
        <f t="shared" si="57"/>
        <v>38</v>
      </c>
      <c r="AF72" s="117">
        <f t="shared" ref="AF72:AF79" si="58">IF(COUNTA(D72:AD72)=0,"",COUNTA(D72:AD72))</f>
        <v>4</v>
      </c>
      <c r="AG72" s="165" t="s">
        <v>410</v>
      </c>
      <c r="AH72" s="28" t="s">
        <v>74</v>
      </c>
      <c r="AI72" s="40"/>
      <c r="AJ72" s="115"/>
      <c r="AK72" s="40"/>
      <c r="AL72" s="149"/>
    </row>
    <row r="73" spans="1:38" x14ac:dyDescent="0.25">
      <c r="A73" s="142">
        <f>A71/A72</f>
        <v>185.88461538461539</v>
      </c>
      <c r="B73" s="139" t="s">
        <v>75</v>
      </c>
      <c r="C73" s="23" t="s">
        <v>28</v>
      </c>
      <c r="D73" s="142"/>
      <c r="E73" s="175">
        <f>+E71/E72</f>
        <v>191.125</v>
      </c>
      <c r="F73" s="213"/>
      <c r="G73" s="142"/>
      <c r="H73" s="198"/>
      <c r="I73" s="142">
        <f>+I71/I72</f>
        <v>172.33333333333334</v>
      </c>
      <c r="J73" s="175"/>
      <c r="K73" s="145"/>
      <c r="L73" s="145"/>
      <c r="M73" s="145"/>
      <c r="N73" s="145"/>
      <c r="O73" s="145"/>
      <c r="P73" s="145"/>
      <c r="Q73" s="145"/>
      <c r="R73" s="142">
        <f>+R71/R72</f>
        <v>182</v>
      </c>
      <c r="S73" s="145"/>
      <c r="T73" s="145"/>
      <c r="U73" s="142">
        <f>+U71/U72</f>
        <v>187.57142857142858</v>
      </c>
      <c r="V73" s="145"/>
      <c r="W73" s="145"/>
      <c r="X73" s="145"/>
      <c r="Y73" s="145"/>
      <c r="Z73" s="145"/>
      <c r="AA73" s="145"/>
      <c r="AB73" s="145"/>
      <c r="AC73" s="145"/>
      <c r="AD73" s="145"/>
      <c r="AE73" s="142">
        <f t="shared" ref="AE73" si="59">IF(AE71="","",AE71/AE72)</f>
        <v>183.68421052631578</v>
      </c>
      <c r="AF73" s="26"/>
      <c r="AG73" s="165"/>
      <c r="AH73" s="139" t="s">
        <v>75</v>
      </c>
      <c r="AI73" s="40"/>
      <c r="AJ73" s="142"/>
      <c r="AK73" s="40"/>
      <c r="AL73" s="145">
        <f>AE73-A73</f>
        <v>-2.2004048582996063</v>
      </c>
    </row>
    <row r="74" spans="1:38" x14ac:dyDescent="0.25">
      <c r="A74" s="143">
        <v>5440</v>
      </c>
      <c r="B74" s="41" t="s">
        <v>73</v>
      </c>
      <c r="C74" s="18" t="s">
        <v>24</v>
      </c>
      <c r="D74" s="154"/>
      <c r="E74" s="149">
        <v>1378</v>
      </c>
      <c r="F74" s="149"/>
      <c r="G74" s="149"/>
      <c r="H74" s="195"/>
      <c r="I74" s="149">
        <v>1429</v>
      </c>
      <c r="J74" s="149"/>
      <c r="K74" s="149"/>
      <c r="L74" s="149">
        <v>1142</v>
      </c>
      <c r="M74" s="149"/>
      <c r="N74" s="149"/>
      <c r="O74" s="149"/>
      <c r="P74" s="149"/>
      <c r="Q74" s="149"/>
      <c r="R74" s="149"/>
      <c r="S74" s="149"/>
      <c r="T74" s="149"/>
      <c r="U74" s="149"/>
      <c r="V74" s="149"/>
      <c r="W74" s="149"/>
      <c r="X74" s="149"/>
      <c r="Y74" s="149"/>
      <c r="Z74" s="149"/>
      <c r="AA74" s="149"/>
      <c r="AB74" s="149"/>
      <c r="AC74" s="149"/>
      <c r="AD74" s="149"/>
      <c r="AE74" s="149">
        <f t="shared" ref="AE74:AE75" si="60">IF(SUM(D74:AD74)=0,"",SUM(D74:AD74))</f>
        <v>3949</v>
      </c>
      <c r="AF74" s="20"/>
      <c r="AG74" s="21"/>
      <c r="AH74" s="41" t="s">
        <v>73</v>
      </c>
      <c r="AI74" s="40"/>
      <c r="AJ74" s="143"/>
      <c r="AK74" s="40"/>
      <c r="AL74" s="149"/>
    </row>
    <row r="75" spans="1:38" x14ac:dyDescent="0.25">
      <c r="A75" s="143">
        <v>32</v>
      </c>
      <c r="B75" s="136" t="s">
        <v>76</v>
      </c>
      <c r="C75" s="23" t="s">
        <v>26</v>
      </c>
      <c r="D75" s="154"/>
      <c r="E75" s="149">
        <v>8</v>
      </c>
      <c r="F75" s="149"/>
      <c r="G75" s="149"/>
      <c r="H75" s="195"/>
      <c r="I75" s="149">
        <v>9</v>
      </c>
      <c r="J75" s="149"/>
      <c r="K75" s="149"/>
      <c r="L75" s="149">
        <v>7</v>
      </c>
      <c r="M75" s="149"/>
      <c r="N75" s="149"/>
      <c r="O75" s="149"/>
      <c r="P75" s="149"/>
      <c r="Q75" s="149"/>
      <c r="R75" s="149"/>
      <c r="S75" s="149"/>
      <c r="T75" s="149"/>
      <c r="U75" s="149"/>
      <c r="V75" s="149"/>
      <c r="W75" s="149"/>
      <c r="X75" s="149"/>
      <c r="Y75" s="149"/>
      <c r="Z75" s="149"/>
      <c r="AA75" s="149"/>
      <c r="AB75" s="149"/>
      <c r="AC75" s="149"/>
      <c r="AD75" s="149"/>
      <c r="AE75" s="149">
        <f t="shared" si="60"/>
        <v>24</v>
      </c>
      <c r="AF75" s="117">
        <f t="shared" ref="AF75:AF79" si="61">IF(COUNTA(D75:AD75)=0,"",COUNTA(D75:AD75))</f>
        <v>3</v>
      </c>
      <c r="AG75" s="165" t="s">
        <v>337</v>
      </c>
      <c r="AH75" s="32" t="s">
        <v>76</v>
      </c>
      <c r="AI75" s="40"/>
      <c r="AJ75" s="143"/>
      <c r="AK75" s="40"/>
      <c r="AL75" s="149"/>
    </row>
    <row r="76" spans="1:38" x14ac:dyDescent="0.25">
      <c r="A76" s="142">
        <f>A74/A75</f>
        <v>170</v>
      </c>
      <c r="B76" s="137" t="s">
        <v>77</v>
      </c>
      <c r="C76" s="23" t="s">
        <v>28</v>
      </c>
      <c r="D76" s="145"/>
      <c r="E76" s="142">
        <f>+E74/E75</f>
        <v>172.25</v>
      </c>
      <c r="F76" s="142"/>
      <c r="G76" s="145"/>
      <c r="H76" s="142"/>
      <c r="I76" s="142">
        <f>+I74/I75</f>
        <v>158.77777777777777</v>
      </c>
      <c r="J76" s="145"/>
      <c r="K76" s="145"/>
      <c r="L76" s="142">
        <f>+L74/L75</f>
        <v>163.14285714285714</v>
      </c>
      <c r="M76" s="142"/>
      <c r="N76" s="145"/>
      <c r="O76" s="145"/>
      <c r="P76" s="145"/>
      <c r="Q76" s="145"/>
      <c r="R76" s="145"/>
      <c r="S76" s="145"/>
      <c r="T76" s="145"/>
      <c r="U76" s="145"/>
      <c r="V76" s="145"/>
      <c r="W76" s="145"/>
      <c r="X76" s="145"/>
      <c r="Y76" s="145"/>
      <c r="Z76" s="145"/>
      <c r="AA76" s="145"/>
      <c r="AB76" s="145"/>
      <c r="AC76" s="145"/>
      <c r="AD76" s="145"/>
      <c r="AE76" s="142">
        <f t="shared" ref="AE76" si="62">IF(AE74="","",AE74/AE75)</f>
        <v>164.54166666666666</v>
      </c>
      <c r="AF76" s="26"/>
      <c r="AG76" s="165"/>
      <c r="AH76" s="137" t="s">
        <v>77</v>
      </c>
      <c r="AI76" s="40"/>
      <c r="AJ76" s="142"/>
      <c r="AK76" s="40"/>
      <c r="AL76" s="145">
        <f>AE76-A76</f>
        <v>-5.4583333333333428</v>
      </c>
    </row>
    <row r="77" spans="1:38" x14ac:dyDescent="0.25">
      <c r="A77" s="115">
        <v>6031</v>
      </c>
      <c r="B77" s="41" t="s">
        <v>78</v>
      </c>
      <c r="C77" s="18" t="s">
        <v>24</v>
      </c>
      <c r="D77" s="149">
        <v>2311</v>
      </c>
      <c r="E77" s="149">
        <v>1215</v>
      </c>
      <c r="F77" s="149"/>
      <c r="G77" s="149"/>
      <c r="H77" s="195"/>
      <c r="I77" s="149"/>
      <c r="J77" s="149">
        <v>1383</v>
      </c>
      <c r="K77" s="149"/>
      <c r="L77" s="149">
        <v>1073</v>
      </c>
      <c r="M77" s="149"/>
      <c r="N77" s="149"/>
      <c r="O77" s="149"/>
      <c r="P77" s="149"/>
      <c r="Q77" s="149"/>
      <c r="R77" s="149"/>
      <c r="S77" s="149"/>
      <c r="T77" s="149"/>
      <c r="U77" s="149"/>
      <c r="V77" s="149"/>
      <c r="W77" s="149"/>
      <c r="X77" s="149">
        <v>953</v>
      </c>
      <c r="Y77" s="149"/>
      <c r="Z77" s="149"/>
      <c r="AA77" s="149"/>
      <c r="AB77" s="149"/>
      <c r="AC77" s="149"/>
      <c r="AD77" s="149"/>
      <c r="AE77" s="149">
        <f t="shared" ref="AE77:AE78" si="63">IF(SUM(D77:AD77)=0,"",SUM(D77:AD77))</f>
        <v>6935</v>
      </c>
      <c r="AF77" s="20"/>
      <c r="AG77" s="165"/>
      <c r="AH77" s="41" t="s">
        <v>78</v>
      </c>
      <c r="AI77" s="40"/>
      <c r="AJ77" s="115"/>
      <c r="AK77" s="40"/>
      <c r="AL77" s="149"/>
    </row>
    <row r="78" spans="1:38" x14ac:dyDescent="0.25">
      <c r="A78" s="115">
        <v>38</v>
      </c>
      <c r="B78" s="136" t="s">
        <v>79</v>
      </c>
      <c r="C78" s="23" t="s">
        <v>26</v>
      </c>
      <c r="D78" s="149">
        <v>15</v>
      </c>
      <c r="E78" s="149">
        <v>8</v>
      </c>
      <c r="F78" s="149"/>
      <c r="G78" s="149"/>
      <c r="H78" s="195"/>
      <c r="I78" s="149"/>
      <c r="J78" s="149">
        <v>9</v>
      </c>
      <c r="K78" s="149"/>
      <c r="L78" s="149">
        <v>7</v>
      </c>
      <c r="M78" s="149"/>
      <c r="N78" s="149"/>
      <c r="O78" s="149"/>
      <c r="P78" s="149"/>
      <c r="Q78" s="149"/>
      <c r="R78" s="149"/>
      <c r="S78" s="149"/>
      <c r="T78" s="149"/>
      <c r="U78" s="149"/>
      <c r="V78" s="149"/>
      <c r="W78" s="149"/>
      <c r="X78" s="149">
        <v>6</v>
      </c>
      <c r="Y78" s="149"/>
      <c r="Z78" s="149"/>
      <c r="AA78" s="149"/>
      <c r="AB78" s="149"/>
      <c r="AC78" s="149"/>
      <c r="AD78" s="149"/>
      <c r="AE78" s="149">
        <f t="shared" si="63"/>
        <v>45</v>
      </c>
      <c r="AF78" s="117">
        <f t="shared" ref="AF78:AF79" si="64">IF(COUNTA(D78:AD78)=0,"",COUNTA(D78:AD78))</f>
        <v>5</v>
      </c>
      <c r="AG78" s="165" t="s">
        <v>451</v>
      </c>
      <c r="AH78" s="32" t="s">
        <v>79</v>
      </c>
      <c r="AI78" s="40"/>
      <c r="AJ78" s="115"/>
      <c r="AK78" s="40"/>
      <c r="AL78" s="149"/>
    </row>
    <row r="79" spans="1:38" x14ac:dyDescent="0.25">
      <c r="A79" s="142">
        <f>A77/A78</f>
        <v>158.71052631578948</v>
      </c>
      <c r="B79" s="137" t="s">
        <v>80</v>
      </c>
      <c r="C79" s="23" t="s">
        <v>28</v>
      </c>
      <c r="D79" s="142">
        <f>+D77/D78</f>
        <v>154.06666666666666</v>
      </c>
      <c r="E79" s="142">
        <f>+E77/E78</f>
        <v>151.875</v>
      </c>
      <c r="F79" s="142"/>
      <c r="G79" s="145"/>
      <c r="H79" s="198"/>
      <c r="I79" s="142"/>
      <c r="J79" s="142">
        <f>+J77/J78</f>
        <v>153.66666666666666</v>
      </c>
      <c r="K79" s="145"/>
      <c r="L79" s="142">
        <f>+L77/L78</f>
        <v>153.28571428571428</v>
      </c>
      <c r="M79" s="142"/>
      <c r="N79" s="142"/>
      <c r="O79" s="142"/>
      <c r="P79" s="142"/>
      <c r="Q79" s="142"/>
      <c r="R79" s="142"/>
      <c r="S79" s="142"/>
      <c r="T79" s="142"/>
      <c r="U79" s="142"/>
      <c r="V79" s="142"/>
      <c r="W79" s="142"/>
      <c r="X79" s="142">
        <f>+X77/X78</f>
        <v>158.83333333333334</v>
      </c>
      <c r="Y79" s="142"/>
      <c r="Z79" s="142"/>
      <c r="AA79" s="142"/>
      <c r="AB79" s="142"/>
      <c r="AC79" s="142"/>
      <c r="AD79" s="142"/>
      <c r="AE79" s="142">
        <f t="shared" ref="AE79" si="65">IF(AE77="","",AE77/AE78)</f>
        <v>154.11111111111111</v>
      </c>
      <c r="AF79" s="26"/>
      <c r="AG79" s="21"/>
      <c r="AH79" s="137" t="s">
        <v>80</v>
      </c>
      <c r="AI79" s="40"/>
      <c r="AJ79" s="142"/>
      <c r="AK79" s="40"/>
      <c r="AL79" s="145">
        <f>AE79-A79</f>
        <v>-4.5994152046783654</v>
      </c>
    </row>
    <row r="80" spans="1:38" x14ac:dyDescent="0.25">
      <c r="A80" s="143">
        <v>0</v>
      </c>
      <c r="B80" s="41" t="s">
        <v>255</v>
      </c>
      <c r="C80" s="18" t="s">
        <v>24</v>
      </c>
      <c r="D80" s="171"/>
      <c r="E80" s="171"/>
      <c r="F80" s="171"/>
      <c r="G80" s="154"/>
      <c r="H80" s="200"/>
      <c r="I80" s="154"/>
      <c r="J80" s="154"/>
      <c r="K80" s="154"/>
      <c r="L80" s="154"/>
      <c r="M80" s="154"/>
      <c r="N80" s="171"/>
      <c r="O80" s="171"/>
      <c r="P80" s="171"/>
      <c r="Q80" s="171"/>
      <c r="R80" s="171"/>
      <c r="S80" s="171"/>
      <c r="T80" s="171"/>
      <c r="U80" s="171"/>
      <c r="V80" s="171"/>
      <c r="W80" s="171"/>
      <c r="X80" s="171"/>
      <c r="Y80" s="171"/>
      <c r="Z80" s="171"/>
      <c r="AA80" s="171"/>
      <c r="AB80" s="171"/>
      <c r="AC80" s="171"/>
      <c r="AD80" s="171"/>
      <c r="AE80" s="149" t="str">
        <f t="shared" ref="AE80:AE81" si="66">IF(SUM(D80:O80)=0,"",SUM(D80:O80))</f>
        <v/>
      </c>
      <c r="AF80" s="20"/>
      <c r="AG80" s="21"/>
      <c r="AH80" s="41" t="s">
        <v>255</v>
      </c>
      <c r="AI80" s="40"/>
      <c r="AJ80" s="143"/>
      <c r="AK80" s="40"/>
      <c r="AL80" s="154"/>
    </row>
    <row r="81" spans="1:40" x14ac:dyDescent="0.25">
      <c r="A81" s="171"/>
      <c r="B81" s="136" t="s">
        <v>256</v>
      </c>
      <c r="C81" s="23" t="s">
        <v>26</v>
      </c>
      <c r="D81" s="171"/>
      <c r="E81" s="171"/>
      <c r="F81" s="171"/>
      <c r="G81" s="154"/>
      <c r="H81" s="200"/>
      <c r="I81" s="154"/>
      <c r="J81" s="154"/>
      <c r="K81" s="154"/>
      <c r="L81" s="154"/>
      <c r="M81" s="154"/>
      <c r="N81" s="171"/>
      <c r="O81" s="171"/>
      <c r="P81" s="171"/>
      <c r="Q81" s="171"/>
      <c r="R81" s="171"/>
      <c r="S81" s="171"/>
      <c r="T81" s="171"/>
      <c r="U81" s="171"/>
      <c r="V81" s="171"/>
      <c r="W81" s="171"/>
      <c r="X81" s="171"/>
      <c r="Y81" s="171"/>
      <c r="Z81" s="171"/>
      <c r="AA81" s="171"/>
      <c r="AB81" s="171"/>
      <c r="AC81" s="171"/>
      <c r="AD81" s="171"/>
      <c r="AE81" s="149" t="str">
        <f t="shared" si="66"/>
        <v/>
      </c>
      <c r="AF81" s="117" t="str">
        <f t="shared" ref="AF81" si="67">IF(COUNTA(D81:O81)=0,"",COUNTA(D81:O81))</f>
        <v/>
      </c>
      <c r="AG81" s="21"/>
      <c r="AH81" s="136" t="s">
        <v>256</v>
      </c>
      <c r="AI81" s="40"/>
      <c r="AJ81" s="171"/>
      <c r="AK81" s="40"/>
      <c r="AL81" s="154"/>
    </row>
    <row r="82" spans="1:40" x14ac:dyDescent="0.25">
      <c r="A82" s="142"/>
      <c r="B82" s="137" t="s">
        <v>257</v>
      </c>
      <c r="C82" s="23" t="s">
        <v>28</v>
      </c>
      <c r="D82" s="142"/>
      <c r="E82" s="142"/>
      <c r="F82" s="142"/>
      <c r="G82" s="145"/>
      <c r="H82" s="198"/>
      <c r="I82" s="145"/>
      <c r="J82" s="145"/>
      <c r="K82" s="145"/>
      <c r="L82" s="145"/>
      <c r="M82" s="145"/>
      <c r="N82" s="142"/>
      <c r="O82" s="142"/>
      <c r="P82" s="142"/>
      <c r="Q82" s="142"/>
      <c r="R82" s="142"/>
      <c r="S82" s="142"/>
      <c r="T82" s="142"/>
      <c r="U82" s="142"/>
      <c r="V82" s="142"/>
      <c r="W82" s="142"/>
      <c r="X82" s="142"/>
      <c r="Y82" s="142"/>
      <c r="Z82" s="142"/>
      <c r="AA82" s="142"/>
      <c r="AB82" s="142"/>
      <c r="AC82" s="142"/>
      <c r="AD82" s="142"/>
      <c r="AE82" s="142" t="str">
        <f t="shared" ref="AE82" si="68">IF(AE80="","",AE80/AE81)</f>
        <v/>
      </c>
      <c r="AF82" s="26"/>
      <c r="AG82" s="21"/>
      <c r="AH82" s="137" t="s">
        <v>257</v>
      </c>
      <c r="AI82" s="40"/>
      <c r="AJ82" s="142"/>
      <c r="AK82" s="40"/>
      <c r="AL82" s="145"/>
    </row>
    <row r="83" spans="1:40" x14ac:dyDescent="0.25">
      <c r="A83" s="143">
        <v>0</v>
      </c>
      <c r="B83" s="38" t="s">
        <v>81</v>
      </c>
      <c r="C83" s="18" t="s">
        <v>24</v>
      </c>
      <c r="D83" s="154"/>
      <c r="E83" s="149"/>
      <c r="F83" s="149"/>
      <c r="G83" s="149"/>
      <c r="H83" s="195"/>
      <c r="I83" s="149"/>
      <c r="J83" s="149"/>
      <c r="K83" s="149"/>
      <c r="L83" s="149"/>
      <c r="M83" s="149"/>
      <c r="N83" s="149"/>
      <c r="O83" s="149"/>
      <c r="P83" s="149"/>
      <c r="Q83" s="149"/>
      <c r="R83" s="149"/>
      <c r="S83" s="149"/>
      <c r="T83" s="149"/>
      <c r="U83" s="149"/>
      <c r="V83" s="149"/>
      <c r="W83" s="149"/>
      <c r="X83" s="149"/>
      <c r="Y83" s="149"/>
      <c r="Z83" s="149"/>
      <c r="AA83" s="149"/>
      <c r="AB83" s="149"/>
      <c r="AC83" s="149"/>
      <c r="AD83" s="149"/>
      <c r="AE83" s="149" t="str">
        <f t="shared" ref="AE83:AE84" si="69">IF(SUM(D83:O83)=0,"",SUM(D83:O83))</f>
        <v/>
      </c>
      <c r="AF83" s="20"/>
      <c r="AG83" s="29"/>
      <c r="AH83" s="38" t="s">
        <v>81</v>
      </c>
      <c r="AI83" s="40"/>
      <c r="AJ83" s="143"/>
      <c r="AK83" s="40"/>
      <c r="AL83" s="149"/>
      <c r="AN83" s="202"/>
    </row>
    <row r="84" spans="1:40" x14ac:dyDescent="0.25">
      <c r="A84" s="143"/>
      <c r="B84" s="138" t="s">
        <v>82</v>
      </c>
      <c r="C84" s="23" t="s">
        <v>26</v>
      </c>
      <c r="D84" s="154"/>
      <c r="E84" s="149"/>
      <c r="F84" s="149"/>
      <c r="G84" s="149"/>
      <c r="H84" s="195"/>
      <c r="I84" s="149"/>
      <c r="J84" s="149"/>
      <c r="K84" s="149"/>
      <c r="L84" s="149"/>
      <c r="M84" s="149"/>
      <c r="N84" s="149"/>
      <c r="O84" s="149"/>
      <c r="P84" s="149"/>
      <c r="Q84" s="149"/>
      <c r="R84" s="149"/>
      <c r="S84" s="149"/>
      <c r="T84" s="149"/>
      <c r="U84" s="149"/>
      <c r="V84" s="149"/>
      <c r="W84" s="149"/>
      <c r="X84" s="149"/>
      <c r="Y84" s="149"/>
      <c r="Z84" s="149"/>
      <c r="AA84" s="149"/>
      <c r="AB84" s="149"/>
      <c r="AC84" s="149"/>
      <c r="AD84" s="149"/>
      <c r="AE84" s="149" t="str">
        <f t="shared" si="69"/>
        <v/>
      </c>
      <c r="AF84" s="117" t="str">
        <f t="shared" ref="AF84" si="70">IF(COUNTA(D84:O84)=0,"",COUNTA(D84:O84))</f>
        <v/>
      </c>
      <c r="AG84" s="165"/>
      <c r="AH84" s="28" t="s">
        <v>82</v>
      </c>
      <c r="AI84" s="40"/>
      <c r="AJ84" s="143"/>
      <c r="AK84" s="40"/>
      <c r="AL84" s="149"/>
      <c r="AN84" s="202"/>
    </row>
    <row r="85" spans="1:40" x14ac:dyDescent="0.25">
      <c r="A85" s="142"/>
      <c r="B85" s="139" t="s">
        <v>83</v>
      </c>
      <c r="C85" s="23" t="s">
        <v>28</v>
      </c>
      <c r="D85" s="145"/>
      <c r="E85" s="145"/>
      <c r="F85" s="145"/>
      <c r="G85" s="145"/>
      <c r="H85" s="193"/>
      <c r="I85" s="145"/>
      <c r="J85" s="145"/>
      <c r="K85" s="145"/>
      <c r="L85" s="145"/>
      <c r="M85" s="145"/>
      <c r="N85" s="145"/>
      <c r="O85" s="145"/>
      <c r="P85" s="145"/>
      <c r="Q85" s="145"/>
      <c r="R85" s="145"/>
      <c r="S85" s="145"/>
      <c r="T85" s="145"/>
      <c r="U85" s="145"/>
      <c r="V85" s="145"/>
      <c r="W85" s="145"/>
      <c r="X85" s="145"/>
      <c r="Y85" s="145"/>
      <c r="Z85" s="145"/>
      <c r="AA85" s="145"/>
      <c r="AB85" s="145"/>
      <c r="AC85" s="145"/>
      <c r="AD85" s="145"/>
      <c r="AE85" s="142" t="str">
        <f t="shared" ref="AE85" si="71">IF(AE83="","",AE83/AE84)</f>
        <v/>
      </c>
      <c r="AF85" s="26"/>
      <c r="AG85" s="24"/>
      <c r="AH85" s="139" t="s">
        <v>83</v>
      </c>
      <c r="AI85" s="40"/>
      <c r="AJ85" s="142"/>
      <c r="AK85" s="40"/>
      <c r="AL85" s="145"/>
      <c r="AN85" s="203"/>
    </row>
    <row r="86" spans="1:40" x14ac:dyDescent="0.25">
      <c r="A86" s="115">
        <v>0</v>
      </c>
      <c r="B86" s="41" t="s">
        <v>84</v>
      </c>
      <c r="C86" s="18" t="s">
        <v>24</v>
      </c>
      <c r="D86" s="154"/>
      <c r="E86" s="149"/>
      <c r="F86" s="149"/>
      <c r="G86" s="149"/>
      <c r="H86" s="195"/>
      <c r="I86" s="149"/>
      <c r="J86" s="149"/>
      <c r="K86" s="149"/>
      <c r="L86" s="149">
        <v>1117</v>
      </c>
      <c r="M86" s="149"/>
      <c r="N86" s="149"/>
      <c r="O86" s="149"/>
      <c r="P86" s="149"/>
      <c r="Q86" s="149"/>
      <c r="R86" s="149"/>
      <c r="S86" s="149"/>
      <c r="T86" s="149"/>
      <c r="U86" s="149"/>
      <c r="V86" s="149"/>
      <c r="W86" s="149"/>
      <c r="X86" s="149"/>
      <c r="Y86" s="149">
        <v>1190</v>
      </c>
      <c r="Z86" s="149"/>
      <c r="AA86" s="149"/>
      <c r="AB86" s="149"/>
      <c r="AC86" s="149"/>
      <c r="AD86" s="149"/>
      <c r="AE86" s="149">
        <f t="shared" ref="AE86:AE87" si="72">IF(SUM(D86:AD86)=0,"",SUM(D86:AD86))</f>
        <v>2307</v>
      </c>
      <c r="AF86" s="20"/>
      <c r="AG86" s="40"/>
      <c r="AH86" s="41" t="s">
        <v>84</v>
      </c>
      <c r="AI86" s="40"/>
      <c r="AJ86" s="115"/>
      <c r="AK86" s="40"/>
      <c r="AL86" s="149"/>
      <c r="AN86" s="204"/>
    </row>
    <row r="87" spans="1:40" x14ac:dyDescent="0.25">
      <c r="A87" s="115"/>
      <c r="B87" s="136" t="s">
        <v>85</v>
      </c>
      <c r="C87" s="23" t="s">
        <v>26</v>
      </c>
      <c r="D87" s="154"/>
      <c r="E87" s="149"/>
      <c r="F87" s="149"/>
      <c r="G87" s="149"/>
      <c r="H87" s="195"/>
      <c r="I87" s="149"/>
      <c r="J87" s="149"/>
      <c r="K87" s="149"/>
      <c r="L87" s="149">
        <v>7</v>
      </c>
      <c r="M87" s="149"/>
      <c r="N87" s="149"/>
      <c r="O87" s="149"/>
      <c r="P87" s="149"/>
      <c r="Q87" s="149"/>
      <c r="R87" s="149"/>
      <c r="S87" s="149"/>
      <c r="T87" s="149"/>
      <c r="U87" s="149"/>
      <c r="V87" s="149"/>
      <c r="W87" s="149"/>
      <c r="X87" s="149"/>
      <c r="Y87" s="149">
        <v>8</v>
      </c>
      <c r="Z87" s="149"/>
      <c r="AA87" s="149"/>
      <c r="AB87" s="149"/>
      <c r="AC87" s="149"/>
      <c r="AD87" s="149"/>
      <c r="AE87" s="149">
        <f t="shared" si="72"/>
        <v>15</v>
      </c>
      <c r="AF87" s="117">
        <f t="shared" ref="AF87:AF91" si="73">IF(COUNTA(D87:AD87)=0,"",COUNTA(D87:AD87))</f>
        <v>2</v>
      </c>
      <c r="AG87" s="165" t="s">
        <v>440</v>
      </c>
      <c r="AH87" s="32" t="s">
        <v>85</v>
      </c>
      <c r="AI87" s="40"/>
      <c r="AJ87" s="115"/>
      <c r="AK87" s="40"/>
      <c r="AL87" s="149"/>
      <c r="AN87" s="204"/>
    </row>
    <row r="88" spans="1:40" x14ac:dyDescent="0.25">
      <c r="A88" s="142"/>
      <c r="B88" s="137" t="s">
        <v>86</v>
      </c>
      <c r="C88" s="23" t="s">
        <v>28</v>
      </c>
      <c r="D88" s="145"/>
      <c r="E88" s="145"/>
      <c r="F88" s="145"/>
      <c r="G88" s="145"/>
      <c r="H88" s="193"/>
      <c r="I88" s="145"/>
      <c r="J88" s="145"/>
      <c r="K88" s="145"/>
      <c r="L88" s="142">
        <f>+L86/L87</f>
        <v>159.57142857142858</v>
      </c>
      <c r="M88" s="142"/>
      <c r="N88" s="145"/>
      <c r="O88" s="145"/>
      <c r="P88" s="145"/>
      <c r="Q88" s="145"/>
      <c r="R88" s="145"/>
      <c r="S88" s="145"/>
      <c r="T88" s="145"/>
      <c r="U88" s="145"/>
      <c r="V88" s="145"/>
      <c r="W88" s="145"/>
      <c r="X88" s="145"/>
      <c r="Y88" s="142">
        <f>+Y86/Y87</f>
        <v>148.75</v>
      </c>
      <c r="Z88" s="142"/>
      <c r="AA88" s="142"/>
      <c r="AB88" s="142"/>
      <c r="AC88" s="142"/>
      <c r="AD88" s="142"/>
      <c r="AE88" s="142">
        <f t="shared" ref="AE88" si="74">IF(AE86="","",AE86/AE87)</f>
        <v>153.80000000000001</v>
      </c>
      <c r="AF88" s="26"/>
      <c r="AG88" s="24"/>
      <c r="AH88" s="137" t="s">
        <v>86</v>
      </c>
      <c r="AI88" s="40"/>
      <c r="AJ88" s="142"/>
      <c r="AK88" s="40"/>
      <c r="AL88" s="145"/>
      <c r="AN88" s="203"/>
    </row>
    <row r="89" spans="1:40" x14ac:dyDescent="0.25">
      <c r="A89" s="115">
        <v>0</v>
      </c>
      <c r="B89" s="38" t="s">
        <v>87</v>
      </c>
      <c r="C89" s="18" t="s">
        <v>24</v>
      </c>
      <c r="D89" s="154"/>
      <c r="E89" s="149"/>
      <c r="F89" s="149"/>
      <c r="G89" s="149"/>
      <c r="H89" s="195">
        <v>1244</v>
      </c>
      <c r="I89" s="149"/>
      <c r="J89" s="149"/>
      <c r="K89" s="149"/>
      <c r="L89" s="149"/>
      <c r="M89" s="149"/>
      <c r="N89" s="149"/>
      <c r="O89" s="149"/>
      <c r="P89" s="149"/>
      <c r="Q89" s="149"/>
      <c r="R89" s="149"/>
      <c r="S89" s="149">
        <v>1148</v>
      </c>
      <c r="T89" s="149"/>
      <c r="U89" s="149"/>
      <c r="V89" s="149"/>
      <c r="W89" s="149">
        <v>1353</v>
      </c>
      <c r="X89" s="149"/>
      <c r="Y89" s="149"/>
      <c r="Z89" s="149"/>
      <c r="AA89" s="149"/>
      <c r="AB89" s="149"/>
      <c r="AC89" s="149"/>
      <c r="AD89" s="149"/>
      <c r="AE89" s="149">
        <f t="shared" ref="AE89:AE90" si="75">IF(SUM(D89:AD89)=0,"",SUM(D89:AD89))</f>
        <v>3745</v>
      </c>
      <c r="AF89" s="20"/>
      <c r="AG89" s="24"/>
      <c r="AH89" s="38" t="s">
        <v>87</v>
      </c>
      <c r="AI89" s="40"/>
      <c r="AJ89" s="115"/>
      <c r="AK89" s="40"/>
      <c r="AL89" s="154"/>
      <c r="AN89" s="204"/>
    </row>
    <row r="90" spans="1:40" x14ac:dyDescent="0.25">
      <c r="A90" s="117"/>
      <c r="B90" s="138" t="s">
        <v>88</v>
      </c>
      <c r="C90" s="23" t="s">
        <v>26</v>
      </c>
      <c r="D90" s="154"/>
      <c r="E90" s="149"/>
      <c r="F90" s="149"/>
      <c r="G90" s="149"/>
      <c r="H90" s="195">
        <v>8</v>
      </c>
      <c r="I90" s="149"/>
      <c r="J90" s="149"/>
      <c r="K90" s="149"/>
      <c r="L90" s="149"/>
      <c r="M90" s="149"/>
      <c r="N90" s="149"/>
      <c r="O90" s="149"/>
      <c r="P90" s="149"/>
      <c r="Q90" s="149"/>
      <c r="R90" s="149"/>
      <c r="S90" s="149">
        <v>7</v>
      </c>
      <c r="T90" s="149"/>
      <c r="U90" s="149"/>
      <c r="V90" s="149"/>
      <c r="W90" s="149">
        <v>8</v>
      </c>
      <c r="X90" s="149"/>
      <c r="Y90" s="149"/>
      <c r="Z90" s="149"/>
      <c r="AA90" s="149"/>
      <c r="AB90" s="149"/>
      <c r="AC90" s="149"/>
      <c r="AD90" s="149"/>
      <c r="AE90" s="149">
        <f t="shared" si="75"/>
        <v>23</v>
      </c>
      <c r="AF90" s="117">
        <f t="shared" ref="AF90:AF91" si="76">IF(COUNTA(D90:AD90)=0,"",COUNTA(D90:AD90))</f>
        <v>3</v>
      </c>
      <c r="AG90" s="165" t="s">
        <v>407</v>
      </c>
      <c r="AH90" s="28" t="s">
        <v>88</v>
      </c>
      <c r="AI90" s="40"/>
      <c r="AJ90" s="117"/>
      <c r="AK90" s="40"/>
      <c r="AL90" s="149"/>
      <c r="AN90" s="205"/>
    </row>
    <row r="91" spans="1:40" x14ac:dyDescent="0.25">
      <c r="A91" s="142"/>
      <c r="B91" s="139" t="s">
        <v>89</v>
      </c>
      <c r="C91" s="23" t="s">
        <v>28</v>
      </c>
      <c r="D91" s="145"/>
      <c r="E91" s="145"/>
      <c r="F91" s="145"/>
      <c r="G91" s="145"/>
      <c r="H91" s="145">
        <f t="shared" ref="H91" si="77">IF(H90=0,"",(H89/H90))</f>
        <v>155.5</v>
      </c>
      <c r="I91" s="145"/>
      <c r="J91" s="145"/>
      <c r="K91" s="145"/>
      <c r="L91" s="145"/>
      <c r="M91" s="145"/>
      <c r="N91" s="145"/>
      <c r="O91" s="145"/>
      <c r="P91" s="145"/>
      <c r="Q91" s="145"/>
      <c r="R91" s="145"/>
      <c r="S91" s="142">
        <f>+S89/S90</f>
        <v>164</v>
      </c>
      <c r="T91" s="142"/>
      <c r="U91" s="142"/>
      <c r="V91" s="142"/>
      <c r="W91" s="142">
        <f>+W89/W90</f>
        <v>169.125</v>
      </c>
      <c r="X91" s="142"/>
      <c r="Y91" s="142"/>
      <c r="Z91" s="142"/>
      <c r="AA91" s="142"/>
      <c r="AB91" s="142"/>
      <c r="AC91" s="142"/>
      <c r="AD91" s="142"/>
      <c r="AE91" s="142">
        <f t="shared" ref="AE91" si="78">IF(AE89="","",AE89/AE90)</f>
        <v>162.82608695652175</v>
      </c>
      <c r="AF91" s="26"/>
      <c r="AG91" s="24"/>
      <c r="AH91" s="139" t="s">
        <v>89</v>
      </c>
      <c r="AI91" s="40"/>
      <c r="AJ91" s="142"/>
      <c r="AK91" s="40"/>
      <c r="AL91" s="145"/>
      <c r="AN91" s="203"/>
    </row>
    <row r="92" spans="1:40" x14ac:dyDescent="0.25">
      <c r="A92" s="117">
        <v>1404</v>
      </c>
      <c r="B92" s="41" t="s">
        <v>90</v>
      </c>
      <c r="C92" s="18" t="s">
        <v>24</v>
      </c>
      <c r="D92" s="143"/>
      <c r="E92" s="149"/>
      <c r="F92" s="149"/>
      <c r="G92" s="149"/>
      <c r="H92" s="195"/>
      <c r="I92" s="149"/>
      <c r="J92" s="149"/>
      <c r="K92" s="149"/>
      <c r="L92" s="149"/>
      <c r="M92" s="149"/>
      <c r="N92" s="149"/>
      <c r="O92" s="149"/>
      <c r="P92" s="149"/>
      <c r="Q92" s="149"/>
      <c r="R92" s="149"/>
      <c r="S92" s="149"/>
      <c r="T92" s="149"/>
      <c r="U92" s="149"/>
      <c r="V92" s="149"/>
      <c r="W92" s="149"/>
      <c r="X92" s="149"/>
      <c r="Y92" s="149"/>
      <c r="Z92" s="149"/>
      <c r="AA92" s="149"/>
      <c r="AB92" s="149"/>
      <c r="AC92" s="149"/>
      <c r="AD92" s="149"/>
      <c r="AE92" s="149" t="str">
        <f t="shared" ref="AE92:AE93" si="79">IF(SUM(D92:O92)=0,"",SUM(D92:O92))</f>
        <v/>
      </c>
      <c r="AF92" s="20"/>
      <c r="AG92" s="165"/>
      <c r="AH92" s="41" t="s">
        <v>90</v>
      </c>
      <c r="AI92" s="40"/>
      <c r="AJ92" s="117"/>
      <c r="AK92" s="40"/>
      <c r="AL92" s="149"/>
      <c r="AN92" s="205"/>
    </row>
    <row r="93" spans="1:40" x14ac:dyDescent="0.25">
      <c r="A93" s="117">
        <v>9</v>
      </c>
      <c r="B93" s="136" t="s">
        <v>91</v>
      </c>
      <c r="C93" s="23" t="s">
        <v>26</v>
      </c>
      <c r="D93" s="149"/>
      <c r="E93" s="149"/>
      <c r="F93" s="149"/>
      <c r="G93" s="149"/>
      <c r="H93" s="195"/>
      <c r="I93" s="149"/>
      <c r="J93" s="149"/>
      <c r="K93" s="149"/>
      <c r="L93" s="149"/>
      <c r="M93" s="149"/>
      <c r="N93" s="149"/>
      <c r="O93" s="149"/>
      <c r="P93" s="149"/>
      <c r="Q93" s="149"/>
      <c r="R93" s="149"/>
      <c r="S93" s="149"/>
      <c r="T93" s="149"/>
      <c r="U93" s="149"/>
      <c r="V93" s="149"/>
      <c r="W93" s="149"/>
      <c r="X93" s="149"/>
      <c r="Y93" s="149"/>
      <c r="Z93" s="149"/>
      <c r="AA93" s="149"/>
      <c r="AB93" s="149"/>
      <c r="AC93" s="149"/>
      <c r="AD93" s="149"/>
      <c r="AE93" s="149" t="str">
        <f t="shared" si="79"/>
        <v/>
      </c>
      <c r="AF93" s="117" t="str">
        <f t="shared" ref="AF93" si="80">IF(COUNTA(D93:O93)=0,"",COUNTA(D93:O93))</f>
        <v/>
      </c>
      <c r="AG93" s="165"/>
      <c r="AH93" s="32" t="s">
        <v>91</v>
      </c>
      <c r="AI93" s="40"/>
      <c r="AJ93" s="117"/>
      <c r="AK93" s="40"/>
      <c r="AL93" s="149"/>
      <c r="AN93" s="205"/>
    </row>
    <row r="94" spans="1:40" x14ac:dyDescent="0.25">
      <c r="A94" s="142">
        <f>A92/A93</f>
        <v>156</v>
      </c>
      <c r="B94" s="137" t="s">
        <v>92</v>
      </c>
      <c r="C94" s="23" t="s">
        <v>28</v>
      </c>
      <c r="D94" s="145"/>
      <c r="E94" s="145"/>
      <c r="F94" s="142"/>
      <c r="G94" s="145"/>
      <c r="H94" s="193"/>
      <c r="I94" s="145"/>
      <c r="J94" s="145"/>
      <c r="K94" s="145"/>
      <c r="L94" s="142"/>
      <c r="M94" s="142"/>
      <c r="N94" s="145"/>
      <c r="O94" s="145"/>
      <c r="P94" s="145"/>
      <c r="Q94" s="145"/>
      <c r="R94" s="145"/>
      <c r="S94" s="145"/>
      <c r="T94" s="145"/>
      <c r="U94" s="145"/>
      <c r="V94" s="145"/>
      <c r="W94" s="145"/>
      <c r="X94" s="145"/>
      <c r="Y94" s="145"/>
      <c r="Z94" s="145"/>
      <c r="AA94" s="145"/>
      <c r="AB94" s="145"/>
      <c r="AC94" s="145"/>
      <c r="AD94" s="145"/>
      <c r="AE94" s="142" t="str">
        <f t="shared" ref="AE94" si="81">IF(AE92="","",AE92/AE93)</f>
        <v/>
      </c>
      <c r="AF94" s="26"/>
      <c r="AG94" s="24"/>
      <c r="AH94" s="137" t="s">
        <v>92</v>
      </c>
      <c r="AI94" s="40"/>
      <c r="AJ94" s="142"/>
      <c r="AK94" s="40"/>
      <c r="AL94" s="145"/>
      <c r="AN94" s="203"/>
    </row>
    <row r="95" spans="1:40" x14ac:dyDescent="0.25">
      <c r="A95" s="143">
        <v>3070</v>
      </c>
      <c r="B95" s="38" t="s">
        <v>93</v>
      </c>
      <c r="C95" s="18" t="s">
        <v>24</v>
      </c>
      <c r="D95" s="149"/>
      <c r="E95" s="149"/>
      <c r="F95" s="149"/>
      <c r="G95" s="149"/>
      <c r="H95" s="195"/>
      <c r="I95" s="149"/>
      <c r="J95" s="149"/>
      <c r="K95" s="149"/>
      <c r="L95" s="149"/>
      <c r="M95" s="149"/>
      <c r="N95" s="149"/>
      <c r="O95" s="149"/>
      <c r="P95" s="149"/>
      <c r="Q95" s="149"/>
      <c r="R95" s="149">
        <v>1302</v>
      </c>
      <c r="S95" s="149"/>
      <c r="T95" s="149"/>
      <c r="U95" s="149"/>
      <c r="V95" s="149"/>
      <c r="W95" s="149"/>
      <c r="X95" s="149"/>
      <c r="Y95" s="149">
        <v>1494</v>
      </c>
      <c r="Z95" s="149"/>
      <c r="AA95" s="149">
        <v>3734</v>
      </c>
      <c r="AB95" s="149"/>
      <c r="AC95" s="149"/>
      <c r="AD95" s="149"/>
      <c r="AE95" s="149">
        <f t="shared" ref="AE95:AE96" si="82">IF(SUM(D95:AD95)=0,"",SUM(D95:AD95))</f>
        <v>6530</v>
      </c>
      <c r="AF95" s="20"/>
      <c r="AG95" s="21"/>
      <c r="AH95" s="38" t="s">
        <v>93</v>
      </c>
      <c r="AI95" s="40"/>
      <c r="AJ95" s="143"/>
      <c r="AK95" s="40"/>
      <c r="AL95" s="149"/>
      <c r="AN95" s="202"/>
    </row>
    <row r="96" spans="1:40" x14ac:dyDescent="0.25">
      <c r="A96" s="143">
        <v>15</v>
      </c>
      <c r="B96" s="138" t="s">
        <v>94</v>
      </c>
      <c r="C96" s="23" t="s">
        <v>26</v>
      </c>
      <c r="D96" s="149"/>
      <c r="E96" s="149"/>
      <c r="F96" s="149"/>
      <c r="G96" s="149"/>
      <c r="H96" s="195"/>
      <c r="I96" s="149"/>
      <c r="J96" s="149"/>
      <c r="K96" s="149"/>
      <c r="L96" s="149"/>
      <c r="M96" s="149"/>
      <c r="N96" s="149"/>
      <c r="O96" s="149"/>
      <c r="P96" s="149"/>
      <c r="Q96" s="149"/>
      <c r="R96" s="149">
        <v>7</v>
      </c>
      <c r="S96" s="149"/>
      <c r="T96" s="149"/>
      <c r="U96" s="149"/>
      <c r="V96" s="149"/>
      <c r="W96" s="149"/>
      <c r="X96" s="149"/>
      <c r="Y96" s="149">
        <v>8</v>
      </c>
      <c r="Z96" s="149"/>
      <c r="AA96" s="149">
        <v>19</v>
      </c>
      <c r="AB96" s="149"/>
      <c r="AC96" s="149"/>
      <c r="AD96" s="149"/>
      <c r="AE96" s="149">
        <f t="shared" si="82"/>
        <v>34</v>
      </c>
      <c r="AF96" s="117">
        <f t="shared" ref="AF96:AF115" si="83">IF(COUNTA(D96:AD96)=0,"",COUNTA(D96:AD96))</f>
        <v>3</v>
      </c>
      <c r="AG96" s="165" t="s">
        <v>460</v>
      </c>
      <c r="AH96" s="28" t="s">
        <v>94</v>
      </c>
      <c r="AI96" s="40"/>
      <c r="AJ96" s="143"/>
      <c r="AK96" s="40"/>
      <c r="AL96" s="149"/>
      <c r="AN96" s="202"/>
    </row>
    <row r="97" spans="1:40" x14ac:dyDescent="0.25">
      <c r="A97" s="214">
        <f>A95/A96</f>
        <v>204.66666666666666</v>
      </c>
      <c r="B97" s="139" t="s">
        <v>95</v>
      </c>
      <c r="C97" s="23" t="s">
        <v>28</v>
      </c>
      <c r="D97" s="213"/>
      <c r="E97" s="175"/>
      <c r="F97" s="142"/>
      <c r="G97" s="145"/>
      <c r="H97" s="193"/>
      <c r="I97" s="142"/>
      <c r="J97" s="142"/>
      <c r="K97" s="142"/>
      <c r="L97" s="175"/>
      <c r="M97" s="175"/>
      <c r="N97" s="142"/>
      <c r="O97" s="142"/>
      <c r="P97" s="142"/>
      <c r="Q97" s="142"/>
      <c r="R97" s="142">
        <f>+R95/R96</f>
        <v>186</v>
      </c>
      <c r="S97" s="142"/>
      <c r="T97" s="142"/>
      <c r="U97" s="142"/>
      <c r="V97" s="142"/>
      <c r="W97" s="142"/>
      <c r="X97" s="142"/>
      <c r="Y97" s="142">
        <f>+Y95/Y96</f>
        <v>186.75</v>
      </c>
      <c r="Z97" s="142"/>
      <c r="AA97" s="175">
        <f>+AA95/AA96</f>
        <v>196.52631578947367</v>
      </c>
      <c r="AB97" s="175"/>
      <c r="AC97" s="175"/>
      <c r="AD97" s="175"/>
      <c r="AE97" s="142">
        <f t="shared" ref="AE97" si="84">IF(AE95="","",AE95/AE96)</f>
        <v>192.05882352941177</v>
      </c>
      <c r="AF97" s="26"/>
      <c r="AG97" s="182"/>
      <c r="AH97" s="139" t="s">
        <v>95</v>
      </c>
      <c r="AI97" s="40"/>
      <c r="AJ97" s="142"/>
      <c r="AK97" s="40"/>
      <c r="AL97" s="145"/>
      <c r="AN97" s="203"/>
    </row>
    <row r="98" spans="1:40" x14ac:dyDescent="0.25">
      <c r="A98" s="115">
        <v>1397</v>
      </c>
      <c r="B98" s="41" t="s">
        <v>93</v>
      </c>
      <c r="C98" s="18" t="s">
        <v>24</v>
      </c>
      <c r="D98" s="149"/>
      <c r="E98" s="149"/>
      <c r="F98" s="149"/>
      <c r="G98" s="149"/>
      <c r="H98" s="195"/>
      <c r="I98" s="149"/>
      <c r="J98" s="149"/>
      <c r="K98" s="149">
        <v>1930</v>
      </c>
      <c r="L98" s="149"/>
      <c r="M98" s="149"/>
      <c r="N98" s="149"/>
      <c r="O98" s="149"/>
      <c r="P98" s="149"/>
      <c r="Q98" s="149"/>
      <c r="R98" s="149"/>
      <c r="S98" s="149"/>
      <c r="T98" s="149"/>
      <c r="U98" s="149"/>
      <c r="V98" s="149"/>
      <c r="W98" s="149"/>
      <c r="X98" s="149"/>
      <c r="Y98" s="149">
        <v>1441</v>
      </c>
      <c r="Z98" s="149"/>
      <c r="AA98" s="149"/>
      <c r="AB98" s="149"/>
      <c r="AC98" s="149"/>
      <c r="AD98" s="149"/>
      <c r="AE98" s="149">
        <f t="shared" ref="AE98:AE99" si="85">IF(SUM(D98:AD98)=0,"",SUM(D98:AD98))</f>
        <v>3371</v>
      </c>
      <c r="AF98" s="20"/>
      <c r="AG98" s="165"/>
      <c r="AH98" s="41" t="s">
        <v>93</v>
      </c>
      <c r="AI98" s="40"/>
      <c r="AJ98" s="115"/>
      <c r="AK98" s="40"/>
      <c r="AL98" s="149"/>
      <c r="AN98" s="204"/>
    </row>
    <row r="99" spans="1:40" x14ac:dyDescent="0.25">
      <c r="A99" s="115">
        <v>8</v>
      </c>
      <c r="B99" s="136" t="s">
        <v>96</v>
      </c>
      <c r="C99" s="23" t="s">
        <v>26</v>
      </c>
      <c r="D99" s="149"/>
      <c r="E99" s="149"/>
      <c r="F99" s="149"/>
      <c r="G99" s="149"/>
      <c r="H99" s="195"/>
      <c r="I99" s="149"/>
      <c r="J99" s="149"/>
      <c r="K99" s="149">
        <v>11</v>
      </c>
      <c r="L99" s="149"/>
      <c r="M99" s="149"/>
      <c r="N99" s="149"/>
      <c r="O99" s="149"/>
      <c r="P99" s="149"/>
      <c r="Q99" s="149"/>
      <c r="R99" s="149"/>
      <c r="S99" s="149"/>
      <c r="T99" s="149"/>
      <c r="U99" s="149"/>
      <c r="V99" s="149"/>
      <c r="W99" s="149"/>
      <c r="X99" s="149"/>
      <c r="Y99" s="149">
        <v>8</v>
      </c>
      <c r="Z99" s="149"/>
      <c r="AA99" s="149"/>
      <c r="AB99" s="149"/>
      <c r="AC99" s="149"/>
      <c r="AD99" s="149"/>
      <c r="AE99" s="149">
        <f t="shared" si="85"/>
        <v>19</v>
      </c>
      <c r="AF99" s="117">
        <f t="shared" ref="AF99:AF115" si="86">IF(COUNTA(D99:AD99)=0,"",COUNTA(D99:AD99))</f>
        <v>2</v>
      </c>
      <c r="AG99" s="165" t="s">
        <v>439</v>
      </c>
      <c r="AH99" s="32" t="s">
        <v>96</v>
      </c>
      <c r="AI99" s="40"/>
      <c r="AJ99" s="115"/>
      <c r="AK99" s="40"/>
      <c r="AL99" s="149"/>
      <c r="AN99" s="204"/>
    </row>
    <row r="100" spans="1:40" x14ac:dyDescent="0.25">
      <c r="A100" s="142">
        <f>A98/A99</f>
        <v>174.625</v>
      </c>
      <c r="B100" s="137" t="s">
        <v>97</v>
      </c>
      <c r="C100" s="23" t="s">
        <v>28</v>
      </c>
      <c r="D100" s="142"/>
      <c r="E100" s="142"/>
      <c r="F100" s="142"/>
      <c r="G100" s="145"/>
      <c r="H100" s="193"/>
      <c r="I100" s="145"/>
      <c r="J100" s="142"/>
      <c r="K100" s="145">
        <f t="shared" ref="K100" si="87">IF(K99=0,"",(K98/K99))</f>
        <v>175.45454545454547</v>
      </c>
      <c r="L100" s="142"/>
      <c r="M100" s="142"/>
      <c r="N100" s="145"/>
      <c r="O100" s="145"/>
      <c r="P100" s="145"/>
      <c r="Q100" s="145"/>
      <c r="R100" s="145"/>
      <c r="S100" s="145"/>
      <c r="T100" s="145"/>
      <c r="U100" s="145"/>
      <c r="V100" s="145"/>
      <c r="W100" s="145"/>
      <c r="X100" s="145"/>
      <c r="Y100" s="142">
        <f>+Y98/Y99</f>
        <v>180.125</v>
      </c>
      <c r="Z100" s="142"/>
      <c r="AA100" s="142"/>
      <c r="AB100" s="142"/>
      <c r="AC100" s="142"/>
      <c r="AD100" s="142"/>
      <c r="AE100" s="142">
        <f t="shared" ref="AE100" si="88">IF(AE98="","",AE98/AE99)</f>
        <v>177.42105263157896</v>
      </c>
      <c r="AF100" s="26"/>
      <c r="AG100" s="165"/>
      <c r="AH100" s="137" t="s">
        <v>97</v>
      </c>
      <c r="AI100" s="40"/>
      <c r="AJ100" s="142"/>
      <c r="AK100" s="40"/>
      <c r="AL100" s="145"/>
      <c r="AN100" s="203"/>
    </row>
    <row r="101" spans="1:40" x14ac:dyDescent="0.25">
      <c r="A101" s="115">
        <v>0</v>
      </c>
      <c r="B101" s="41" t="s">
        <v>98</v>
      </c>
      <c r="C101" s="18" t="s">
        <v>24</v>
      </c>
      <c r="D101" s="154"/>
      <c r="E101" s="149"/>
      <c r="F101" s="149"/>
      <c r="G101" s="149"/>
      <c r="H101" s="195"/>
      <c r="I101" s="149"/>
      <c r="J101" s="149"/>
      <c r="K101" s="149"/>
      <c r="L101" s="149">
        <v>1136</v>
      </c>
      <c r="M101" s="149"/>
      <c r="N101" s="149"/>
      <c r="O101" s="149"/>
      <c r="P101" s="149"/>
      <c r="Q101" s="149"/>
      <c r="R101" s="149"/>
      <c r="S101" s="149"/>
      <c r="T101" s="149"/>
      <c r="U101" s="149"/>
      <c r="V101" s="149"/>
      <c r="W101" s="149"/>
      <c r="X101" s="149"/>
      <c r="Y101" s="149"/>
      <c r="Z101" s="149"/>
      <c r="AA101" s="149"/>
      <c r="AB101" s="149"/>
      <c r="AC101" s="149"/>
      <c r="AD101" s="149"/>
      <c r="AE101" s="149">
        <f t="shared" ref="AE101:AE102" si="89">IF(SUM(D101:AD101)=0,"",SUM(D101:AD101))</f>
        <v>1136</v>
      </c>
      <c r="AF101" s="20"/>
      <c r="AG101" s="24"/>
      <c r="AH101" s="41" t="s">
        <v>98</v>
      </c>
      <c r="AI101" s="40"/>
      <c r="AJ101" s="115"/>
      <c r="AK101" s="40"/>
      <c r="AL101" s="149"/>
      <c r="AN101" s="204"/>
    </row>
    <row r="102" spans="1:40" x14ac:dyDescent="0.25">
      <c r="A102" s="115"/>
      <c r="B102" s="136" t="s">
        <v>99</v>
      </c>
      <c r="C102" s="23" t="s">
        <v>26</v>
      </c>
      <c r="D102" s="154"/>
      <c r="E102" s="149"/>
      <c r="F102" s="149"/>
      <c r="G102" s="149"/>
      <c r="H102" s="195"/>
      <c r="I102" s="149"/>
      <c r="J102" s="149"/>
      <c r="K102" s="149"/>
      <c r="L102" s="149">
        <v>7</v>
      </c>
      <c r="M102" s="149"/>
      <c r="N102" s="149"/>
      <c r="O102" s="149"/>
      <c r="P102" s="149"/>
      <c r="Q102" s="149"/>
      <c r="R102" s="149"/>
      <c r="S102" s="149"/>
      <c r="T102" s="149"/>
      <c r="U102" s="149"/>
      <c r="V102" s="149"/>
      <c r="W102" s="149"/>
      <c r="X102" s="149"/>
      <c r="Y102" s="149"/>
      <c r="Z102" s="149"/>
      <c r="AA102" s="149"/>
      <c r="AB102" s="149"/>
      <c r="AC102" s="149"/>
      <c r="AD102" s="149"/>
      <c r="AE102" s="149">
        <f t="shared" si="89"/>
        <v>7</v>
      </c>
      <c r="AF102" s="117">
        <f t="shared" ref="AF102:AF115" si="90">IF(COUNTA(D102:AD102)=0,"",COUNTA(D102:AD102))</f>
        <v>1</v>
      </c>
      <c r="AG102" s="165" t="s">
        <v>441</v>
      </c>
      <c r="AH102" s="32" t="s">
        <v>99</v>
      </c>
      <c r="AI102" s="40"/>
      <c r="AJ102" s="115"/>
      <c r="AK102" s="40"/>
      <c r="AL102" s="149"/>
      <c r="AN102" s="204"/>
    </row>
    <row r="103" spans="1:40" x14ac:dyDescent="0.25">
      <c r="A103" s="142"/>
      <c r="B103" s="137" t="s">
        <v>100</v>
      </c>
      <c r="C103" s="23" t="s">
        <v>28</v>
      </c>
      <c r="D103" s="145"/>
      <c r="E103" s="142"/>
      <c r="F103" s="142"/>
      <c r="G103" s="145"/>
      <c r="H103" s="193"/>
      <c r="I103" s="145"/>
      <c r="J103" s="145"/>
      <c r="K103" s="142"/>
      <c r="L103" s="142">
        <f>+L101/L102</f>
        <v>162.28571428571428</v>
      </c>
      <c r="M103" s="142"/>
      <c r="N103" s="142"/>
      <c r="O103" s="142"/>
      <c r="P103" s="142"/>
      <c r="Q103" s="142"/>
      <c r="R103" s="142"/>
      <c r="S103" s="142"/>
      <c r="T103" s="142"/>
      <c r="U103" s="142"/>
      <c r="V103" s="142"/>
      <c r="W103" s="142"/>
      <c r="X103" s="142"/>
      <c r="Y103" s="142"/>
      <c r="Z103" s="142"/>
      <c r="AA103" s="142"/>
      <c r="AB103" s="142"/>
      <c r="AC103" s="142"/>
      <c r="AD103" s="142"/>
      <c r="AE103" s="142">
        <f t="shared" ref="AE103" si="91">IF(AE101="","",AE101/AE102)</f>
        <v>162.28571428571428</v>
      </c>
      <c r="AF103" s="26"/>
      <c r="AG103" s="24"/>
      <c r="AH103" s="137" t="s">
        <v>100</v>
      </c>
      <c r="AI103" s="40"/>
      <c r="AJ103" s="142"/>
      <c r="AK103" s="40"/>
      <c r="AL103" s="145"/>
      <c r="AN103" s="203"/>
    </row>
    <row r="104" spans="1:40" x14ac:dyDescent="0.25">
      <c r="A104" s="143">
        <v>10559</v>
      </c>
      <c r="B104" s="41" t="s">
        <v>249</v>
      </c>
      <c r="C104" s="18" t="s">
        <v>24</v>
      </c>
      <c r="D104" s="154"/>
      <c r="E104" s="143"/>
      <c r="F104" s="143"/>
      <c r="G104" s="143">
        <v>2316</v>
      </c>
      <c r="H104" s="201"/>
      <c r="I104" s="143"/>
      <c r="J104" s="143">
        <v>3384</v>
      </c>
      <c r="K104" s="143">
        <v>2052</v>
      </c>
      <c r="L104" s="143"/>
      <c r="M104" s="143"/>
      <c r="N104" s="143"/>
      <c r="O104" s="143"/>
      <c r="P104" s="143"/>
      <c r="Q104" s="143"/>
      <c r="R104" s="143"/>
      <c r="S104" s="143"/>
      <c r="T104" s="143">
        <v>2170</v>
      </c>
      <c r="U104" s="143"/>
      <c r="V104" s="143"/>
      <c r="W104" s="143"/>
      <c r="X104" s="143"/>
      <c r="Y104" s="143"/>
      <c r="Z104" s="143"/>
      <c r="AA104" s="143"/>
      <c r="AB104" s="143"/>
      <c r="AC104" s="143"/>
      <c r="AD104" s="143"/>
      <c r="AE104" s="149">
        <f t="shared" ref="AE104:AE105" si="92">IF(SUM(D104:AD104)=0,"",SUM(D104:AD104))</f>
        <v>9922</v>
      </c>
      <c r="AF104" s="20"/>
      <c r="AG104" s="24"/>
      <c r="AH104" s="41" t="s">
        <v>249</v>
      </c>
      <c r="AI104" s="40"/>
      <c r="AJ104" s="143"/>
      <c r="AK104" s="40"/>
      <c r="AL104" s="154"/>
    </row>
    <row r="105" spans="1:40" x14ac:dyDescent="0.25">
      <c r="A105" s="143">
        <v>59</v>
      </c>
      <c r="B105" s="136" t="s">
        <v>250</v>
      </c>
      <c r="C105" s="23" t="s">
        <v>26</v>
      </c>
      <c r="D105" s="154"/>
      <c r="E105" s="143"/>
      <c r="F105" s="143"/>
      <c r="G105" s="143">
        <v>14</v>
      </c>
      <c r="H105" s="201"/>
      <c r="I105" s="143"/>
      <c r="J105" s="143">
        <v>18</v>
      </c>
      <c r="K105" s="143">
        <v>11</v>
      </c>
      <c r="L105" s="143"/>
      <c r="M105" s="143"/>
      <c r="N105" s="143"/>
      <c r="O105" s="143"/>
      <c r="P105" s="143"/>
      <c r="Q105" s="143"/>
      <c r="R105" s="143"/>
      <c r="S105" s="143"/>
      <c r="T105" s="143">
        <v>12</v>
      </c>
      <c r="U105" s="143"/>
      <c r="V105" s="143"/>
      <c r="W105" s="143"/>
      <c r="X105" s="143"/>
      <c r="Y105" s="143"/>
      <c r="Z105" s="143"/>
      <c r="AA105" s="143"/>
      <c r="AB105" s="143"/>
      <c r="AC105" s="143"/>
      <c r="AD105" s="143"/>
      <c r="AE105" s="149">
        <f t="shared" si="92"/>
        <v>55</v>
      </c>
      <c r="AF105" s="117">
        <f t="shared" ref="AF105:AF115" si="93">IF(COUNTA(D105:AD105)=0,"",COUNTA(D105:AD105))</f>
        <v>4</v>
      </c>
      <c r="AG105" s="165" t="s">
        <v>409</v>
      </c>
      <c r="AH105" s="136" t="s">
        <v>250</v>
      </c>
      <c r="AI105" s="40"/>
      <c r="AJ105" s="143"/>
      <c r="AK105" s="40"/>
      <c r="AL105" s="154"/>
    </row>
    <row r="106" spans="1:40" x14ac:dyDescent="0.25">
      <c r="A106" s="142">
        <f>A104/A105</f>
        <v>178.96610169491527</v>
      </c>
      <c r="B106" s="188" t="s">
        <v>254</v>
      </c>
      <c r="C106" s="23" t="s">
        <v>28</v>
      </c>
      <c r="D106" s="145"/>
      <c r="E106" s="175"/>
      <c r="F106" s="142"/>
      <c r="G106" s="145">
        <f t="shared" ref="G106" si="94">IF(G105=0,"",(G104/G105))</f>
        <v>165.42857142857142</v>
      </c>
      <c r="H106" s="193"/>
      <c r="I106" s="142"/>
      <c r="J106" s="145">
        <f t="shared" ref="J106:K106" si="95">IF(J105=0,"",(J104/J105))</f>
        <v>188</v>
      </c>
      <c r="K106" s="145">
        <f t="shared" si="95"/>
        <v>186.54545454545453</v>
      </c>
      <c r="L106" s="142"/>
      <c r="M106" s="142"/>
      <c r="N106" s="142"/>
      <c r="O106" s="142"/>
      <c r="P106" s="142"/>
      <c r="Q106" s="142"/>
      <c r="R106" s="142"/>
      <c r="S106" s="142"/>
      <c r="T106" s="142">
        <f>+T104/T105</f>
        <v>180.83333333333334</v>
      </c>
      <c r="U106" s="142"/>
      <c r="V106" s="142"/>
      <c r="W106" s="142"/>
      <c r="X106" s="142"/>
      <c r="Y106" s="142"/>
      <c r="Z106" s="142"/>
      <c r="AA106" s="142"/>
      <c r="AB106" s="142"/>
      <c r="AC106" s="142"/>
      <c r="AD106" s="142"/>
      <c r="AE106" s="142">
        <f t="shared" ref="AE106" si="96">IF(AE104="","",AE104/AE105)</f>
        <v>180.4</v>
      </c>
      <c r="AF106" s="26"/>
      <c r="AG106" s="165"/>
      <c r="AH106" s="188" t="s">
        <v>254</v>
      </c>
      <c r="AI106" s="40"/>
      <c r="AJ106" s="142"/>
      <c r="AK106" s="40"/>
      <c r="AL106" s="145">
        <f>AE106-A106</f>
        <v>1.4338983050847389</v>
      </c>
    </row>
    <row r="107" spans="1:40" x14ac:dyDescent="0.25">
      <c r="A107" s="115">
        <v>5294</v>
      </c>
      <c r="B107" s="41" t="s">
        <v>101</v>
      </c>
      <c r="C107" s="18" t="s">
        <v>24</v>
      </c>
      <c r="D107" s="149"/>
      <c r="E107" s="149">
        <v>1417</v>
      </c>
      <c r="F107" s="149"/>
      <c r="G107" s="149"/>
      <c r="H107" s="195"/>
      <c r="I107" s="149">
        <v>1585</v>
      </c>
      <c r="J107" s="149"/>
      <c r="K107" s="149">
        <v>761</v>
      </c>
      <c r="L107" s="149"/>
      <c r="M107" s="149"/>
      <c r="N107" s="149"/>
      <c r="O107" s="149"/>
      <c r="P107" s="149"/>
      <c r="Q107" s="149"/>
      <c r="R107" s="149"/>
      <c r="S107" s="149"/>
      <c r="T107" s="149"/>
      <c r="U107" s="149"/>
      <c r="V107" s="149"/>
      <c r="W107" s="149"/>
      <c r="X107" s="149"/>
      <c r="Y107" s="149"/>
      <c r="Z107" s="149"/>
      <c r="AA107" s="149"/>
      <c r="AB107" s="149"/>
      <c r="AC107" s="149"/>
      <c r="AD107" s="149"/>
      <c r="AE107" s="149">
        <f t="shared" ref="AE107:AE108" si="97">IF(SUM(D107:AD107)=0,"",SUM(D107:AD107))</f>
        <v>3763</v>
      </c>
      <c r="AF107" s="20"/>
      <c r="AG107" s="24"/>
      <c r="AH107" s="41" t="s">
        <v>101</v>
      </c>
      <c r="AI107" s="40"/>
      <c r="AJ107" s="115"/>
      <c r="AK107" s="40"/>
      <c r="AL107" s="149"/>
    </row>
    <row r="108" spans="1:40" x14ac:dyDescent="0.25">
      <c r="A108" s="115">
        <v>32</v>
      </c>
      <c r="B108" s="136" t="s">
        <v>102</v>
      </c>
      <c r="C108" s="23" t="s">
        <v>26</v>
      </c>
      <c r="D108" s="149"/>
      <c r="E108" s="149">
        <v>8</v>
      </c>
      <c r="F108" s="149"/>
      <c r="G108" s="149"/>
      <c r="H108" s="195"/>
      <c r="I108" s="149">
        <v>9</v>
      </c>
      <c r="J108" s="149"/>
      <c r="K108" s="149">
        <v>5</v>
      </c>
      <c r="L108" s="149"/>
      <c r="M108" s="149"/>
      <c r="N108" s="149"/>
      <c r="O108" s="149"/>
      <c r="P108" s="149"/>
      <c r="Q108" s="149"/>
      <c r="R108" s="149"/>
      <c r="S108" s="149"/>
      <c r="T108" s="149"/>
      <c r="U108" s="149"/>
      <c r="V108" s="149"/>
      <c r="W108" s="149"/>
      <c r="X108" s="149"/>
      <c r="Y108" s="149"/>
      <c r="Z108" s="149"/>
      <c r="AA108" s="149"/>
      <c r="AB108" s="149"/>
      <c r="AC108" s="149"/>
      <c r="AD108" s="149"/>
      <c r="AE108" s="149">
        <f t="shared" si="97"/>
        <v>22</v>
      </c>
      <c r="AF108" s="117">
        <f t="shared" ref="AF108:AF115" si="98">IF(COUNTA(D108:AD108)=0,"",COUNTA(D108:AD108))</f>
        <v>3</v>
      </c>
      <c r="AG108" s="165" t="s">
        <v>336</v>
      </c>
      <c r="AH108" s="32" t="s">
        <v>102</v>
      </c>
      <c r="AI108" s="40"/>
      <c r="AJ108" s="115"/>
      <c r="AK108" s="40"/>
      <c r="AL108" s="149"/>
    </row>
    <row r="109" spans="1:40" x14ac:dyDescent="0.25">
      <c r="A109" s="142">
        <f>A107/A108</f>
        <v>165.4375</v>
      </c>
      <c r="B109" s="137" t="s">
        <v>103</v>
      </c>
      <c r="C109" s="23" t="s">
        <v>28</v>
      </c>
      <c r="D109" s="142"/>
      <c r="E109" s="145">
        <f t="shared" ref="E109" si="99">IF(E108=0,"",(E107/E108))</f>
        <v>177.125</v>
      </c>
      <c r="F109" s="142"/>
      <c r="G109" s="145"/>
      <c r="H109" s="193"/>
      <c r="I109" s="145">
        <f t="shared" ref="I109" si="100">IF(I108=0,"",(I107/I108))</f>
        <v>176.11111111111111</v>
      </c>
      <c r="J109" s="142"/>
      <c r="K109" s="145">
        <f t="shared" ref="K109" si="101">IF(K108=0,"",(K107/K108))</f>
        <v>152.19999999999999</v>
      </c>
      <c r="L109" s="145"/>
      <c r="M109" s="145"/>
      <c r="N109" s="145"/>
      <c r="O109" s="145"/>
      <c r="P109" s="145"/>
      <c r="Q109" s="145"/>
      <c r="R109" s="145"/>
      <c r="S109" s="145"/>
      <c r="T109" s="145"/>
      <c r="U109" s="145"/>
      <c r="V109" s="145"/>
      <c r="W109" s="145"/>
      <c r="X109" s="145"/>
      <c r="Y109" s="145"/>
      <c r="Z109" s="145"/>
      <c r="AA109" s="145"/>
      <c r="AB109" s="145"/>
      <c r="AC109" s="145"/>
      <c r="AD109" s="145"/>
      <c r="AE109" s="142">
        <f t="shared" ref="AE109" si="102">IF(AE107="","",AE107/AE108)</f>
        <v>171.04545454545453</v>
      </c>
      <c r="AF109" s="26"/>
      <c r="AG109" s="24"/>
      <c r="AH109" s="137" t="s">
        <v>103</v>
      </c>
      <c r="AI109" s="40"/>
      <c r="AJ109" s="142"/>
      <c r="AK109" s="40"/>
      <c r="AL109" s="145">
        <f>AE109-A109</f>
        <v>5.6079545454545325</v>
      </c>
    </row>
    <row r="110" spans="1:40" x14ac:dyDescent="0.25">
      <c r="A110" s="143">
        <v>0</v>
      </c>
      <c r="B110" s="38" t="s">
        <v>232</v>
      </c>
      <c r="C110" s="18" t="s">
        <v>24</v>
      </c>
      <c r="D110" s="154"/>
      <c r="E110" s="149"/>
      <c r="F110" s="149"/>
      <c r="G110" s="149"/>
      <c r="H110" s="195"/>
      <c r="I110" s="149"/>
      <c r="J110" s="149"/>
      <c r="K110" s="149"/>
      <c r="L110" s="149"/>
      <c r="M110" s="149"/>
      <c r="N110" s="149"/>
      <c r="O110" s="149"/>
      <c r="P110" s="149"/>
      <c r="Q110" s="149"/>
      <c r="R110" s="149">
        <v>658</v>
      </c>
      <c r="S110" s="149"/>
      <c r="T110" s="149"/>
      <c r="U110" s="149"/>
      <c r="V110" s="149"/>
      <c r="W110" s="149"/>
      <c r="X110" s="149">
        <v>1103</v>
      </c>
      <c r="Y110" s="149">
        <v>1577</v>
      </c>
      <c r="Z110" s="149"/>
      <c r="AA110" s="149"/>
      <c r="AB110" s="149"/>
      <c r="AC110" s="149">
        <v>1429</v>
      </c>
      <c r="AD110" s="149"/>
      <c r="AE110" s="149">
        <f t="shared" ref="AE110:AE111" si="103">IF(SUM(D110:AD110)=0,"",SUM(D110:AD110))</f>
        <v>4767</v>
      </c>
      <c r="AF110" s="20"/>
      <c r="AG110" s="24"/>
      <c r="AH110" s="38" t="s">
        <v>232</v>
      </c>
      <c r="AI110" s="40"/>
      <c r="AJ110" s="143"/>
      <c r="AK110" s="40"/>
      <c r="AL110" s="154"/>
    </row>
    <row r="111" spans="1:40" x14ac:dyDescent="0.25">
      <c r="A111" s="171"/>
      <c r="B111" s="38" t="s">
        <v>233</v>
      </c>
      <c r="C111" s="23" t="s">
        <v>26</v>
      </c>
      <c r="D111" s="154"/>
      <c r="E111" s="154"/>
      <c r="F111" s="171"/>
      <c r="G111" s="154"/>
      <c r="H111" s="194"/>
      <c r="I111" s="154"/>
      <c r="J111" s="171"/>
      <c r="K111" s="154"/>
      <c r="L111" s="154"/>
      <c r="M111" s="154"/>
      <c r="N111" s="154"/>
      <c r="O111" s="154"/>
      <c r="P111" s="154"/>
      <c r="Q111" s="154"/>
      <c r="R111" s="149">
        <v>4</v>
      </c>
      <c r="S111" s="154"/>
      <c r="T111" s="154"/>
      <c r="U111" s="154"/>
      <c r="V111" s="154"/>
      <c r="W111" s="154"/>
      <c r="X111" s="149">
        <v>6</v>
      </c>
      <c r="Y111" s="149">
        <v>8</v>
      </c>
      <c r="Z111" s="149"/>
      <c r="AA111" s="149"/>
      <c r="AB111" s="149"/>
      <c r="AC111" s="149">
        <v>8</v>
      </c>
      <c r="AD111" s="149"/>
      <c r="AE111" s="149">
        <f t="shared" si="103"/>
        <v>26</v>
      </c>
      <c r="AF111" s="117">
        <f t="shared" ref="AF111:AF115" si="104">IF(COUNTA(D111:AD111)=0,"",COUNTA(D111:AD111))</f>
        <v>4</v>
      </c>
      <c r="AG111" s="165" t="s">
        <v>477</v>
      </c>
      <c r="AH111" s="38" t="s">
        <v>233</v>
      </c>
      <c r="AI111" s="40"/>
      <c r="AJ111" s="143"/>
      <c r="AK111" s="40"/>
      <c r="AL111" s="154"/>
    </row>
    <row r="112" spans="1:40" x14ac:dyDescent="0.25">
      <c r="A112" s="142"/>
      <c r="B112" s="139" t="s">
        <v>234</v>
      </c>
      <c r="C112" s="23" t="s">
        <v>28</v>
      </c>
      <c r="D112" s="145"/>
      <c r="E112" s="145"/>
      <c r="F112" s="142"/>
      <c r="G112" s="145"/>
      <c r="H112" s="193"/>
      <c r="I112" s="145"/>
      <c r="J112" s="142"/>
      <c r="K112" s="145"/>
      <c r="L112" s="145"/>
      <c r="M112" s="145"/>
      <c r="N112" s="145"/>
      <c r="O112" s="145"/>
      <c r="P112" s="145"/>
      <c r="Q112" s="145"/>
      <c r="R112" s="142">
        <f>+R110/R111</f>
        <v>164.5</v>
      </c>
      <c r="S112" s="145"/>
      <c r="T112" s="145"/>
      <c r="U112" s="145"/>
      <c r="V112" s="145"/>
      <c r="W112" s="145"/>
      <c r="X112" s="142">
        <f>+X110/X111</f>
        <v>183.83333333333334</v>
      </c>
      <c r="Y112" s="175">
        <f>+Y110/Y111</f>
        <v>197.125</v>
      </c>
      <c r="Z112" s="175"/>
      <c r="AA112" s="175"/>
      <c r="AB112" s="175"/>
      <c r="AC112" s="142">
        <f>+AC110/AC111</f>
        <v>178.625</v>
      </c>
      <c r="AD112" s="142"/>
      <c r="AE112" s="142">
        <f t="shared" ref="AE112" si="105">IF(AE110="","",AE110/AE111)</f>
        <v>183.34615384615384</v>
      </c>
      <c r="AF112" s="26"/>
      <c r="AG112" s="24"/>
      <c r="AH112" s="139" t="s">
        <v>234</v>
      </c>
      <c r="AI112" s="40"/>
      <c r="AJ112" s="142"/>
      <c r="AK112" s="40"/>
      <c r="AL112" s="145"/>
    </row>
    <row r="113" spans="1:38" x14ac:dyDescent="0.25">
      <c r="A113" s="143">
        <v>0</v>
      </c>
      <c r="B113" s="38" t="s">
        <v>104</v>
      </c>
      <c r="C113" s="18" t="s">
        <v>24</v>
      </c>
      <c r="D113" s="154"/>
      <c r="E113" s="149"/>
      <c r="F113" s="149"/>
      <c r="G113" s="149"/>
      <c r="H113" s="195">
        <v>1141</v>
      </c>
      <c r="I113" s="149"/>
      <c r="J113" s="149"/>
      <c r="K113" s="149"/>
      <c r="L113" s="149"/>
      <c r="M113" s="149"/>
      <c r="N113" s="149"/>
      <c r="O113" s="149"/>
      <c r="P113" s="149"/>
      <c r="Q113" s="149"/>
      <c r="R113" s="149"/>
      <c r="S113" s="149">
        <v>1022</v>
      </c>
      <c r="T113" s="149"/>
      <c r="U113" s="149"/>
      <c r="V113" s="149"/>
      <c r="W113" s="149">
        <v>1280</v>
      </c>
      <c r="X113" s="149"/>
      <c r="Y113" s="149">
        <v>1105</v>
      </c>
      <c r="Z113" s="149"/>
      <c r="AA113" s="149"/>
      <c r="AB113" s="149">
        <v>1225</v>
      </c>
      <c r="AC113" s="149"/>
      <c r="AD113" s="149"/>
      <c r="AE113" s="149">
        <f t="shared" ref="AE113:AE114" si="106">IF(SUM(D113:AD113)=0,"",SUM(D113:AD113))</f>
        <v>5773</v>
      </c>
      <c r="AF113" s="20"/>
      <c r="AG113" s="24"/>
      <c r="AH113" s="38" t="s">
        <v>104</v>
      </c>
      <c r="AI113" s="40"/>
      <c r="AJ113" s="143"/>
      <c r="AK113" s="40"/>
      <c r="AL113" s="154" t="s">
        <v>105</v>
      </c>
    </row>
    <row r="114" spans="1:38" x14ac:dyDescent="0.25">
      <c r="A114" s="143"/>
      <c r="B114" s="138" t="s">
        <v>106</v>
      </c>
      <c r="C114" s="23" t="s">
        <v>26</v>
      </c>
      <c r="D114" s="154"/>
      <c r="E114" s="149"/>
      <c r="F114" s="149"/>
      <c r="G114" s="149"/>
      <c r="H114" s="195">
        <v>8</v>
      </c>
      <c r="I114" s="149"/>
      <c r="J114" s="149"/>
      <c r="K114" s="149"/>
      <c r="L114" s="149"/>
      <c r="M114" s="149"/>
      <c r="N114" s="149"/>
      <c r="O114" s="149"/>
      <c r="P114" s="149"/>
      <c r="Q114" s="149"/>
      <c r="R114" s="149"/>
      <c r="S114" s="149">
        <v>7</v>
      </c>
      <c r="T114" s="149"/>
      <c r="U114" s="149"/>
      <c r="V114" s="149"/>
      <c r="W114" s="149">
        <v>8</v>
      </c>
      <c r="X114" s="149"/>
      <c r="Y114" s="149">
        <v>8</v>
      </c>
      <c r="Z114" s="149"/>
      <c r="AA114" s="149"/>
      <c r="AB114" s="149">
        <v>8</v>
      </c>
      <c r="AC114" s="149"/>
      <c r="AD114" s="149"/>
      <c r="AE114" s="149">
        <f t="shared" si="106"/>
        <v>39</v>
      </c>
      <c r="AF114" s="117">
        <f t="shared" ref="AF114:AF115" si="107">IF(COUNTA(D114:AD114)=0,"",COUNTA(D114:AD114))</f>
        <v>5</v>
      </c>
      <c r="AG114" s="266" t="s">
        <v>478</v>
      </c>
      <c r="AH114" s="28" t="s">
        <v>106</v>
      </c>
      <c r="AI114" s="40"/>
      <c r="AJ114" s="143"/>
      <c r="AK114" s="40"/>
      <c r="AL114" s="154"/>
    </row>
    <row r="115" spans="1:38" x14ac:dyDescent="0.25">
      <c r="A115" s="142"/>
      <c r="B115" s="139" t="s">
        <v>107</v>
      </c>
      <c r="C115" s="23" t="s">
        <v>28</v>
      </c>
      <c r="D115" s="145"/>
      <c r="E115" s="145"/>
      <c r="F115" s="145"/>
      <c r="G115" s="145"/>
      <c r="H115" s="145">
        <f t="shared" ref="H115" si="108">IF(H114=0,"",(H113/H114))</f>
        <v>142.625</v>
      </c>
      <c r="I115" s="145"/>
      <c r="J115" s="145"/>
      <c r="K115" s="145"/>
      <c r="L115" s="145"/>
      <c r="M115" s="145"/>
      <c r="N115" s="145"/>
      <c r="O115" s="145"/>
      <c r="P115" s="145"/>
      <c r="Q115" s="145"/>
      <c r="R115" s="145"/>
      <c r="S115" s="142">
        <f>+S113/S114</f>
        <v>146</v>
      </c>
      <c r="T115" s="142"/>
      <c r="U115" s="142"/>
      <c r="V115" s="142"/>
      <c r="W115" s="142">
        <f>+W113/W114</f>
        <v>160</v>
      </c>
      <c r="X115" s="142"/>
      <c r="Y115" s="142">
        <f>+Y113/Y114</f>
        <v>138.125</v>
      </c>
      <c r="Z115" s="142"/>
      <c r="AA115" s="142"/>
      <c r="AB115" s="142">
        <f>+AB113/AB114</f>
        <v>153.125</v>
      </c>
      <c r="AC115" s="142"/>
      <c r="AD115" s="142"/>
      <c r="AE115" s="142">
        <f t="shared" ref="AE115" si="109">IF(AE113="","",AE113/AE114)</f>
        <v>148.02564102564102</v>
      </c>
      <c r="AF115" s="26"/>
      <c r="AG115" s="42"/>
      <c r="AH115" s="139" t="s">
        <v>107</v>
      </c>
      <c r="AI115" s="40"/>
      <c r="AJ115" s="142"/>
      <c r="AK115" s="40"/>
      <c r="AL115" s="145"/>
    </row>
    <row r="116" spans="1:38" x14ac:dyDescent="0.25">
      <c r="A116" s="171">
        <v>0</v>
      </c>
      <c r="B116" s="38" t="s">
        <v>266</v>
      </c>
      <c r="C116" s="18" t="s">
        <v>24</v>
      </c>
      <c r="D116" s="154"/>
      <c r="E116" s="154"/>
      <c r="F116" s="154"/>
      <c r="G116" s="154"/>
      <c r="H116" s="194"/>
      <c r="I116" s="154"/>
      <c r="J116" s="154"/>
      <c r="K116" s="154"/>
      <c r="L116" s="154"/>
      <c r="M116" s="154"/>
      <c r="N116" s="154"/>
      <c r="O116" s="154"/>
      <c r="P116" s="154"/>
      <c r="Q116" s="154"/>
      <c r="R116" s="154"/>
      <c r="S116" s="154"/>
      <c r="T116" s="154"/>
      <c r="U116" s="154"/>
      <c r="V116" s="154"/>
      <c r="W116" s="154"/>
      <c r="X116" s="154"/>
      <c r="Y116" s="154"/>
      <c r="Z116" s="154"/>
      <c r="AA116" s="154"/>
      <c r="AB116" s="154"/>
      <c r="AC116" s="154"/>
      <c r="AD116" s="154"/>
      <c r="AE116" s="149" t="str">
        <f t="shared" ref="AE116:AE117" si="110">IF(SUM(D116:O116)=0,"",SUM(D116:O116))</f>
        <v/>
      </c>
      <c r="AF116" s="20"/>
      <c r="AG116" s="43"/>
      <c r="AH116" s="38" t="s">
        <v>266</v>
      </c>
      <c r="AI116" s="40"/>
      <c r="AJ116" s="171"/>
      <c r="AK116" s="40"/>
      <c r="AL116" s="154"/>
    </row>
    <row r="117" spans="1:38" x14ac:dyDescent="0.25">
      <c r="A117" s="171"/>
      <c r="B117" s="138" t="s">
        <v>40</v>
      </c>
      <c r="C117" s="23" t="s">
        <v>26</v>
      </c>
      <c r="D117" s="154"/>
      <c r="E117" s="154"/>
      <c r="F117" s="154"/>
      <c r="G117" s="154"/>
      <c r="H117" s="194"/>
      <c r="I117" s="154"/>
      <c r="J117" s="154"/>
      <c r="K117" s="154"/>
      <c r="L117" s="154"/>
      <c r="M117" s="154"/>
      <c r="N117" s="154"/>
      <c r="O117" s="154"/>
      <c r="P117" s="154"/>
      <c r="Q117" s="154"/>
      <c r="R117" s="154"/>
      <c r="S117" s="154"/>
      <c r="T117" s="154"/>
      <c r="U117" s="154"/>
      <c r="V117" s="154"/>
      <c r="W117" s="154"/>
      <c r="X117" s="154"/>
      <c r="Y117" s="154"/>
      <c r="Z117" s="154"/>
      <c r="AA117" s="154"/>
      <c r="AB117" s="154"/>
      <c r="AC117" s="154"/>
      <c r="AD117" s="154"/>
      <c r="AE117" s="149" t="str">
        <f t="shared" si="110"/>
        <v/>
      </c>
      <c r="AF117" s="117" t="str">
        <f t="shared" ref="AF117" si="111">IF(COUNTA(D117:O117)=0,"",COUNTA(D117:O117))</f>
        <v/>
      </c>
      <c r="AG117" s="43"/>
      <c r="AH117" s="138" t="s">
        <v>40</v>
      </c>
      <c r="AI117" s="40"/>
      <c r="AJ117" s="171"/>
      <c r="AK117" s="40"/>
      <c r="AL117" s="154"/>
    </row>
    <row r="118" spans="1:38" x14ac:dyDescent="0.25">
      <c r="A118" s="142"/>
      <c r="B118" s="139" t="s">
        <v>268</v>
      </c>
      <c r="C118" s="23" t="s">
        <v>28</v>
      </c>
      <c r="D118" s="145"/>
      <c r="E118" s="145"/>
      <c r="F118" s="145"/>
      <c r="G118" s="145"/>
      <c r="H118" s="193"/>
      <c r="I118" s="145"/>
      <c r="J118" s="145"/>
      <c r="K118" s="145"/>
      <c r="L118" s="145"/>
      <c r="M118" s="145"/>
      <c r="N118" s="145"/>
      <c r="O118" s="145"/>
      <c r="P118" s="145"/>
      <c r="Q118" s="145"/>
      <c r="R118" s="145"/>
      <c r="S118" s="145"/>
      <c r="T118" s="145"/>
      <c r="U118" s="145"/>
      <c r="V118" s="145"/>
      <c r="W118" s="145"/>
      <c r="X118" s="145"/>
      <c r="Y118" s="145"/>
      <c r="Z118" s="145"/>
      <c r="AA118" s="145"/>
      <c r="AB118" s="145"/>
      <c r="AC118" s="145"/>
      <c r="AD118" s="145"/>
      <c r="AE118" s="142" t="str">
        <f t="shared" ref="AE118" si="112">IF(AE116="","",AE116/AE117)</f>
        <v/>
      </c>
      <c r="AF118" s="26"/>
      <c r="AG118" s="43"/>
      <c r="AH118" s="139" t="s">
        <v>268</v>
      </c>
      <c r="AI118" s="40"/>
      <c r="AJ118" s="142"/>
      <c r="AK118" s="40"/>
      <c r="AL118" s="145"/>
    </row>
    <row r="119" spans="1:38" x14ac:dyDescent="0.25">
      <c r="A119" s="143">
        <v>2640</v>
      </c>
      <c r="B119" s="38" t="s">
        <v>108</v>
      </c>
      <c r="C119" s="18" t="s">
        <v>24</v>
      </c>
      <c r="D119" s="149"/>
      <c r="E119" s="149"/>
      <c r="F119" s="149"/>
      <c r="G119" s="149"/>
      <c r="H119" s="195"/>
      <c r="I119" s="149"/>
      <c r="J119" s="149"/>
      <c r="K119" s="149"/>
      <c r="L119" s="149"/>
      <c r="M119" s="149"/>
      <c r="N119" s="149"/>
      <c r="O119" s="149"/>
      <c r="P119" s="149"/>
      <c r="Q119" s="149">
        <v>1216</v>
      </c>
      <c r="R119" s="149"/>
      <c r="S119" s="149"/>
      <c r="T119" s="149"/>
      <c r="U119" s="149"/>
      <c r="V119" s="149"/>
      <c r="W119" s="149"/>
      <c r="X119" s="149"/>
      <c r="Y119" s="149"/>
      <c r="Z119" s="149"/>
      <c r="AA119" s="149"/>
      <c r="AB119" s="149"/>
      <c r="AC119" s="149"/>
      <c r="AD119" s="149"/>
      <c r="AE119" s="149">
        <f>IF(SUM(D119:AD119)=0,"",SUM(D119:AD119))</f>
        <v>1216</v>
      </c>
      <c r="AF119" s="20"/>
      <c r="AG119" s="24"/>
      <c r="AH119" s="38" t="s">
        <v>108</v>
      </c>
      <c r="AI119" s="40"/>
      <c r="AJ119" s="143"/>
      <c r="AK119" s="40"/>
      <c r="AL119" s="149"/>
    </row>
    <row r="120" spans="1:38" x14ac:dyDescent="0.25">
      <c r="A120" s="143">
        <v>15</v>
      </c>
      <c r="B120" s="138" t="s">
        <v>30</v>
      </c>
      <c r="C120" s="23" t="s">
        <v>26</v>
      </c>
      <c r="D120" s="149"/>
      <c r="E120" s="149"/>
      <c r="F120" s="149"/>
      <c r="G120" s="149"/>
      <c r="H120" s="195"/>
      <c r="I120" s="149"/>
      <c r="J120" s="149"/>
      <c r="K120" s="149"/>
      <c r="L120" s="149"/>
      <c r="M120" s="149"/>
      <c r="N120" s="149"/>
      <c r="O120" s="149"/>
      <c r="P120" s="149"/>
      <c r="Q120" s="149">
        <v>7</v>
      </c>
      <c r="R120" s="149"/>
      <c r="S120" s="149"/>
      <c r="T120" s="149"/>
      <c r="U120" s="149"/>
      <c r="V120" s="149"/>
      <c r="W120" s="149"/>
      <c r="X120" s="149"/>
      <c r="Y120" s="149"/>
      <c r="Z120" s="149"/>
      <c r="AA120" s="149"/>
      <c r="AB120" s="149"/>
      <c r="AC120" s="149"/>
      <c r="AD120" s="149"/>
      <c r="AE120" s="149">
        <f>IF(SUM(D120:AD120)=0,"",SUM(D120:AD120))</f>
        <v>7</v>
      </c>
      <c r="AF120" s="117">
        <f>IF(COUNTA(D120:AD120)=0,"",COUNTA(D120:AD120))</f>
        <v>1</v>
      </c>
      <c r="AG120" s="165" t="s">
        <v>384</v>
      </c>
      <c r="AH120" s="28" t="s">
        <v>30</v>
      </c>
      <c r="AI120" s="40"/>
      <c r="AJ120" s="143"/>
      <c r="AK120" s="40"/>
      <c r="AL120" s="149"/>
    </row>
    <row r="121" spans="1:38" x14ac:dyDescent="0.25">
      <c r="A121" s="142">
        <f>A119/A120</f>
        <v>176</v>
      </c>
      <c r="B121" s="139" t="s">
        <v>109</v>
      </c>
      <c r="C121" s="23" t="s">
        <v>28</v>
      </c>
      <c r="D121" s="142"/>
      <c r="E121" s="145"/>
      <c r="F121" s="145"/>
      <c r="G121" s="145"/>
      <c r="H121" s="193"/>
      <c r="I121" s="145"/>
      <c r="J121" s="145"/>
      <c r="K121" s="145"/>
      <c r="L121" s="145"/>
      <c r="M121" s="145"/>
      <c r="N121" s="145"/>
      <c r="O121" s="145"/>
      <c r="P121" s="145"/>
      <c r="Q121" s="142">
        <f>+Q119/Q120</f>
        <v>173.71428571428572</v>
      </c>
      <c r="R121" s="142"/>
      <c r="S121" s="145"/>
      <c r="T121" s="145"/>
      <c r="U121" s="145"/>
      <c r="V121" s="145"/>
      <c r="W121" s="145"/>
      <c r="X121" s="145"/>
      <c r="Y121" s="145"/>
      <c r="Z121" s="145"/>
      <c r="AA121" s="145"/>
      <c r="AB121" s="145"/>
      <c r="AC121" s="145"/>
      <c r="AD121" s="145"/>
      <c r="AE121" s="142">
        <f>IF(AE119="","",AE119/AE120)</f>
        <v>173.71428571428572</v>
      </c>
      <c r="AF121" s="26"/>
      <c r="AG121" s="165"/>
      <c r="AH121" s="139" t="s">
        <v>109</v>
      </c>
      <c r="AI121" s="40"/>
      <c r="AJ121" s="142"/>
      <c r="AK121" s="40"/>
      <c r="AL121" s="145"/>
    </row>
    <row r="122" spans="1:38" x14ac:dyDescent="0.25">
      <c r="A122" s="143">
        <v>0</v>
      </c>
      <c r="B122" s="44" t="s">
        <v>110</v>
      </c>
      <c r="C122" s="18" t="s">
        <v>24</v>
      </c>
      <c r="D122" s="154"/>
      <c r="E122" s="154"/>
      <c r="F122" s="154"/>
      <c r="G122" s="154"/>
      <c r="H122" s="194"/>
      <c r="I122" s="154"/>
      <c r="J122" s="154"/>
      <c r="K122" s="154"/>
      <c r="L122" s="154"/>
      <c r="M122" s="154"/>
      <c r="N122" s="154"/>
      <c r="O122" s="154"/>
      <c r="P122" s="154"/>
      <c r="Q122" s="154"/>
      <c r="R122" s="154"/>
      <c r="S122" s="154"/>
      <c r="T122" s="154"/>
      <c r="U122" s="154"/>
      <c r="V122" s="154"/>
      <c r="W122" s="154"/>
      <c r="X122" s="154"/>
      <c r="Y122" s="154"/>
      <c r="Z122" s="154"/>
      <c r="AA122" s="154"/>
      <c r="AB122" s="154"/>
      <c r="AC122" s="154"/>
      <c r="AD122" s="154"/>
      <c r="AE122" s="149" t="str">
        <f t="shared" ref="AE122:AE123" si="113">IF(SUM(D122:O122)=0,"",SUM(D122:O122))</f>
        <v/>
      </c>
      <c r="AF122" s="20"/>
      <c r="AG122" s="29"/>
      <c r="AH122" s="44" t="s">
        <v>110</v>
      </c>
      <c r="AI122" s="40"/>
      <c r="AJ122" s="143"/>
      <c r="AK122" s="40"/>
      <c r="AL122" s="159"/>
    </row>
    <row r="123" spans="1:38" x14ac:dyDescent="0.25">
      <c r="A123" s="143"/>
      <c r="B123" s="136" t="s">
        <v>79</v>
      </c>
      <c r="C123" s="23" t="s">
        <v>26</v>
      </c>
      <c r="D123" s="154"/>
      <c r="E123" s="154"/>
      <c r="F123" s="154"/>
      <c r="G123" s="154"/>
      <c r="H123" s="194"/>
      <c r="I123" s="154"/>
      <c r="J123" s="154"/>
      <c r="K123" s="154"/>
      <c r="L123" s="154"/>
      <c r="M123" s="154"/>
      <c r="N123" s="154"/>
      <c r="O123" s="154"/>
      <c r="P123" s="154"/>
      <c r="Q123" s="154"/>
      <c r="R123" s="154"/>
      <c r="S123" s="154"/>
      <c r="T123" s="154"/>
      <c r="U123" s="154"/>
      <c r="V123" s="154"/>
      <c r="W123" s="154"/>
      <c r="X123" s="154"/>
      <c r="Y123" s="154"/>
      <c r="Z123" s="154"/>
      <c r="AA123" s="154"/>
      <c r="AB123" s="154"/>
      <c r="AC123" s="154"/>
      <c r="AD123" s="154"/>
      <c r="AE123" s="149" t="str">
        <f t="shared" si="113"/>
        <v/>
      </c>
      <c r="AF123" s="117" t="str">
        <f t="shared" ref="AF123" si="114">IF(COUNTA(D123:O123)=0,"",COUNTA(D123:O123))</f>
        <v/>
      </c>
      <c r="AG123" s="165"/>
      <c r="AH123" s="32" t="s">
        <v>79</v>
      </c>
      <c r="AI123" s="40"/>
      <c r="AJ123" s="143"/>
      <c r="AK123" s="40"/>
      <c r="AL123" s="154"/>
    </row>
    <row r="124" spans="1:38" x14ac:dyDescent="0.25">
      <c r="A124" s="142"/>
      <c r="B124" s="137" t="s">
        <v>111</v>
      </c>
      <c r="C124" s="23" t="s">
        <v>28</v>
      </c>
      <c r="D124" s="154"/>
      <c r="E124" s="154"/>
      <c r="F124" s="154"/>
      <c r="G124" s="154"/>
      <c r="H124" s="194"/>
      <c r="I124" s="154"/>
      <c r="J124" s="154"/>
      <c r="K124" s="154"/>
      <c r="L124" s="154"/>
      <c r="M124" s="154"/>
      <c r="N124" s="154"/>
      <c r="O124" s="154"/>
      <c r="P124" s="154"/>
      <c r="Q124" s="154"/>
      <c r="R124" s="154"/>
      <c r="S124" s="154"/>
      <c r="T124" s="154"/>
      <c r="U124" s="154"/>
      <c r="V124" s="154"/>
      <c r="W124" s="154"/>
      <c r="X124" s="154"/>
      <c r="Y124" s="154"/>
      <c r="Z124" s="154"/>
      <c r="AA124" s="154"/>
      <c r="AB124" s="154"/>
      <c r="AC124" s="154"/>
      <c r="AD124" s="154"/>
      <c r="AE124" s="142" t="str">
        <f t="shared" ref="AE124" si="115">IF(AE122="","",AE122/AE123)</f>
        <v/>
      </c>
      <c r="AF124" s="26"/>
      <c r="AG124" s="29"/>
      <c r="AH124" s="137" t="s">
        <v>111</v>
      </c>
      <c r="AI124" s="40"/>
      <c r="AJ124" s="142"/>
      <c r="AK124" s="40"/>
      <c r="AL124" s="145"/>
    </row>
    <row r="125" spans="1:38" x14ac:dyDescent="0.25">
      <c r="A125" s="144">
        <v>331455</v>
      </c>
      <c r="B125" s="45"/>
      <c r="C125" s="23" t="s">
        <v>24</v>
      </c>
      <c r="D125" s="144">
        <f t="shared" ref="D125:R125" si="116">D11+D14+D17+D20+D23+D26+D29+D32+D35+D38+D41+D44+D47+D50+D53+D56+D59+D62+D65+D68+D71+D74+D77+D80+D83+D86+D89+D92+D95+D98+D101+D104+D107+D110+D113+D116+D119+D122</f>
        <v>10542</v>
      </c>
      <c r="E125" s="144">
        <f t="shared" si="116"/>
        <v>12820</v>
      </c>
      <c r="F125" s="144">
        <f t="shared" si="116"/>
        <v>2814</v>
      </c>
      <c r="G125" s="144">
        <f t="shared" si="116"/>
        <v>7527</v>
      </c>
      <c r="H125" s="144">
        <f t="shared" si="116"/>
        <v>7309</v>
      </c>
      <c r="I125" s="144">
        <f t="shared" si="116"/>
        <v>9550</v>
      </c>
      <c r="J125" s="144">
        <f t="shared" si="116"/>
        <v>9454</v>
      </c>
      <c r="K125" s="144">
        <f t="shared" si="116"/>
        <v>7589</v>
      </c>
      <c r="L125" s="144">
        <f t="shared" si="116"/>
        <v>4468</v>
      </c>
      <c r="M125" s="144">
        <f t="shared" si="116"/>
        <v>2265</v>
      </c>
      <c r="N125" s="144">
        <f t="shared" si="116"/>
        <v>3205</v>
      </c>
      <c r="O125" s="144">
        <f t="shared" si="116"/>
        <v>881</v>
      </c>
      <c r="P125" s="144">
        <f t="shared" si="116"/>
        <v>1782</v>
      </c>
      <c r="Q125" s="144">
        <f t="shared" si="116"/>
        <v>16658</v>
      </c>
      <c r="R125" s="144">
        <f t="shared" si="116"/>
        <v>11276</v>
      </c>
      <c r="S125" s="144">
        <f>S11+S14+S17+S20+S23+S26+S29+S32+S35+S38+S41+S44+S47+S50+S53+S56+S59+S62+S65+S68+S71+S74+S77+S80+S83+S86+S89+S92+S95+S98+S101+S104+S107+S110+S113+S116+S119+S122</f>
        <v>4032</v>
      </c>
      <c r="T125" s="144">
        <f t="shared" ref="T125:W125" si="117">T11+T14+T17+T20+T23+T26+T29+T32+T35+T38+T41+T44+T47+T50+T53+T56+T59+T62+T65+T68+T71+T74+T77+T80+T83+T86+T89+T92+T95+T98+T101+T104+T107+T110+T113+T116+T119+T122</f>
        <v>4293</v>
      </c>
      <c r="U125" s="144">
        <f t="shared" si="117"/>
        <v>10685</v>
      </c>
      <c r="V125" s="144">
        <f t="shared" si="117"/>
        <v>3944</v>
      </c>
      <c r="W125" s="144">
        <f t="shared" si="117"/>
        <v>5182</v>
      </c>
      <c r="X125" s="144">
        <f t="shared" ref="X125" si="118">X11+X14+X17+X20+X23+X26+X29+X32+X35+X38+X41+X44+X47+X50+X53+X56+X59+X62+X65+X68+X71+X74+X77+X80+X83+X86+X89+X92+X95+X98+X101+X104+X107+X110+X113+X116+X119+X122</f>
        <v>7458</v>
      </c>
      <c r="Y125" s="144">
        <f t="shared" ref="Y125:Z125" si="119">Y11+Y14+Y17+Y20+Y23+Y26+Y29+Y32+Y35+Y38+Y41+Y44+Y47+Y50+Y53+Y56+Y59+Y62+Y65+Y68+Y71+Y74+Y77+Y80+Y83+Y86+Y89+Y92+Y95+Y98+Y101+Y104+Y107+Y110+Y113+Y116+Y119+Y122</f>
        <v>17700</v>
      </c>
      <c r="Z125" s="144">
        <f t="shared" si="119"/>
        <v>968</v>
      </c>
      <c r="AA125" s="144">
        <f t="shared" ref="AA125:AC125" si="120">AA11+AA14+AA17+AA20+AA23+AA26+AA29+AA32+AA35+AA38+AA41+AA44+AA47+AA50+AA53+AA56+AA59+AA62+AA65+AA68+AA71+AA74+AA77+AA80+AA83+AA86+AA89+AA92+AA95+AA98+AA101+AA104+AA107+AA110+AA113+AA116+AA119+AA122</f>
        <v>8716</v>
      </c>
      <c r="AB125" s="144">
        <f t="shared" si="120"/>
        <v>7727</v>
      </c>
      <c r="AC125" s="144">
        <f t="shared" si="120"/>
        <v>5689</v>
      </c>
      <c r="AD125" s="144">
        <f t="shared" ref="AD125" si="121">AD11+AD14+AD17+AD20+AD23+AD26+AD29+AD32+AD35+AD38+AD41+AD44+AD47+AD50+AD53+AD56+AD59+AD62+AD65+AD68+AD71+AD74+AD77+AD80+AD83+AD86+AD89+AD92+AD95+AD98+AD101+AD104+AD107+AD110+AD113+AD116+AD119+AD122</f>
        <v>1850</v>
      </c>
      <c r="AE125" s="144">
        <f>SUM(D125:AD125)</f>
        <v>186384</v>
      </c>
      <c r="AF125" s="150"/>
      <c r="AG125" s="46"/>
      <c r="AH125" s="45"/>
      <c r="AI125" s="46"/>
      <c r="AJ125" s="144" t="e">
        <f>AJ11+AJ17+AJ20+AJ23+AJ26+#REF!+AJ29+AJ32+AJ35+AJ41+AJ44+AJ47+AJ53+AJ56+AJ59+AJ62+AJ65+#REF!+AJ68+AJ71+AJ74+AJ77+AJ83+#REF!+AJ86+AJ89+#REF!+AJ92+#REF!+AJ95+AJ98+AJ101+AJ104+AJ107+AJ110+#REF!+AJ113+AJ119+#REF!+AJ122</f>
        <v>#REF!</v>
      </c>
      <c r="AK125" s="46"/>
      <c r="AL125" s="46"/>
    </row>
    <row r="126" spans="1:38" x14ac:dyDescent="0.25">
      <c r="A126" s="143">
        <v>1946</v>
      </c>
      <c r="B126" s="47"/>
      <c r="C126" s="48" t="s">
        <v>26</v>
      </c>
      <c r="D126" s="149">
        <f t="shared" ref="D126:R126" si="122">D12+D15+D18+D21+D24+D27+D30+D33+D36+D39+D42+D45+D48+D51+D54+D57+D60+D63+D66+D69+D72+D75+D78+D81+D84+D87+D90+D93+D96+D99+D102+D105+D108+D111+D114+D117+D120+D123</f>
        <v>60</v>
      </c>
      <c r="E126" s="149">
        <f t="shared" si="122"/>
        <v>72</v>
      </c>
      <c r="F126" s="149">
        <f t="shared" si="122"/>
        <v>15</v>
      </c>
      <c r="G126" s="149">
        <f t="shared" si="122"/>
        <v>44</v>
      </c>
      <c r="H126" s="149">
        <f t="shared" si="122"/>
        <v>48</v>
      </c>
      <c r="I126" s="149">
        <f t="shared" si="122"/>
        <v>54</v>
      </c>
      <c r="J126" s="149">
        <f t="shared" si="122"/>
        <v>54</v>
      </c>
      <c r="K126" s="149">
        <f t="shared" si="122"/>
        <v>44</v>
      </c>
      <c r="L126" s="149">
        <f t="shared" si="122"/>
        <v>28</v>
      </c>
      <c r="M126" s="149">
        <f t="shared" si="122"/>
        <v>12</v>
      </c>
      <c r="N126" s="149">
        <f t="shared" si="122"/>
        <v>18</v>
      </c>
      <c r="O126" s="149">
        <f t="shared" si="122"/>
        <v>8</v>
      </c>
      <c r="P126" s="149">
        <f t="shared" si="122"/>
        <v>11</v>
      </c>
      <c r="Q126" s="149">
        <f t="shared" si="122"/>
        <v>91</v>
      </c>
      <c r="R126" s="149">
        <f t="shared" si="122"/>
        <v>63</v>
      </c>
      <c r="S126" s="149">
        <f>S12+S15+S18+S21+S24+S27+S30+S33+S36+S39+S42+S45+S48+S51+S54+S57+S60+S63+S66+S69+S72+S75+S78+S81+S84+S87+S90+S93+S96+S99+S102+S105+S108+S111+S114+S117+S120+S123</f>
        <v>28</v>
      </c>
      <c r="T126" s="149">
        <f t="shared" ref="T126:W126" si="123">T12+T15+T18+T21+T24+T27+T30+T33+T36+T39+T42+T45+T48+T51+T54+T57+T60+T63+T66+T69+T72+T75+T78+T81+T84+T87+T90+T93+T96+T99+T102+T105+T108+T111+T114+T117+T120+T123</f>
        <v>24</v>
      </c>
      <c r="U126" s="149">
        <f t="shared" si="123"/>
        <v>56</v>
      </c>
      <c r="V126" s="149">
        <f t="shared" si="123"/>
        <v>28</v>
      </c>
      <c r="W126" s="149">
        <f t="shared" si="123"/>
        <v>32</v>
      </c>
      <c r="X126" s="149">
        <f t="shared" ref="X126" si="124">X12+X15+X18+X21+X24+X27+X30+X33+X36+X39+X42+X45+X48+X51+X54+X57+X60+X63+X66+X69+X72+X75+X78+X81+X84+X87+X90+X93+X96+X99+X102+X105+X108+X111+X114+X117+X120+X123</f>
        <v>42</v>
      </c>
      <c r="Y126" s="149">
        <f t="shared" ref="Y126:Z126" si="125">Y12+Y15+Y18+Y21+Y24+Y27+Y30+Y33+Y36+Y39+Y42+Y45+Y48+Y51+Y54+Y57+Y60+Y63+Y66+Y69+Y72+Y75+Y78+Y81+Y84+Y87+Y90+Y93+Y96+Y99+Y102+Y105+Y108+Y111+Y114+Y117+Y120+Y123</f>
        <v>104</v>
      </c>
      <c r="Z126" s="149">
        <f t="shared" si="125"/>
        <v>8</v>
      </c>
      <c r="AA126" s="149">
        <f t="shared" ref="AA126:AC126" si="126">AA12+AA15+AA18+AA21+AA24+AA27+AA30+AA33+AA36+AA39+AA42+AA45+AA48+AA51+AA54+AA57+AA60+AA63+AA66+AA69+AA72+AA75+AA78+AA81+AA84+AA87+AA90+AA93+AA96+AA99+AA102+AA105+AA108+AA111+AA114+AA117+AA120+AA123</f>
        <v>46</v>
      </c>
      <c r="AB126" s="149">
        <f t="shared" si="126"/>
        <v>48</v>
      </c>
      <c r="AC126" s="149">
        <f t="shared" si="126"/>
        <v>32</v>
      </c>
      <c r="AD126" s="149">
        <f t="shared" ref="AD126" si="127">AD12+AD15+AD18+AD21+AD24+AD27+AD30+AD33+AD36+AD39+AD42+AD45+AD48+AD51+AD54+AD57+AD60+AD63+AD66+AD69+AD72+AD75+AD78+AD81+AD84+AD87+AD90+AD93+AD96+AD99+AD102+AD105+AD108+AD111+AD114+AD117+AD120+AD123</f>
        <v>16</v>
      </c>
      <c r="AE126" s="143">
        <f>SUM(D126:AD126)</f>
        <v>1086</v>
      </c>
      <c r="AF126" s="54">
        <f>SUM(AF12:AF123)</f>
        <v>118</v>
      </c>
      <c r="AG126" s="46"/>
      <c r="AH126" s="47"/>
      <c r="AI126" s="46"/>
      <c r="AJ126" s="143" t="e">
        <f>AJ12+AJ18+AJ21+AJ24+AJ27+#REF!+AJ30+AJ33+AJ36+AJ42+AJ45+AJ48+AJ54+AJ57+AJ60+AJ63+AJ66+#REF!+AJ69+AJ72+AJ75+AJ78+AJ84+#REF!+AJ87+AJ90+#REF!+AJ93+#REF!+AJ96+AJ99+AJ102+AJ105+AJ108+AJ111+#REF!+AJ114+AJ120+#REF!+AJ123</f>
        <v>#REF!</v>
      </c>
      <c r="AK126" s="46"/>
      <c r="AL126" s="46"/>
    </row>
    <row r="127" spans="1:38" x14ac:dyDescent="0.25">
      <c r="A127" s="142">
        <f>A125/A126</f>
        <v>170.32631038026722</v>
      </c>
      <c r="B127" s="45"/>
      <c r="C127" s="23" t="s">
        <v>28</v>
      </c>
      <c r="D127" s="145">
        <f t="shared" ref="D127:R127" si="128">IF(D126=0,"",(D125/D126))</f>
        <v>175.7</v>
      </c>
      <c r="E127" s="145">
        <f t="shared" si="128"/>
        <v>178.05555555555554</v>
      </c>
      <c r="F127" s="145">
        <f t="shared" si="128"/>
        <v>187.6</v>
      </c>
      <c r="G127" s="145">
        <f t="shared" si="128"/>
        <v>171.06818181818181</v>
      </c>
      <c r="H127" s="145">
        <f t="shared" si="128"/>
        <v>152.27083333333334</v>
      </c>
      <c r="I127" s="145">
        <f t="shared" si="128"/>
        <v>176.85185185185185</v>
      </c>
      <c r="J127" s="145">
        <f t="shared" si="128"/>
        <v>175.07407407407408</v>
      </c>
      <c r="K127" s="145">
        <f t="shared" si="128"/>
        <v>172.47727272727272</v>
      </c>
      <c r="L127" s="145">
        <f t="shared" si="128"/>
        <v>159.57142857142858</v>
      </c>
      <c r="M127" s="145">
        <f t="shared" si="128"/>
        <v>188.75</v>
      </c>
      <c r="N127" s="145">
        <f t="shared" si="128"/>
        <v>178.05555555555554</v>
      </c>
      <c r="O127" s="145">
        <f t="shared" si="128"/>
        <v>110.125</v>
      </c>
      <c r="P127" s="145">
        <f t="shared" si="128"/>
        <v>162</v>
      </c>
      <c r="Q127" s="145">
        <f t="shared" si="128"/>
        <v>183.05494505494505</v>
      </c>
      <c r="R127" s="145">
        <f t="shared" si="128"/>
        <v>178.98412698412699</v>
      </c>
      <c r="S127" s="145">
        <f t="shared" ref="S127:W127" si="129">IF(S126=0,"",(S125/S126))</f>
        <v>144</v>
      </c>
      <c r="T127" s="145">
        <f t="shared" si="129"/>
        <v>178.875</v>
      </c>
      <c r="U127" s="145">
        <f t="shared" si="129"/>
        <v>190.80357142857142</v>
      </c>
      <c r="V127" s="145">
        <f t="shared" si="129"/>
        <v>140.85714285714286</v>
      </c>
      <c r="W127" s="145">
        <f t="shared" si="129"/>
        <v>161.9375</v>
      </c>
      <c r="X127" s="145">
        <f t="shared" ref="X127" si="130">IF(X126=0,"",(X125/X126))</f>
        <v>177.57142857142858</v>
      </c>
      <c r="Y127" s="145">
        <f t="shared" ref="Y127:Z127" si="131">IF(Y126=0,"",(Y125/Y126))</f>
        <v>170.19230769230768</v>
      </c>
      <c r="Z127" s="145">
        <f t="shared" si="131"/>
        <v>121</v>
      </c>
      <c r="AA127" s="145">
        <f t="shared" ref="AA127:AC127" si="132">IF(AA126=0,"",(AA125/AA126))</f>
        <v>189.47826086956522</v>
      </c>
      <c r="AB127" s="145">
        <f t="shared" si="132"/>
        <v>160.97916666666666</v>
      </c>
      <c r="AC127" s="145">
        <f t="shared" si="132"/>
        <v>177.78125</v>
      </c>
      <c r="AD127" s="145">
        <f t="shared" ref="AD127" si="133">IF(AD126=0,"",(AD125/AD126))</f>
        <v>115.625</v>
      </c>
      <c r="AE127" s="49">
        <f>AE125/AE126</f>
        <v>171.62430939226519</v>
      </c>
      <c r="AF127" s="50"/>
      <c r="AG127" s="51"/>
      <c r="AH127" s="45"/>
      <c r="AI127" s="51"/>
      <c r="AJ127" s="145" t="e">
        <f>IF(AJ126=0,"",(AJ125/AJ126))</f>
        <v>#REF!</v>
      </c>
      <c r="AK127" s="51"/>
      <c r="AL127" s="51"/>
    </row>
    <row r="128" spans="1:38" x14ac:dyDescent="0.25">
      <c r="D128" s="85"/>
      <c r="E128" s="85"/>
      <c r="F128" s="85"/>
      <c r="G128" s="85"/>
      <c r="H128" s="85"/>
      <c r="I128" s="85"/>
      <c r="J128" s="85"/>
      <c r="K128" s="85"/>
      <c r="L128" s="85"/>
      <c r="M128" s="85"/>
      <c r="N128" s="85"/>
      <c r="O128" s="85"/>
      <c r="P128" s="85"/>
      <c r="Q128" s="85"/>
      <c r="R128" s="85"/>
      <c r="S128" s="85"/>
      <c r="T128" s="85"/>
      <c r="U128" s="85"/>
      <c r="V128" s="85"/>
      <c r="W128" s="85"/>
      <c r="X128" s="85"/>
      <c r="Y128" s="85"/>
      <c r="Z128" s="85"/>
      <c r="AA128" s="85"/>
      <c r="AB128" s="85"/>
      <c r="AC128" s="85"/>
      <c r="AD128" s="85"/>
      <c r="AF128" s="52"/>
      <c r="AG128" s="215" t="s">
        <v>226</v>
      </c>
      <c r="AH128" s="160">
        <f>COUNTA(AH10:AH124)/3</f>
        <v>38</v>
      </c>
    </row>
    <row r="129" spans="1:34" x14ac:dyDescent="0.25">
      <c r="A129" s="53"/>
      <c r="B129" s="33" t="s">
        <v>112</v>
      </c>
      <c r="D129" s="64">
        <f t="shared" ref="D129:AC129" si="134">COUNTA(D11:D124)/3</f>
        <v>4</v>
      </c>
      <c r="E129" s="64">
        <f t="shared" si="134"/>
        <v>9</v>
      </c>
      <c r="F129" s="64">
        <f t="shared" si="134"/>
        <v>1</v>
      </c>
      <c r="G129" s="64">
        <f t="shared" si="134"/>
        <v>4</v>
      </c>
      <c r="H129" s="64">
        <f t="shared" si="134"/>
        <v>6</v>
      </c>
      <c r="I129" s="64">
        <f t="shared" si="134"/>
        <v>6</v>
      </c>
      <c r="J129" s="64">
        <f t="shared" si="134"/>
        <v>5</v>
      </c>
      <c r="K129" s="64">
        <f t="shared" si="134"/>
        <v>5</v>
      </c>
      <c r="L129" s="64">
        <f t="shared" si="134"/>
        <v>4</v>
      </c>
      <c r="M129" s="64">
        <f t="shared" si="134"/>
        <v>2</v>
      </c>
      <c r="N129" s="64">
        <f t="shared" si="134"/>
        <v>1</v>
      </c>
      <c r="O129" s="64">
        <f t="shared" si="134"/>
        <v>1</v>
      </c>
      <c r="P129" s="64">
        <f t="shared" si="134"/>
        <v>1</v>
      </c>
      <c r="Q129" s="64">
        <f t="shared" si="134"/>
        <v>7</v>
      </c>
      <c r="R129" s="64">
        <f t="shared" si="134"/>
        <v>10</v>
      </c>
      <c r="S129" s="64">
        <f t="shared" si="134"/>
        <v>4</v>
      </c>
      <c r="T129" s="64">
        <f t="shared" si="134"/>
        <v>2</v>
      </c>
      <c r="U129" s="64">
        <f t="shared" si="134"/>
        <v>4</v>
      </c>
      <c r="V129" s="64">
        <f t="shared" si="134"/>
        <v>2</v>
      </c>
      <c r="W129" s="64">
        <f t="shared" si="134"/>
        <v>4</v>
      </c>
      <c r="X129" s="64">
        <f t="shared" si="134"/>
        <v>7</v>
      </c>
      <c r="Y129" s="64">
        <f t="shared" si="134"/>
        <v>13</v>
      </c>
      <c r="Z129" s="64">
        <f t="shared" si="134"/>
        <v>1</v>
      </c>
      <c r="AA129" s="64">
        <f t="shared" si="134"/>
        <v>3</v>
      </c>
      <c r="AB129" s="64">
        <f t="shared" si="134"/>
        <v>6</v>
      </c>
      <c r="AC129" s="64">
        <f t="shared" si="134"/>
        <v>4</v>
      </c>
      <c r="AD129" s="64">
        <f t="shared" ref="AD129" si="135">COUNTA(AD11:AD124)/3</f>
        <v>2</v>
      </c>
      <c r="AE129" s="161">
        <f>SUM(D129:AD129)</f>
        <v>118</v>
      </c>
      <c r="AF129" s="8"/>
      <c r="AH129" s="55"/>
    </row>
    <row r="130" spans="1:34" x14ac:dyDescent="0.25">
      <c r="J130" s="240"/>
      <c r="K130" s="240"/>
      <c r="L130" s="240"/>
      <c r="M130" s="240"/>
      <c r="N130" s="240"/>
      <c r="O130" s="240"/>
      <c r="P130" s="240"/>
    </row>
    <row r="131" spans="1:34" x14ac:dyDescent="0.25">
      <c r="J131" s="240"/>
      <c r="K131" s="240"/>
      <c r="L131" s="240"/>
      <c r="M131" s="240"/>
      <c r="N131" s="240"/>
      <c r="O131" s="240"/>
      <c r="P131" s="240"/>
    </row>
    <row r="132" spans="1:34" x14ac:dyDescent="0.25">
      <c r="J132" s="241"/>
      <c r="K132" s="241"/>
      <c r="L132" s="241"/>
      <c r="M132" s="241"/>
      <c r="N132" s="241"/>
      <c r="O132" s="241"/>
      <c r="P132" s="241"/>
    </row>
  </sheetData>
  <mergeCells count="1">
    <mergeCell ref="AE5:AF5"/>
  </mergeCells>
  <pageMargins left="0.7" right="0.7" top="0.75" bottom="0.75" header="0.3" footer="0.3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25"/>
  <sheetViews>
    <sheetView workbookViewId="0">
      <selection activeCell="K125" sqref="K125"/>
    </sheetView>
  </sheetViews>
  <sheetFormatPr baseColWidth="10" defaultRowHeight="15" x14ac:dyDescent="0.25"/>
  <cols>
    <col min="1" max="1" width="5" customWidth="1"/>
    <col min="2" max="2" width="4.7109375" customWidth="1"/>
    <col min="3" max="3" width="8.85546875" customWidth="1"/>
    <col min="5" max="5" width="16.7109375" customWidth="1"/>
    <col min="7" max="7" width="17.28515625" customWidth="1"/>
    <col min="8" max="8" width="24.7109375" customWidth="1"/>
    <col min="13" max="13" width="12.7109375" customWidth="1"/>
  </cols>
  <sheetData>
    <row r="2" spans="1:13" ht="15.75" x14ac:dyDescent="0.25">
      <c r="A2" s="57" t="s">
        <v>271</v>
      </c>
      <c r="B2" s="58"/>
      <c r="C2" s="58"/>
      <c r="D2" s="59"/>
      <c r="E2" s="59"/>
      <c r="F2" s="58"/>
      <c r="G2" s="59"/>
      <c r="H2" s="59"/>
      <c r="J2" s="53"/>
      <c r="K2" s="53"/>
      <c r="L2" s="53"/>
    </row>
    <row r="3" spans="1:13" x14ac:dyDescent="0.25">
      <c r="A3" s="53"/>
      <c r="B3" s="53"/>
      <c r="C3" s="53"/>
      <c r="F3" s="53"/>
      <c r="J3" s="53"/>
      <c r="K3" s="53"/>
      <c r="L3" s="53"/>
    </row>
    <row r="4" spans="1:13" x14ac:dyDescent="0.25">
      <c r="A4" s="64"/>
      <c r="B4" s="64"/>
      <c r="C4" s="68" t="s">
        <v>113</v>
      </c>
      <c r="D4" s="65"/>
      <c r="E4" s="65"/>
      <c r="F4" s="64"/>
      <c r="G4" s="65"/>
      <c r="H4" s="65"/>
      <c r="I4" s="65"/>
      <c r="J4" s="64"/>
      <c r="K4" s="64"/>
      <c r="L4" s="64"/>
      <c r="M4" s="65"/>
    </row>
    <row r="5" spans="1:13" x14ac:dyDescent="0.25">
      <c r="A5" s="64"/>
      <c r="B5" s="64"/>
      <c r="C5" s="64"/>
      <c r="D5" s="65"/>
      <c r="E5" s="65"/>
      <c r="F5" s="64"/>
      <c r="G5" s="65"/>
      <c r="H5" s="65"/>
      <c r="I5" s="65"/>
      <c r="J5" s="64"/>
      <c r="K5" s="64"/>
      <c r="L5" s="64"/>
      <c r="M5" s="65"/>
    </row>
    <row r="6" spans="1:13" ht="23.25" customHeight="1" x14ac:dyDescent="0.25">
      <c r="A6" s="69" t="s">
        <v>114</v>
      </c>
      <c r="B6" s="61" t="s">
        <v>115</v>
      </c>
      <c r="C6" s="61" t="s">
        <v>116</v>
      </c>
      <c r="D6" s="61" t="s">
        <v>117</v>
      </c>
      <c r="E6" s="61"/>
      <c r="F6" s="61" t="s">
        <v>118</v>
      </c>
      <c r="G6" s="70" t="s">
        <v>119</v>
      </c>
      <c r="H6" s="61" t="s">
        <v>120</v>
      </c>
      <c r="I6" s="61" t="s">
        <v>121</v>
      </c>
      <c r="J6" s="61" t="s">
        <v>122</v>
      </c>
      <c r="K6" s="61" t="s">
        <v>14</v>
      </c>
      <c r="L6" s="61" t="s">
        <v>18</v>
      </c>
      <c r="M6" s="71" t="s">
        <v>123</v>
      </c>
    </row>
    <row r="7" spans="1:13" x14ac:dyDescent="0.25">
      <c r="A7" s="64">
        <v>5</v>
      </c>
      <c r="B7" s="64">
        <v>9</v>
      </c>
      <c r="C7" s="64">
        <v>2021</v>
      </c>
      <c r="D7" s="65" t="s">
        <v>9</v>
      </c>
      <c r="E7" s="65"/>
      <c r="F7" s="72" t="s">
        <v>21</v>
      </c>
      <c r="G7" s="65" t="s">
        <v>124</v>
      </c>
      <c r="H7" s="73" t="s">
        <v>125</v>
      </c>
      <c r="I7" s="72" t="s">
        <v>126</v>
      </c>
      <c r="J7" s="66">
        <v>2607</v>
      </c>
      <c r="K7" s="64">
        <v>15</v>
      </c>
      <c r="L7" s="67">
        <f t="shared" ref="L7:L121" si="0">J7/K7</f>
        <v>173.8</v>
      </c>
      <c r="M7" s="212" t="s">
        <v>275</v>
      </c>
    </row>
    <row r="8" spans="1:13" x14ac:dyDescent="0.25">
      <c r="A8" s="64">
        <v>6</v>
      </c>
      <c r="B8" s="64">
        <v>9</v>
      </c>
      <c r="C8" s="64">
        <v>2021</v>
      </c>
      <c r="D8" s="65" t="s">
        <v>9</v>
      </c>
      <c r="E8" s="65"/>
      <c r="F8" s="86" t="s">
        <v>21</v>
      </c>
      <c r="G8" s="65" t="s">
        <v>124</v>
      </c>
      <c r="H8" s="73" t="s">
        <v>131</v>
      </c>
      <c r="I8" s="86" t="s">
        <v>126</v>
      </c>
      <c r="J8" s="66">
        <v>2851</v>
      </c>
      <c r="K8" s="64">
        <v>15</v>
      </c>
      <c r="L8" s="218">
        <f t="shared" si="0"/>
        <v>190.06666666666666</v>
      </c>
      <c r="M8" s="216" t="s">
        <v>275</v>
      </c>
    </row>
    <row r="9" spans="1:13" x14ac:dyDescent="0.25">
      <c r="A9" s="64">
        <v>6</v>
      </c>
      <c r="B9" s="64">
        <v>9</v>
      </c>
      <c r="C9" s="64">
        <v>2021</v>
      </c>
      <c r="D9" s="65" t="s">
        <v>9</v>
      </c>
      <c r="E9" s="65"/>
      <c r="F9" s="86" t="s">
        <v>21</v>
      </c>
      <c r="G9" s="65" t="s">
        <v>124</v>
      </c>
      <c r="H9" s="73" t="s">
        <v>127</v>
      </c>
      <c r="I9" s="212" t="s">
        <v>126</v>
      </c>
      <c r="J9" s="66">
        <v>2773</v>
      </c>
      <c r="K9" s="64">
        <v>15</v>
      </c>
      <c r="L9" s="67">
        <f t="shared" si="0"/>
        <v>184.86666666666667</v>
      </c>
      <c r="M9" s="216" t="s">
        <v>275</v>
      </c>
    </row>
    <row r="10" spans="1:13" x14ac:dyDescent="0.25">
      <c r="A10" s="64">
        <v>6</v>
      </c>
      <c r="B10" s="64">
        <v>9</v>
      </c>
      <c r="C10" s="64">
        <v>2021</v>
      </c>
      <c r="D10" s="65" t="s">
        <v>9</v>
      </c>
      <c r="E10" s="65"/>
      <c r="F10" s="86" t="s">
        <v>21</v>
      </c>
      <c r="G10" s="65" t="s">
        <v>124</v>
      </c>
      <c r="H10" s="190" t="s">
        <v>132</v>
      </c>
      <c r="I10" s="86"/>
      <c r="J10" s="66">
        <v>2311</v>
      </c>
      <c r="K10" s="64">
        <v>15</v>
      </c>
      <c r="L10" s="67">
        <f t="shared" si="0"/>
        <v>154.06666666666666</v>
      </c>
      <c r="M10" s="186" t="s">
        <v>276</v>
      </c>
    </row>
    <row r="11" spans="1:13" x14ac:dyDescent="0.25">
      <c r="A11" s="64">
        <v>12</v>
      </c>
      <c r="B11" s="64">
        <v>9</v>
      </c>
      <c r="C11" s="64">
        <v>2021</v>
      </c>
      <c r="D11" s="65" t="s">
        <v>281</v>
      </c>
      <c r="E11" s="65"/>
      <c r="F11" s="217" t="s">
        <v>287</v>
      </c>
      <c r="G11" s="65" t="s">
        <v>140</v>
      </c>
      <c r="H11" s="190" t="s">
        <v>137</v>
      </c>
      <c r="I11" s="217" t="s">
        <v>126</v>
      </c>
      <c r="J11" s="66">
        <v>1503</v>
      </c>
      <c r="K11" s="64">
        <v>8</v>
      </c>
      <c r="L11" s="67">
        <f t="shared" si="0"/>
        <v>187.875</v>
      </c>
      <c r="M11" s="248" t="s">
        <v>314</v>
      </c>
    </row>
    <row r="12" spans="1:13" x14ac:dyDescent="0.25">
      <c r="A12" s="64">
        <v>12</v>
      </c>
      <c r="B12" s="64">
        <v>9</v>
      </c>
      <c r="C12" s="64">
        <v>2021</v>
      </c>
      <c r="D12" s="65" t="s">
        <v>281</v>
      </c>
      <c r="E12" s="65"/>
      <c r="F12" s="219" t="s">
        <v>287</v>
      </c>
      <c r="G12" s="65" t="s">
        <v>140</v>
      </c>
      <c r="H12" s="190" t="s">
        <v>134</v>
      </c>
      <c r="I12" s="217" t="s">
        <v>126</v>
      </c>
      <c r="J12" s="66">
        <v>1378</v>
      </c>
      <c r="K12" s="64">
        <v>8</v>
      </c>
      <c r="L12" s="67">
        <f t="shared" si="0"/>
        <v>172.25</v>
      </c>
      <c r="M12" s="248" t="s">
        <v>314</v>
      </c>
    </row>
    <row r="13" spans="1:13" x14ac:dyDescent="0.25">
      <c r="A13" s="64">
        <v>12</v>
      </c>
      <c r="B13" s="64">
        <v>9</v>
      </c>
      <c r="C13" s="64">
        <v>2021</v>
      </c>
      <c r="D13" s="65" t="s">
        <v>281</v>
      </c>
      <c r="E13" s="65"/>
      <c r="F13" s="219" t="s">
        <v>287</v>
      </c>
      <c r="G13" s="65" t="s">
        <v>140</v>
      </c>
      <c r="H13" s="190" t="s">
        <v>133</v>
      </c>
      <c r="I13" s="217" t="s">
        <v>126</v>
      </c>
      <c r="J13" s="66">
        <v>1529</v>
      </c>
      <c r="K13" s="64">
        <v>8</v>
      </c>
      <c r="L13" s="218">
        <f t="shared" si="0"/>
        <v>191.125</v>
      </c>
      <c r="M13" s="248" t="s">
        <v>314</v>
      </c>
    </row>
    <row r="14" spans="1:13" x14ac:dyDescent="0.25">
      <c r="A14" s="64">
        <v>12</v>
      </c>
      <c r="B14" s="64">
        <v>9</v>
      </c>
      <c r="C14" s="64">
        <v>2021</v>
      </c>
      <c r="D14" s="65" t="s">
        <v>281</v>
      </c>
      <c r="E14" s="65"/>
      <c r="F14" s="219" t="s">
        <v>287</v>
      </c>
      <c r="G14" s="65" t="s">
        <v>140</v>
      </c>
      <c r="H14" s="190" t="s">
        <v>127</v>
      </c>
      <c r="I14" s="217" t="s">
        <v>280</v>
      </c>
      <c r="J14" s="66">
        <v>1483</v>
      </c>
      <c r="K14" s="64">
        <v>8</v>
      </c>
      <c r="L14" s="67">
        <f t="shared" si="0"/>
        <v>185.375</v>
      </c>
      <c r="M14" s="249" t="s">
        <v>229</v>
      </c>
    </row>
    <row r="15" spans="1:13" x14ac:dyDescent="0.25">
      <c r="A15" s="64">
        <v>12</v>
      </c>
      <c r="B15" s="64">
        <v>9</v>
      </c>
      <c r="C15" s="64">
        <v>2021</v>
      </c>
      <c r="D15" s="65" t="s">
        <v>281</v>
      </c>
      <c r="E15" s="65"/>
      <c r="F15" s="219" t="s">
        <v>287</v>
      </c>
      <c r="G15" s="65" t="s">
        <v>140</v>
      </c>
      <c r="H15" s="190" t="s">
        <v>277</v>
      </c>
      <c r="I15" s="217" t="s">
        <v>280</v>
      </c>
      <c r="J15" s="66">
        <v>1417</v>
      </c>
      <c r="K15" s="64">
        <v>8</v>
      </c>
      <c r="L15" s="67">
        <f t="shared" si="0"/>
        <v>177.125</v>
      </c>
      <c r="M15" s="249" t="s">
        <v>229</v>
      </c>
    </row>
    <row r="16" spans="1:13" x14ac:dyDescent="0.25">
      <c r="A16" s="64">
        <v>12</v>
      </c>
      <c r="B16" s="64">
        <v>9</v>
      </c>
      <c r="C16" s="64">
        <v>2021</v>
      </c>
      <c r="D16" s="65" t="s">
        <v>281</v>
      </c>
      <c r="E16" s="65"/>
      <c r="F16" s="219" t="s">
        <v>287</v>
      </c>
      <c r="G16" s="65" t="s">
        <v>140</v>
      </c>
      <c r="H16" s="73" t="s">
        <v>125</v>
      </c>
      <c r="I16" s="217" t="s">
        <v>279</v>
      </c>
      <c r="J16" s="66">
        <v>1395</v>
      </c>
      <c r="K16" s="64">
        <v>8</v>
      </c>
      <c r="L16" s="67">
        <f t="shared" si="0"/>
        <v>174.375</v>
      </c>
      <c r="M16" s="217" t="s">
        <v>282</v>
      </c>
    </row>
    <row r="17" spans="1:13" x14ac:dyDescent="0.25">
      <c r="A17" s="64">
        <v>12</v>
      </c>
      <c r="B17" s="64">
        <v>9</v>
      </c>
      <c r="C17" s="64">
        <v>2021</v>
      </c>
      <c r="D17" s="65" t="s">
        <v>281</v>
      </c>
      <c r="E17" s="65"/>
      <c r="F17" s="219" t="s">
        <v>287</v>
      </c>
      <c r="G17" s="65" t="s">
        <v>140</v>
      </c>
      <c r="H17" s="73" t="s">
        <v>131</v>
      </c>
      <c r="I17" s="217" t="s">
        <v>279</v>
      </c>
      <c r="J17" s="66">
        <v>1422</v>
      </c>
      <c r="K17" s="64">
        <v>8</v>
      </c>
      <c r="L17" s="67">
        <f t="shared" si="0"/>
        <v>177.75</v>
      </c>
      <c r="M17" s="217" t="s">
        <v>282</v>
      </c>
    </row>
    <row r="18" spans="1:13" x14ac:dyDescent="0.25">
      <c r="A18" s="64">
        <v>12</v>
      </c>
      <c r="B18" s="64">
        <v>9</v>
      </c>
      <c r="C18" s="64">
        <v>2021</v>
      </c>
      <c r="D18" s="65" t="s">
        <v>281</v>
      </c>
      <c r="E18" s="65"/>
      <c r="F18" s="219" t="s">
        <v>287</v>
      </c>
      <c r="G18" s="65" t="s">
        <v>140</v>
      </c>
      <c r="H18" s="190" t="s">
        <v>278</v>
      </c>
      <c r="I18" s="217" t="s">
        <v>279</v>
      </c>
      <c r="J18" s="66">
        <v>1478</v>
      </c>
      <c r="K18" s="64">
        <v>8</v>
      </c>
      <c r="L18" s="67">
        <f t="shared" si="0"/>
        <v>184.75</v>
      </c>
      <c r="M18" s="217" t="s">
        <v>282</v>
      </c>
    </row>
    <row r="19" spans="1:13" x14ac:dyDescent="0.25">
      <c r="A19" s="64">
        <v>12</v>
      </c>
      <c r="B19" s="64">
        <v>9</v>
      </c>
      <c r="C19" s="64">
        <v>2021</v>
      </c>
      <c r="D19" s="65" t="s">
        <v>281</v>
      </c>
      <c r="E19" s="65"/>
      <c r="F19" s="219" t="s">
        <v>287</v>
      </c>
      <c r="G19" s="65" t="s">
        <v>140</v>
      </c>
      <c r="H19" s="190" t="s">
        <v>132</v>
      </c>
      <c r="I19" s="217" t="s">
        <v>284</v>
      </c>
      <c r="J19" s="66">
        <v>1215</v>
      </c>
      <c r="K19" s="64">
        <v>8</v>
      </c>
      <c r="L19" s="67">
        <f t="shared" si="0"/>
        <v>151.875</v>
      </c>
      <c r="M19" s="217" t="s">
        <v>283</v>
      </c>
    </row>
    <row r="20" spans="1:13" x14ac:dyDescent="0.25">
      <c r="A20" s="64">
        <v>19</v>
      </c>
      <c r="B20" s="64">
        <v>9</v>
      </c>
      <c r="C20" s="64">
        <v>2021</v>
      </c>
      <c r="D20" s="65" t="s">
        <v>289</v>
      </c>
      <c r="E20" s="65"/>
      <c r="F20" s="220" t="s">
        <v>288</v>
      </c>
      <c r="G20" s="65" t="s">
        <v>290</v>
      </c>
      <c r="H20" s="190" t="s">
        <v>137</v>
      </c>
      <c r="I20" s="220"/>
      <c r="J20" s="66">
        <v>2814</v>
      </c>
      <c r="K20" s="64">
        <v>15</v>
      </c>
      <c r="L20" s="67">
        <f t="shared" si="0"/>
        <v>187.6</v>
      </c>
      <c r="M20" s="220" t="s">
        <v>291</v>
      </c>
    </row>
    <row r="21" spans="1:13" x14ac:dyDescent="0.25">
      <c r="A21" s="64">
        <v>26</v>
      </c>
      <c r="B21" s="64">
        <v>9</v>
      </c>
      <c r="C21" s="64">
        <v>2021</v>
      </c>
      <c r="D21" s="65" t="s">
        <v>297</v>
      </c>
      <c r="E21" s="65"/>
      <c r="F21" s="221" t="s">
        <v>22</v>
      </c>
      <c r="G21" s="65" t="s">
        <v>293</v>
      </c>
      <c r="H21" s="190" t="s">
        <v>294</v>
      </c>
      <c r="I21" s="221" t="s">
        <v>126</v>
      </c>
      <c r="J21" s="66">
        <v>1196</v>
      </c>
      <c r="K21" s="64">
        <v>8</v>
      </c>
      <c r="L21" s="67">
        <f t="shared" si="0"/>
        <v>149.5</v>
      </c>
      <c r="M21" s="250" t="s">
        <v>227</v>
      </c>
    </row>
    <row r="22" spans="1:13" x14ac:dyDescent="0.25">
      <c r="A22" s="64">
        <v>26</v>
      </c>
      <c r="B22" s="64">
        <v>9</v>
      </c>
      <c r="C22" s="64">
        <v>2021</v>
      </c>
      <c r="D22" s="65" t="s">
        <v>297</v>
      </c>
      <c r="E22" s="65"/>
      <c r="F22" s="221" t="s">
        <v>22</v>
      </c>
      <c r="G22" s="65" t="s">
        <v>293</v>
      </c>
      <c r="H22" s="190" t="s">
        <v>278</v>
      </c>
      <c r="I22" s="221" t="s">
        <v>126</v>
      </c>
      <c r="J22" s="66">
        <v>1384</v>
      </c>
      <c r="K22" s="64">
        <v>8</v>
      </c>
      <c r="L22" s="67">
        <f t="shared" si="0"/>
        <v>173</v>
      </c>
      <c r="M22" s="250" t="s">
        <v>227</v>
      </c>
    </row>
    <row r="23" spans="1:13" x14ac:dyDescent="0.25">
      <c r="A23" s="64">
        <v>26</v>
      </c>
      <c r="B23" s="64">
        <v>9</v>
      </c>
      <c r="C23" s="64">
        <v>2021</v>
      </c>
      <c r="D23" s="65" t="s">
        <v>297</v>
      </c>
      <c r="E23" s="65"/>
      <c r="F23" s="221" t="s">
        <v>22</v>
      </c>
      <c r="G23" s="65" t="s">
        <v>293</v>
      </c>
      <c r="H23" s="190" t="s">
        <v>240</v>
      </c>
      <c r="I23" s="221" t="s">
        <v>280</v>
      </c>
      <c r="J23" s="66">
        <v>1141</v>
      </c>
      <c r="K23" s="64">
        <v>8</v>
      </c>
      <c r="L23" s="67">
        <f t="shared" si="0"/>
        <v>142.625</v>
      </c>
      <c r="M23" s="221" t="s">
        <v>282</v>
      </c>
    </row>
    <row r="24" spans="1:13" x14ac:dyDescent="0.25">
      <c r="A24" s="64">
        <v>26</v>
      </c>
      <c r="B24" s="64">
        <v>9</v>
      </c>
      <c r="C24" s="64">
        <v>2021</v>
      </c>
      <c r="D24" s="65" t="s">
        <v>297</v>
      </c>
      <c r="E24" s="65"/>
      <c r="F24" s="221" t="s">
        <v>22</v>
      </c>
      <c r="G24" s="65" t="s">
        <v>293</v>
      </c>
      <c r="H24" s="190" t="s">
        <v>296</v>
      </c>
      <c r="I24" s="221" t="s">
        <v>280</v>
      </c>
      <c r="J24" s="66">
        <v>1244</v>
      </c>
      <c r="K24" s="64">
        <v>8</v>
      </c>
      <c r="L24" s="67">
        <f t="shared" si="0"/>
        <v>155.5</v>
      </c>
      <c r="M24" s="221" t="s">
        <v>282</v>
      </c>
    </row>
    <row r="25" spans="1:13" x14ac:dyDescent="0.25">
      <c r="A25" s="64">
        <v>26</v>
      </c>
      <c r="B25" s="64">
        <v>9</v>
      </c>
      <c r="C25" s="64">
        <v>2021</v>
      </c>
      <c r="D25" s="65" t="s">
        <v>297</v>
      </c>
      <c r="E25" s="65"/>
      <c r="F25" s="221" t="s">
        <v>22</v>
      </c>
      <c r="G25" s="65" t="s">
        <v>293</v>
      </c>
      <c r="H25" s="190" t="s">
        <v>295</v>
      </c>
      <c r="I25" s="221" t="s">
        <v>126</v>
      </c>
      <c r="J25" s="66">
        <v>1288</v>
      </c>
      <c r="K25" s="64">
        <v>8</v>
      </c>
      <c r="L25" s="67">
        <f t="shared" si="0"/>
        <v>161</v>
      </c>
      <c r="M25" s="248" t="s">
        <v>314</v>
      </c>
    </row>
    <row r="26" spans="1:13" x14ac:dyDescent="0.25">
      <c r="A26" s="64">
        <v>26</v>
      </c>
      <c r="B26" s="64">
        <v>9</v>
      </c>
      <c r="C26" s="64">
        <v>2021</v>
      </c>
      <c r="D26" s="65" t="s">
        <v>297</v>
      </c>
      <c r="E26" s="65"/>
      <c r="F26" s="221" t="s">
        <v>22</v>
      </c>
      <c r="G26" s="65" t="s">
        <v>293</v>
      </c>
      <c r="H26" s="190" t="s">
        <v>138</v>
      </c>
      <c r="I26" s="221" t="s">
        <v>126</v>
      </c>
      <c r="J26" s="66">
        <v>1056</v>
      </c>
      <c r="K26" s="64">
        <v>8</v>
      </c>
      <c r="L26" s="67">
        <f t="shared" si="0"/>
        <v>132</v>
      </c>
      <c r="M26" s="248" t="s">
        <v>314</v>
      </c>
    </row>
    <row r="27" spans="1:13" x14ac:dyDescent="0.25">
      <c r="A27" s="64">
        <v>26</v>
      </c>
      <c r="B27" s="64">
        <v>9</v>
      </c>
      <c r="C27" s="64">
        <v>2021</v>
      </c>
      <c r="D27" s="65" t="s">
        <v>299</v>
      </c>
      <c r="E27" s="65"/>
      <c r="F27" s="221" t="s">
        <v>22</v>
      </c>
      <c r="G27" s="65" t="s">
        <v>140</v>
      </c>
      <c r="H27" s="190" t="s">
        <v>127</v>
      </c>
      <c r="I27" s="221" t="s">
        <v>126</v>
      </c>
      <c r="J27" s="66">
        <v>1741</v>
      </c>
      <c r="K27" s="64">
        <v>9</v>
      </c>
      <c r="L27" s="218">
        <f t="shared" si="0"/>
        <v>193.44444444444446</v>
      </c>
      <c r="M27" s="249" t="s">
        <v>229</v>
      </c>
    </row>
    <row r="28" spans="1:13" x14ac:dyDescent="0.25">
      <c r="A28" s="64">
        <v>26</v>
      </c>
      <c r="B28" s="64">
        <v>9</v>
      </c>
      <c r="C28" s="64">
        <v>2021</v>
      </c>
      <c r="D28" s="65" t="s">
        <v>299</v>
      </c>
      <c r="E28" s="65"/>
      <c r="F28" s="221" t="s">
        <v>22</v>
      </c>
      <c r="G28" s="65" t="s">
        <v>140</v>
      </c>
      <c r="H28" s="190" t="s">
        <v>130</v>
      </c>
      <c r="I28" s="221" t="s">
        <v>126</v>
      </c>
      <c r="J28" s="66">
        <v>1620</v>
      </c>
      <c r="K28" s="64">
        <v>9</v>
      </c>
      <c r="L28" s="67">
        <f t="shared" si="0"/>
        <v>180</v>
      </c>
      <c r="M28" s="249" t="s">
        <v>229</v>
      </c>
    </row>
    <row r="29" spans="1:13" x14ac:dyDescent="0.25">
      <c r="A29" s="64">
        <v>26</v>
      </c>
      <c r="B29" s="64">
        <v>9</v>
      </c>
      <c r="C29" s="64">
        <v>2021</v>
      </c>
      <c r="D29" s="65" t="s">
        <v>299</v>
      </c>
      <c r="E29" s="65"/>
      <c r="F29" s="221" t="s">
        <v>22</v>
      </c>
      <c r="G29" s="65" t="s">
        <v>140</v>
      </c>
      <c r="H29" s="190" t="s">
        <v>133</v>
      </c>
      <c r="I29" s="221" t="s">
        <v>280</v>
      </c>
      <c r="J29" s="66">
        <v>1551</v>
      </c>
      <c r="K29" s="64">
        <v>9</v>
      </c>
      <c r="L29" s="67">
        <f t="shared" si="0"/>
        <v>172.33333333333334</v>
      </c>
      <c r="M29" s="221" t="s">
        <v>298</v>
      </c>
    </row>
    <row r="30" spans="1:13" x14ac:dyDescent="0.25">
      <c r="A30" s="64">
        <v>26</v>
      </c>
      <c r="B30" s="64">
        <v>9</v>
      </c>
      <c r="C30" s="64">
        <v>2021</v>
      </c>
      <c r="D30" s="65" t="s">
        <v>299</v>
      </c>
      <c r="E30" s="65"/>
      <c r="F30" s="221" t="s">
        <v>22</v>
      </c>
      <c r="G30" s="65" t="s">
        <v>140</v>
      </c>
      <c r="H30" s="190" t="s">
        <v>137</v>
      </c>
      <c r="I30" s="221" t="s">
        <v>280</v>
      </c>
      <c r="J30" s="66">
        <v>1624</v>
      </c>
      <c r="K30" s="64">
        <v>9</v>
      </c>
      <c r="L30" s="67">
        <f t="shared" si="0"/>
        <v>180.44444444444446</v>
      </c>
      <c r="M30" s="221" t="s">
        <v>298</v>
      </c>
    </row>
    <row r="31" spans="1:13" x14ac:dyDescent="0.25">
      <c r="A31" s="64">
        <v>26</v>
      </c>
      <c r="B31" s="64">
        <v>9</v>
      </c>
      <c r="C31" s="64">
        <v>2021</v>
      </c>
      <c r="D31" s="65" t="s">
        <v>299</v>
      </c>
      <c r="E31" s="65"/>
      <c r="F31" s="221" t="s">
        <v>22</v>
      </c>
      <c r="G31" s="65" t="s">
        <v>140</v>
      </c>
      <c r="H31" s="190" t="s">
        <v>134</v>
      </c>
      <c r="I31" s="221" t="s">
        <v>126</v>
      </c>
      <c r="J31" s="66">
        <v>1429</v>
      </c>
      <c r="K31" s="64">
        <v>9</v>
      </c>
      <c r="L31" s="67">
        <f t="shared" si="0"/>
        <v>158.77777777777777</v>
      </c>
      <c r="M31" s="249" t="s">
        <v>229</v>
      </c>
    </row>
    <row r="32" spans="1:13" x14ac:dyDescent="0.25">
      <c r="A32" s="64">
        <v>26</v>
      </c>
      <c r="B32" s="64">
        <v>9</v>
      </c>
      <c r="C32" s="64">
        <v>2021</v>
      </c>
      <c r="D32" s="65" t="s">
        <v>299</v>
      </c>
      <c r="E32" s="65"/>
      <c r="F32" s="221" t="s">
        <v>22</v>
      </c>
      <c r="G32" s="65" t="s">
        <v>140</v>
      </c>
      <c r="H32" s="190" t="s">
        <v>277</v>
      </c>
      <c r="I32" s="221" t="s">
        <v>126</v>
      </c>
      <c r="J32" s="66">
        <v>1585</v>
      </c>
      <c r="K32" s="64">
        <v>9</v>
      </c>
      <c r="L32" s="67">
        <f t="shared" si="0"/>
        <v>176.11111111111111</v>
      </c>
      <c r="M32" s="249" t="s">
        <v>229</v>
      </c>
    </row>
    <row r="33" spans="1:13" x14ac:dyDescent="0.25">
      <c r="A33" s="64">
        <v>26</v>
      </c>
      <c r="B33" s="64">
        <v>9</v>
      </c>
      <c r="C33" s="64">
        <v>2021</v>
      </c>
      <c r="D33" s="65" t="s">
        <v>311</v>
      </c>
      <c r="E33" s="65"/>
      <c r="F33" s="222" t="s">
        <v>22</v>
      </c>
      <c r="G33" s="65" t="s">
        <v>312</v>
      </c>
      <c r="H33" s="73" t="s">
        <v>131</v>
      </c>
      <c r="I33" s="222" t="s">
        <v>126</v>
      </c>
      <c r="J33" s="66">
        <v>1320</v>
      </c>
      <c r="K33" s="64">
        <v>8</v>
      </c>
      <c r="L33" s="67">
        <f t="shared" si="0"/>
        <v>165</v>
      </c>
      <c r="M33" s="222" t="s">
        <v>315</v>
      </c>
    </row>
    <row r="34" spans="1:13" x14ac:dyDescent="0.25">
      <c r="A34" s="64">
        <v>26</v>
      </c>
      <c r="B34" s="64">
        <v>9</v>
      </c>
      <c r="C34" s="64">
        <v>2021</v>
      </c>
      <c r="D34" s="65" t="s">
        <v>311</v>
      </c>
      <c r="E34" s="65"/>
      <c r="F34" s="222" t="s">
        <v>22</v>
      </c>
      <c r="G34" s="65" t="s">
        <v>312</v>
      </c>
      <c r="H34" s="73" t="s">
        <v>145</v>
      </c>
      <c r="I34" s="222" t="s">
        <v>126</v>
      </c>
      <c r="J34" s="66">
        <v>1459</v>
      </c>
      <c r="K34" s="64">
        <v>8</v>
      </c>
      <c r="L34" s="67">
        <f t="shared" si="0"/>
        <v>182.375</v>
      </c>
      <c r="M34" s="222" t="s">
        <v>315</v>
      </c>
    </row>
    <row r="35" spans="1:13" x14ac:dyDescent="0.25">
      <c r="A35" s="64">
        <v>26</v>
      </c>
      <c r="B35" s="64">
        <v>9</v>
      </c>
      <c r="C35" s="64">
        <v>2021</v>
      </c>
      <c r="D35" s="65" t="s">
        <v>311</v>
      </c>
      <c r="E35" s="65"/>
      <c r="F35" s="222" t="s">
        <v>22</v>
      </c>
      <c r="G35" s="65" t="s">
        <v>312</v>
      </c>
      <c r="H35" s="73" t="s">
        <v>125</v>
      </c>
      <c r="I35" s="222" t="s">
        <v>126</v>
      </c>
      <c r="J35" s="66">
        <v>2432</v>
      </c>
      <c r="K35" s="64">
        <v>14</v>
      </c>
      <c r="L35" s="67">
        <f t="shared" si="0"/>
        <v>173.71428571428572</v>
      </c>
      <c r="M35" s="248" t="s">
        <v>314</v>
      </c>
    </row>
    <row r="36" spans="1:13" x14ac:dyDescent="0.25">
      <c r="A36" s="64">
        <v>26</v>
      </c>
      <c r="B36" s="64">
        <v>9</v>
      </c>
      <c r="C36" s="64">
        <v>2021</v>
      </c>
      <c r="D36" s="65" t="s">
        <v>311</v>
      </c>
      <c r="E36" s="65"/>
      <c r="F36" s="222" t="s">
        <v>22</v>
      </c>
      <c r="G36" s="65" t="s">
        <v>312</v>
      </c>
      <c r="H36" s="73" t="s">
        <v>313</v>
      </c>
      <c r="I36" s="222" t="s">
        <v>126</v>
      </c>
      <c r="J36" s="66">
        <v>2316</v>
      </c>
      <c r="K36" s="64">
        <v>14</v>
      </c>
      <c r="L36" s="67">
        <f t="shared" si="0"/>
        <v>165.42857142857142</v>
      </c>
      <c r="M36" s="248" t="s">
        <v>314</v>
      </c>
    </row>
    <row r="37" spans="1:13" x14ac:dyDescent="0.25">
      <c r="A37" s="64">
        <v>3</v>
      </c>
      <c r="B37" s="64">
        <v>10</v>
      </c>
      <c r="C37" s="64">
        <v>2021</v>
      </c>
      <c r="D37" s="65" t="s">
        <v>323</v>
      </c>
      <c r="E37" s="65"/>
      <c r="F37" s="224" t="s">
        <v>322</v>
      </c>
      <c r="G37" s="65" t="s">
        <v>124</v>
      </c>
      <c r="H37" s="73" t="s">
        <v>125</v>
      </c>
      <c r="I37" s="224" t="s">
        <v>126</v>
      </c>
      <c r="J37" s="66">
        <v>1551</v>
      </c>
      <c r="K37" s="64">
        <v>9</v>
      </c>
      <c r="L37" s="67">
        <f t="shared" si="0"/>
        <v>172.33333333333334</v>
      </c>
      <c r="M37" s="224" t="s">
        <v>321</v>
      </c>
    </row>
    <row r="38" spans="1:13" x14ac:dyDescent="0.25">
      <c r="A38" s="64">
        <v>3</v>
      </c>
      <c r="B38" s="64">
        <v>10</v>
      </c>
      <c r="C38" s="64">
        <v>2021</v>
      </c>
      <c r="D38" s="65" t="s">
        <v>323</v>
      </c>
      <c r="E38" s="65"/>
      <c r="F38" s="224" t="s">
        <v>322</v>
      </c>
      <c r="G38" s="65" t="s">
        <v>124</v>
      </c>
      <c r="H38" s="190" t="s">
        <v>137</v>
      </c>
      <c r="I38" s="224" t="s">
        <v>126</v>
      </c>
      <c r="J38" s="66">
        <v>1585</v>
      </c>
      <c r="K38" s="64">
        <v>9</v>
      </c>
      <c r="L38" s="67">
        <f t="shared" si="0"/>
        <v>176.11111111111111</v>
      </c>
      <c r="M38" s="224" t="s">
        <v>321</v>
      </c>
    </row>
    <row r="39" spans="1:13" x14ac:dyDescent="0.25">
      <c r="A39" s="64">
        <v>3</v>
      </c>
      <c r="B39" s="64">
        <v>10</v>
      </c>
      <c r="C39" s="64">
        <v>2021</v>
      </c>
      <c r="D39" s="65" t="s">
        <v>323</v>
      </c>
      <c r="E39" s="65"/>
      <c r="F39" s="224" t="s">
        <v>322</v>
      </c>
      <c r="G39" s="65" t="s">
        <v>124</v>
      </c>
      <c r="H39" s="190" t="s">
        <v>132</v>
      </c>
      <c r="I39" s="224"/>
      <c r="J39" s="66">
        <v>1383</v>
      </c>
      <c r="K39" s="64">
        <v>9</v>
      </c>
      <c r="L39" s="67">
        <f t="shared" si="0"/>
        <v>153.66666666666666</v>
      </c>
      <c r="M39" s="224" t="s">
        <v>319</v>
      </c>
    </row>
    <row r="40" spans="1:13" x14ac:dyDescent="0.25">
      <c r="A40" s="64">
        <v>3</v>
      </c>
      <c r="B40" s="64">
        <v>10</v>
      </c>
      <c r="C40" s="64">
        <v>2021</v>
      </c>
      <c r="D40" s="65" t="s">
        <v>323</v>
      </c>
      <c r="E40" s="65"/>
      <c r="F40" s="224" t="s">
        <v>322</v>
      </c>
      <c r="G40" s="65" t="s">
        <v>124</v>
      </c>
      <c r="H40" s="190" t="s">
        <v>127</v>
      </c>
      <c r="I40" s="224"/>
      <c r="J40" s="66">
        <v>1551</v>
      </c>
      <c r="K40" s="64">
        <v>9</v>
      </c>
      <c r="L40" s="67">
        <f t="shared" si="0"/>
        <v>172.33333333333334</v>
      </c>
      <c r="M40" s="224" t="s">
        <v>320</v>
      </c>
    </row>
    <row r="41" spans="1:13" x14ac:dyDescent="0.25">
      <c r="A41" s="64">
        <v>3</v>
      </c>
      <c r="B41" s="64">
        <v>10</v>
      </c>
      <c r="C41" s="64">
        <v>2021</v>
      </c>
      <c r="D41" s="65" t="s">
        <v>323</v>
      </c>
      <c r="E41" s="65"/>
      <c r="F41" s="224" t="s">
        <v>322</v>
      </c>
      <c r="G41" s="65" t="s">
        <v>124</v>
      </c>
      <c r="H41" s="73" t="s">
        <v>313</v>
      </c>
      <c r="I41" s="224"/>
      <c r="J41" s="66">
        <v>3384</v>
      </c>
      <c r="K41" s="64">
        <v>18</v>
      </c>
      <c r="L41" s="67">
        <f t="shared" si="0"/>
        <v>188</v>
      </c>
      <c r="M41" s="224" t="s">
        <v>324</v>
      </c>
    </row>
    <row r="42" spans="1:13" x14ac:dyDescent="0.25">
      <c r="A42" s="64">
        <v>10</v>
      </c>
      <c r="B42" s="64">
        <v>10</v>
      </c>
      <c r="C42" s="64">
        <v>2021</v>
      </c>
      <c r="D42" s="65" t="s">
        <v>326</v>
      </c>
      <c r="E42" s="65"/>
      <c r="F42" s="225" t="s">
        <v>325</v>
      </c>
      <c r="G42" s="65" t="s">
        <v>235</v>
      </c>
      <c r="H42" s="73" t="s">
        <v>313</v>
      </c>
      <c r="I42" s="225"/>
      <c r="J42" s="66">
        <v>2052</v>
      </c>
      <c r="K42" s="64">
        <v>11</v>
      </c>
      <c r="L42" s="67">
        <f t="shared" si="0"/>
        <v>186.54545454545453</v>
      </c>
      <c r="M42" s="225" t="s">
        <v>298</v>
      </c>
    </row>
    <row r="43" spans="1:13" x14ac:dyDescent="0.25">
      <c r="A43" s="64">
        <v>10</v>
      </c>
      <c r="B43" s="64">
        <v>10</v>
      </c>
      <c r="C43" s="64">
        <v>2021</v>
      </c>
      <c r="D43" s="65" t="s">
        <v>326</v>
      </c>
      <c r="E43" s="65"/>
      <c r="F43" s="225" t="s">
        <v>325</v>
      </c>
      <c r="G43" s="65" t="s">
        <v>235</v>
      </c>
      <c r="H43" s="73" t="s">
        <v>125</v>
      </c>
      <c r="I43" s="225"/>
      <c r="J43" s="66">
        <v>1910</v>
      </c>
      <c r="K43" s="64">
        <v>11</v>
      </c>
      <c r="L43" s="67">
        <f t="shared" si="0"/>
        <v>173.63636363636363</v>
      </c>
      <c r="M43" s="225" t="s">
        <v>298</v>
      </c>
    </row>
    <row r="44" spans="1:13" x14ac:dyDescent="0.25">
      <c r="A44" s="64">
        <v>10</v>
      </c>
      <c r="B44" s="64">
        <v>10</v>
      </c>
      <c r="C44" s="64">
        <v>2021</v>
      </c>
      <c r="D44" s="65" t="s">
        <v>326</v>
      </c>
      <c r="E44" s="65"/>
      <c r="F44" s="225" t="s">
        <v>325</v>
      </c>
      <c r="G44" s="65" t="s">
        <v>235</v>
      </c>
      <c r="H44" s="190" t="s">
        <v>277</v>
      </c>
      <c r="I44" s="225"/>
      <c r="J44" s="66">
        <v>761</v>
      </c>
      <c r="K44" s="64">
        <v>5</v>
      </c>
      <c r="L44" s="67">
        <f t="shared" si="0"/>
        <v>152.19999999999999</v>
      </c>
      <c r="M44" s="225" t="s">
        <v>298</v>
      </c>
    </row>
    <row r="45" spans="1:13" x14ac:dyDescent="0.25">
      <c r="A45" s="64">
        <v>10</v>
      </c>
      <c r="B45" s="64">
        <v>10</v>
      </c>
      <c r="C45" s="64">
        <v>2021</v>
      </c>
      <c r="D45" s="65" t="s">
        <v>326</v>
      </c>
      <c r="E45" s="65"/>
      <c r="F45" s="225" t="s">
        <v>325</v>
      </c>
      <c r="G45" s="65" t="s">
        <v>235</v>
      </c>
      <c r="H45" s="73" t="s">
        <v>327</v>
      </c>
      <c r="I45" s="225"/>
      <c r="J45" s="66">
        <v>936</v>
      </c>
      <c r="K45" s="64">
        <v>6</v>
      </c>
      <c r="L45" s="67">
        <f t="shared" si="0"/>
        <v>156</v>
      </c>
      <c r="M45" s="225" t="s">
        <v>298</v>
      </c>
    </row>
    <row r="46" spans="1:13" x14ac:dyDescent="0.25">
      <c r="A46" s="64">
        <v>10</v>
      </c>
      <c r="B46" s="64">
        <v>10</v>
      </c>
      <c r="C46" s="64">
        <v>2021</v>
      </c>
      <c r="D46" s="65" t="s">
        <v>326</v>
      </c>
      <c r="E46" s="65"/>
      <c r="F46" s="225" t="s">
        <v>325</v>
      </c>
      <c r="G46" s="65" t="s">
        <v>235</v>
      </c>
      <c r="H46" s="73" t="s">
        <v>128</v>
      </c>
      <c r="I46" s="225"/>
      <c r="J46" s="66">
        <v>1930</v>
      </c>
      <c r="K46" s="64">
        <v>11</v>
      </c>
      <c r="L46" s="67">
        <f t="shared" si="0"/>
        <v>175.45454545454547</v>
      </c>
      <c r="M46" s="225" t="s">
        <v>298</v>
      </c>
    </row>
    <row r="47" spans="1:13" x14ac:dyDescent="0.25">
      <c r="A47" s="64">
        <v>10</v>
      </c>
      <c r="B47" s="64">
        <v>10</v>
      </c>
      <c r="C47" s="64">
        <v>2021</v>
      </c>
      <c r="D47" s="65" t="s">
        <v>334</v>
      </c>
      <c r="E47" s="65"/>
      <c r="F47" s="225" t="s">
        <v>325</v>
      </c>
      <c r="G47" s="65" t="s">
        <v>312</v>
      </c>
      <c r="H47" s="190" t="s">
        <v>134</v>
      </c>
      <c r="I47" s="225"/>
      <c r="J47" s="66">
        <v>1142</v>
      </c>
      <c r="K47" s="64">
        <v>7</v>
      </c>
      <c r="L47" s="67">
        <f t="shared" si="0"/>
        <v>163.14285714285714</v>
      </c>
      <c r="M47" s="248" t="s">
        <v>314</v>
      </c>
    </row>
    <row r="48" spans="1:13" x14ac:dyDescent="0.25">
      <c r="A48" s="64">
        <v>10</v>
      </c>
      <c r="B48" s="64">
        <v>10</v>
      </c>
      <c r="C48" s="64">
        <v>2021</v>
      </c>
      <c r="D48" s="65" t="s">
        <v>334</v>
      </c>
      <c r="E48" s="65"/>
      <c r="F48" s="225" t="s">
        <v>325</v>
      </c>
      <c r="G48" s="65" t="s">
        <v>312</v>
      </c>
      <c r="H48" s="73" t="s">
        <v>144</v>
      </c>
      <c r="I48" s="225"/>
      <c r="J48" s="66">
        <v>1117</v>
      </c>
      <c r="K48" s="64">
        <v>7</v>
      </c>
      <c r="L48" s="67">
        <f t="shared" si="0"/>
        <v>159.57142857142858</v>
      </c>
      <c r="M48" s="248" t="s">
        <v>314</v>
      </c>
    </row>
    <row r="49" spans="1:13" x14ac:dyDescent="0.25">
      <c r="A49" s="64">
        <v>10</v>
      </c>
      <c r="B49" s="64">
        <v>10</v>
      </c>
      <c r="C49" s="64">
        <v>2021</v>
      </c>
      <c r="D49" s="65" t="s">
        <v>334</v>
      </c>
      <c r="E49" s="65"/>
      <c r="F49" s="225" t="s">
        <v>325</v>
      </c>
      <c r="G49" s="65" t="s">
        <v>312</v>
      </c>
      <c r="H49" s="73" t="s">
        <v>333</v>
      </c>
      <c r="I49" s="225"/>
      <c r="J49" s="66">
        <v>1136</v>
      </c>
      <c r="K49" s="64">
        <v>7</v>
      </c>
      <c r="L49" s="67">
        <f t="shared" si="0"/>
        <v>162.28571428571428</v>
      </c>
      <c r="M49" s="248" t="s">
        <v>314</v>
      </c>
    </row>
    <row r="50" spans="1:13" x14ac:dyDescent="0.25">
      <c r="A50" s="64">
        <v>10</v>
      </c>
      <c r="B50" s="64">
        <v>10</v>
      </c>
      <c r="C50" s="64">
        <v>2021</v>
      </c>
      <c r="D50" s="65" t="s">
        <v>334</v>
      </c>
      <c r="E50" s="65"/>
      <c r="F50" s="225" t="s">
        <v>325</v>
      </c>
      <c r="G50" s="65" t="s">
        <v>312</v>
      </c>
      <c r="H50" s="190" t="s">
        <v>132</v>
      </c>
      <c r="I50" s="225"/>
      <c r="J50" s="66">
        <v>1073</v>
      </c>
      <c r="K50" s="64">
        <v>7</v>
      </c>
      <c r="L50" s="67">
        <f t="shared" si="0"/>
        <v>153.28571428571428</v>
      </c>
      <c r="M50" s="248" t="s">
        <v>314</v>
      </c>
    </row>
    <row r="51" spans="1:13" x14ac:dyDescent="0.25">
      <c r="A51" s="64">
        <v>16</v>
      </c>
      <c r="B51" s="64">
        <v>10</v>
      </c>
      <c r="C51" s="64">
        <v>2021</v>
      </c>
      <c r="D51" s="65" t="s">
        <v>354</v>
      </c>
      <c r="E51" s="65"/>
      <c r="F51" s="231" t="s">
        <v>325</v>
      </c>
      <c r="G51" s="65" t="s">
        <v>293</v>
      </c>
      <c r="H51" s="190" t="s">
        <v>278</v>
      </c>
      <c r="I51" s="231"/>
      <c r="J51" s="66">
        <v>1152</v>
      </c>
      <c r="K51" s="64">
        <v>6</v>
      </c>
      <c r="L51" s="218">
        <f t="shared" si="0"/>
        <v>192</v>
      </c>
      <c r="M51" s="249" t="s">
        <v>355</v>
      </c>
    </row>
    <row r="52" spans="1:13" x14ac:dyDescent="0.25">
      <c r="A52" s="64">
        <v>16</v>
      </c>
      <c r="B52" s="64">
        <v>10</v>
      </c>
      <c r="C52" s="64">
        <v>2021</v>
      </c>
      <c r="D52" s="65" t="s">
        <v>354</v>
      </c>
      <c r="E52" s="65"/>
      <c r="F52" s="231" t="s">
        <v>325</v>
      </c>
      <c r="G52" s="65" t="s">
        <v>293</v>
      </c>
      <c r="H52" s="190" t="s">
        <v>137</v>
      </c>
      <c r="I52" s="231"/>
      <c r="J52" s="66">
        <v>1113</v>
      </c>
      <c r="K52" s="64">
        <v>6</v>
      </c>
      <c r="L52" s="67">
        <f t="shared" si="0"/>
        <v>185.5</v>
      </c>
      <c r="M52" s="249" t="s">
        <v>355</v>
      </c>
    </row>
    <row r="53" spans="1:13" x14ac:dyDescent="0.25">
      <c r="A53" s="64">
        <v>17</v>
      </c>
      <c r="B53" s="64">
        <v>10</v>
      </c>
      <c r="C53" s="64">
        <v>2021</v>
      </c>
      <c r="D53" s="65" t="s">
        <v>9</v>
      </c>
      <c r="E53" s="65"/>
      <c r="F53" s="228" t="s">
        <v>288</v>
      </c>
      <c r="G53" s="65" t="s">
        <v>342</v>
      </c>
      <c r="H53" s="73" t="s">
        <v>125</v>
      </c>
      <c r="I53" s="228"/>
      <c r="J53" s="66">
        <v>3205</v>
      </c>
      <c r="K53" s="64">
        <v>18</v>
      </c>
      <c r="L53" s="67">
        <f t="shared" si="0"/>
        <v>178.05555555555554</v>
      </c>
      <c r="M53" s="228" t="s">
        <v>343</v>
      </c>
    </row>
    <row r="54" spans="1:13" x14ac:dyDescent="0.25">
      <c r="A54" s="64">
        <v>17</v>
      </c>
      <c r="B54" s="64">
        <v>10</v>
      </c>
      <c r="C54" s="64">
        <v>2021</v>
      </c>
      <c r="D54" s="65" t="s">
        <v>353</v>
      </c>
      <c r="E54" s="65"/>
      <c r="F54" s="230" t="s">
        <v>350</v>
      </c>
      <c r="G54" s="65" t="s">
        <v>140</v>
      </c>
      <c r="H54" s="73" t="s">
        <v>351</v>
      </c>
      <c r="I54" s="230"/>
      <c r="J54" s="66">
        <v>881</v>
      </c>
      <c r="K54" s="64">
        <v>8</v>
      </c>
      <c r="L54" s="67">
        <f t="shared" si="0"/>
        <v>110.125</v>
      </c>
      <c r="M54" s="230" t="s">
        <v>352</v>
      </c>
    </row>
    <row r="55" spans="1:13" x14ac:dyDescent="0.25">
      <c r="A55" s="64">
        <v>31</v>
      </c>
      <c r="B55" s="64">
        <v>10</v>
      </c>
      <c r="C55" s="64">
        <v>2021</v>
      </c>
      <c r="D55" s="65" t="s">
        <v>358</v>
      </c>
      <c r="E55" s="65"/>
      <c r="F55" s="232" t="s">
        <v>359</v>
      </c>
      <c r="G55" s="65" t="s">
        <v>140</v>
      </c>
      <c r="H55" s="73" t="s">
        <v>327</v>
      </c>
      <c r="I55" s="232"/>
      <c r="J55" s="66">
        <v>1782</v>
      </c>
      <c r="K55" s="64">
        <v>11</v>
      </c>
      <c r="L55" s="67">
        <f t="shared" si="0"/>
        <v>162</v>
      </c>
      <c r="M55" s="250" t="s">
        <v>360</v>
      </c>
    </row>
    <row r="56" spans="1:13" x14ac:dyDescent="0.25">
      <c r="A56" s="64">
        <v>7</v>
      </c>
      <c r="B56" s="64">
        <v>11</v>
      </c>
      <c r="C56" s="64">
        <v>2021</v>
      </c>
      <c r="D56" s="65" t="s">
        <v>364</v>
      </c>
      <c r="E56" s="65"/>
      <c r="F56" s="233" t="s">
        <v>359</v>
      </c>
      <c r="G56" s="65" t="s">
        <v>124</v>
      </c>
      <c r="H56" s="73" t="s">
        <v>125</v>
      </c>
      <c r="I56" s="233" t="s">
        <v>126</v>
      </c>
      <c r="J56" s="66">
        <v>2587</v>
      </c>
      <c r="K56" s="64">
        <v>14</v>
      </c>
      <c r="L56" s="67">
        <f t="shared" si="0"/>
        <v>184.78571428571428</v>
      </c>
      <c r="M56" s="233" t="s">
        <v>394</v>
      </c>
    </row>
    <row r="57" spans="1:13" x14ac:dyDescent="0.25">
      <c r="A57" s="64">
        <v>7</v>
      </c>
      <c r="B57" s="64">
        <v>11</v>
      </c>
      <c r="C57" s="64">
        <v>2021</v>
      </c>
      <c r="D57" s="65" t="s">
        <v>364</v>
      </c>
      <c r="E57" s="65"/>
      <c r="F57" s="233" t="s">
        <v>359</v>
      </c>
      <c r="G57" s="65" t="s">
        <v>124</v>
      </c>
      <c r="H57" s="73" t="s">
        <v>131</v>
      </c>
      <c r="I57" s="233" t="s">
        <v>126</v>
      </c>
      <c r="J57" s="66">
        <v>2650</v>
      </c>
      <c r="K57" s="64">
        <v>14</v>
      </c>
      <c r="L57" s="67">
        <f t="shared" si="0"/>
        <v>189.28571428571428</v>
      </c>
      <c r="M57" s="236" t="s">
        <v>394</v>
      </c>
    </row>
    <row r="58" spans="1:13" x14ac:dyDescent="0.25">
      <c r="A58" s="64">
        <v>7</v>
      </c>
      <c r="B58" s="64">
        <v>11</v>
      </c>
      <c r="C58" s="64">
        <v>2021</v>
      </c>
      <c r="D58" s="65" t="s">
        <v>364</v>
      </c>
      <c r="E58" s="65"/>
      <c r="F58" s="233" t="s">
        <v>359</v>
      </c>
      <c r="G58" s="65" t="s">
        <v>124</v>
      </c>
      <c r="H58" s="190" t="s">
        <v>130</v>
      </c>
      <c r="I58" s="233" t="s">
        <v>280</v>
      </c>
      <c r="J58" s="66">
        <v>2488</v>
      </c>
      <c r="K58" s="64">
        <v>14</v>
      </c>
      <c r="L58" s="67">
        <f t="shared" si="0"/>
        <v>177.71428571428572</v>
      </c>
      <c r="M58" s="236" t="s">
        <v>393</v>
      </c>
    </row>
    <row r="59" spans="1:13" x14ac:dyDescent="0.25">
      <c r="A59" s="64">
        <v>7</v>
      </c>
      <c r="B59" s="64">
        <v>11</v>
      </c>
      <c r="C59" s="64">
        <v>2021</v>
      </c>
      <c r="D59" s="65" t="s">
        <v>364</v>
      </c>
      <c r="E59" s="65"/>
      <c r="F59" s="233" t="s">
        <v>359</v>
      </c>
      <c r="G59" s="65" t="s">
        <v>124</v>
      </c>
      <c r="H59" s="73" t="s">
        <v>327</v>
      </c>
      <c r="I59" s="233" t="s">
        <v>280</v>
      </c>
      <c r="J59" s="66">
        <v>2263</v>
      </c>
      <c r="K59" s="64">
        <v>14</v>
      </c>
      <c r="L59" s="67">
        <f t="shared" si="0"/>
        <v>161.64285714285714</v>
      </c>
      <c r="M59" s="236" t="s">
        <v>393</v>
      </c>
    </row>
    <row r="60" spans="1:13" x14ac:dyDescent="0.25">
      <c r="A60" s="64">
        <v>7</v>
      </c>
      <c r="B60" s="64">
        <v>11</v>
      </c>
      <c r="C60" s="64">
        <v>2021</v>
      </c>
      <c r="D60" s="65" t="s">
        <v>364</v>
      </c>
      <c r="E60" s="65"/>
      <c r="F60" s="233" t="s">
        <v>359</v>
      </c>
      <c r="G60" s="65" t="s">
        <v>124</v>
      </c>
      <c r="H60" s="190" t="s">
        <v>127</v>
      </c>
      <c r="I60" s="233" t="s">
        <v>279</v>
      </c>
      <c r="J60" s="66">
        <v>2986</v>
      </c>
      <c r="K60" s="64">
        <v>14</v>
      </c>
      <c r="L60" s="62">
        <f t="shared" si="0"/>
        <v>213.28571428571428</v>
      </c>
      <c r="M60" s="233" t="s">
        <v>392</v>
      </c>
    </row>
    <row r="61" spans="1:13" x14ac:dyDescent="0.25">
      <c r="A61" s="64">
        <v>7</v>
      </c>
      <c r="B61" s="64">
        <v>11</v>
      </c>
      <c r="C61" s="64">
        <v>2021</v>
      </c>
      <c r="D61" s="65" t="s">
        <v>364</v>
      </c>
      <c r="E61" s="65"/>
      <c r="F61" s="233" t="s">
        <v>359</v>
      </c>
      <c r="G61" s="65" t="s">
        <v>124</v>
      </c>
      <c r="H61" s="190" t="s">
        <v>137</v>
      </c>
      <c r="I61" s="233" t="s">
        <v>279</v>
      </c>
      <c r="J61" s="66">
        <v>2468</v>
      </c>
      <c r="K61" s="64">
        <v>14</v>
      </c>
      <c r="L61" s="67">
        <f t="shared" si="0"/>
        <v>176.28571428571428</v>
      </c>
      <c r="M61" s="236" t="s">
        <v>392</v>
      </c>
    </row>
    <row r="62" spans="1:13" x14ac:dyDescent="0.25">
      <c r="A62" s="64">
        <v>14</v>
      </c>
      <c r="B62" s="64">
        <v>11</v>
      </c>
      <c r="C62" s="64">
        <v>2021</v>
      </c>
      <c r="D62" s="65" t="s">
        <v>368</v>
      </c>
      <c r="E62" s="65"/>
      <c r="F62" s="234" t="s">
        <v>369</v>
      </c>
      <c r="G62" s="65" t="s">
        <v>124</v>
      </c>
      <c r="H62" s="73" t="s">
        <v>131</v>
      </c>
      <c r="I62" s="234" t="s">
        <v>126</v>
      </c>
      <c r="J62" s="66">
        <v>1213</v>
      </c>
      <c r="K62" s="64">
        <v>7</v>
      </c>
      <c r="L62" s="67">
        <f t="shared" si="0"/>
        <v>173.28571428571428</v>
      </c>
      <c r="M62" s="234" t="s">
        <v>282</v>
      </c>
    </row>
    <row r="63" spans="1:13" x14ac:dyDescent="0.25">
      <c r="A63" s="64">
        <v>14</v>
      </c>
      <c r="B63" s="64">
        <v>11</v>
      </c>
      <c r="C63" s="64">
        <v>2021</v>
      </c>
      <c r="D63" s="65" t="s">
        <v>368</v>
      </c>
      <c r="E63" s="65"/>
      <c r="F63" s="234" t="s">
        <v>369</v>
      </c>
      <c r="G63" s="65" t="s">
        <v>124</v>
      </c>
      <c r="H63" s="190" t="s">
        <v>130</v>
      </c>
      <c r="I63" s="234" t="s">
        <v>126</v>
      </c>
      <c r="J63" s="66">
        <v>1279</v>
      </c>
      <c r="K63" s="64">
        <v>7</v>
      </c>
      <c r="L63" s="67">
        <f t="shared" si="0"/>
        <v>182.71428571428572</v>
      </c>
      <c r="M63" s="234" t="s">
        <v>282</v>
      </c>
    </row>
    <row r="64" spans="1:13" x14ac:dyDescent="0.25">
      <c r="A64" s="64">
        <v>14</v>
      </c>
      <c r="B64" s="64">
        <v>11</v>
      </c>
      <c r="C64" s="64">
        <v>2021</v>
      </c>
      <c r="D64" s="65" t="s">
        <v>368</v>
      </c>
      <c r="E64" s="65"/>
      <c r="F64" s="234" t="s">
        <v>369</v>
      </c>
      <c r="G64" s="65" t="s">
        <v>124</v>
      </c>
      <c r="H64" s="190" t="s">
        <v>137</v>
      </c>
      <c r="I64" s="234" t="s">
        <v>126</v>
      </c>
      <c r="J64" s="66">
        <v>1194</v>
      </c>
      <c r="K64" s="64">
        <v>7</v>
      </c>
      <c r="L64" s="67">
        <f t="shared" si="0"/>
        <v>170.57142857142858</v>
      </c>
      <c r="M64" s="234" t="s">
        <v>282</v>
      </c>
    </row>
    <row r="65" spans="1:13" x14ac:dyDescent="0.25">
      <c r="A65" s="64">
        <v>14</v>
      </c>
      <c r="B65" s="64">
        <v>11</v>
      </c>
      <c r="C65" s="64">
        <v>2021</v>
      </c>
      <c r="D65" s="65" t="s">
        <v>368</v>
      </c>
      <c r="E65" s="65"/>
      <c r="F65" s="234" t="s">
        <v>369</v>
      </c>
      <c r="G65" s="65" t="s">
        <v>124</v>
      </c>
      <c r="H65" s="190" t="s">
        <v>133</v>
      </c>
      <c r="I65" s="234" t="s">
        <v>126</v>
      </c>
      <c r="J65" s="66">
        <v>1274</v>
      </c>
      <c r="K65" s="64">
        <v>7</v>
      </c>
      <c r="L65" s="67">
        <f t="shared" si="0"/>
        <v>182</v>
      </c>
      <c r="M65" s="234" t="s">
        <v>282</v>
      </c>
    </row>
    <row r="66" spans="1:13" x14ac:dyDescent="0.25">
      <c r="A66" s="64">
        <v>14</v>
      </c>
      <c r="B66" s="64">
        <v>11</v>
      </c>
      <c r="C66" s="64">
        <v>2021</v>
      </c>
      <c r="D66" s="65" t="s">
        <v>368</v>
      </c>
      <c r="E66" s="65"/>
      <c r="F66" s="234" t="s">
        <v>369</v>
      </c>
      <c r="G66" s="65" t="s">
        <v>124</v>
      </c>
      <c r="H66" s="190" t="s">
        <v>129</v>
      </c>
      <c r="I66" s="234" t="s">
        <v>126</v>
      </c>
      <c r="J66" s="66">
        <v>1302</v>
      </c>
      <c r="K66" s="64">
        <v>7</v>
      </c>
      <c r="L66" s="67">
        <f t="shared" si="0"/>
        <v>186</v>
      </c>
      <c r="M66" s="234" t="s">
        <v>282</v>
      </c>
    </row>
    <row r="67" spans="1:13" x14ac:dyDescent="0.25">
      <c r="A67" s="64">
        <v>14</v>
      </c>
      <c r="B67" s="64">
        <v>11</v>
      </c>
      <c r="C67" s="64">
        <v>2021</v>
      </c>
      <c r="D67" s="65" t="s">
        <v>368</v>
      </c>
      <c r="E67" s="65"/>
      <c r="F67" s="234" t="s">
        <v>369</v>
      </c>
      <c r="G67" s="65" t="s">
        <v>124</v>
      </c>
      <c r="H67" s="190" t="s">
        <v>146</v>
      </c>
      <c r="I67" s="234" t="s">
        <v>280</v>
      </c>
      <c r="J67" s="66">
        <v>976</v>
      </c>
      <c r="K67" s="64">
        <v>5</v>
      </c>
      <c r="L67" s="218">
        <f t="shared" si="0"/>
        <v>195.2</v>
      </c>
      <c r="M67" s="249" t="s">
        <v>373</v>
      </c>
    </row>
    <row r="68" spans="1:13" x14ac:dyDescent="0.25">
      <c r="A68" s="64">
        <v>14</v>
      </c>
      <c r="B68" s="64">
        <v>11</v>
      </c>
      <c r="C68" s="64">
        <v>2021</v>
      </c>
      <c r="D68" s="65" t="s">
        <v>368</v>
      </c>
      <c r="E68" s="65"/>
      <c r="F68" s="234" t="s">
        <v>369</v>
      </c>
      <c r="G68" s="65" t="s">
        <v>124</v>
      </c>
      <c r="H68" s="190" t="s">
        <v>127</v>
      </c>
      <c r="I68" s="234" t="s">
        <v>280</v>
      </c>
      <c r="J68" s="66">
        <v>1337</v>
      </c>
      <c r="K68" s="64">
        <v>7</v>
      </c>
      <c r="L68" s="218">
        <f t="shared" si="0"/>
        <v>191</v>
      </c>
      <c r="M68" s="249" t="s">
        <v>373</v>
      </c>
    </row>
    <row r="69" spans="1:13" x14ac:dyDescent="0.25">
      <c r="A69" s="64">
        <v>14</v>
      </c>
      <c r="B69" s="64">
        <v>11</v>
      </c>
      <c r="C69" s="64">
        <v>2021</v>
      </c>
      <c r="D69" s="65" t="s">
        <v>368</v>
      </c>
      <c r="E69" s="65"/>
      <c r="F69" s="234" t="s">
        <v>369</v>
      </c>
      <c r="G69" s="65" t="s">
        <v>124</v>
      </c>
      <c r="H69" s="190" t="s">
        <v>278</v>
      </c>
      <c r="I69" s="234" t="s">
        <v>280</v>
      </c>
      <c r="J69" s="66">
        <v>1262</v>
      </c>
      <c r="K69" s="64">
        <v>7</v>
      </c>
      <c r="L69" s="67">
        <f t="shared" si="0"/>
        <v>180.28571428571428</v>
      </c>
      <c r="M69" s="249" t="s">
        <v>373</v>
      </c>
    </row>
    <row r="70" spans="1:13" x14ac:dyDescent="0.25">
      <c r="A70" s="64">
        <v>14</v>
      </c>
      <c r="B70" s="64">
        <v>11</v>
      </c>
      <c r="C70" s="64">
        <v>2021</v>
      </c>
      <c r="D70" s="65" t="s">
        <v>368</v>
      </c>
      <c r="E70" s="65"/>
      <c r="F70" s="234" t="s">
        <v>369</v>
      </c>
      <c r="G70" s="65" t="s">
        <v>124</v>
      </c>
      <c r="H70" s="190" t="s">
        <v>367</v>
      </c>
      <c r="I70" s="234" t="s">
        <v>280</v>
      </c>
      <c r="J70" s="66">
        <v>658</v>
      </c>
      <c r="K70" s="64">
        <v>4</v>
      </c>
      <c r="L70" s="67">
        <f t="shared" si="0"/>
        <v>164.5</v>
      </c>
      <c r="M70" s="249" t="s">
        <v>373</v>
      </c>
    </row>
    <row r="71" spans="1:13" x14ac:dyDescent="0.25">
      <c r="A71" s="64">
        <v>14</v>
      </c>
      <c r="B71" s="64">
        <v>11</v>
      </c>
      <c r="C71" s="64">
        <v>2021</v>
      </c>
      <c r="D71" s="65" t="s">
        <v>368</v>
      </c>
      <c r="E71" s="65"/>
      <c r="F71" s="234" t="s">
        <v>369</v>
      </c>
      <c r="G71" s="65" t="s">
        <v>124</v>
      </c>
      <c r="H71" s="190" t="s">
        <v>136</v>
      </c>
      <c r="I71" s="234" t="s">
        <v>280</v>
      </c>
      <c r="J71" s="66">
        <v>781</v>
      </c>
      <c r="K71" s="64">
        <v>5</v>
      </c>
      <c r="L71" s="67">
        <f t="shared" si="0"/>
        <v>156.19999999999999</v>
      </c>
      <c r="M71" s="249" t="s">
        <v>373</v>
      </c>
    </row>
    <row r="72" spans="1:13" x14ac:dyDescent="0.25">
      <c r="A72" s="64">
        <v>14</v>
      </c>
      <c r="B72" s="64">
        <v>11</v>
      </c>
      <c r="C72" s="64">
        <v>2021</v>
      </c>
      <c r="D72" s="65" t="s">
        <v>368</v>
      </c>
      <c r="E72" s="65"/>
      <c r="F72" s="234" t="s">
        <v>369</v>
      </c>
      <c r="G72" s="65" t="s">
        <v>124</v>
      </c>
      <c r="H72" s="190" t="s">
        <v>147</v>
      </c>
      <c r="I72" s="234" t="s">
        <v>280</v>
      </c>
      <c r="J72" s="66">
        <v>1216</v>
      </c>
      <c r="K72" s="64">
        <v>7</v>
      </c>
      <c r="L72" s="67">
        <f t="shared" si="0"/>
        <v>173.71428571428572</v>
      </c>
      <c r="M72" s="249" t="s">
        <v>373</v>
      </c>
    </row>
    <row r="73" spans="1:13" x14ac:dyDescent="0.25">
      <c r="A73" s="64">
        <v>14</v>
      </c>
      <c r="B73" s="64">
        <v>11</v>
      </c>
      <c r="C73" s="64">
        <v>2021</v>
      </c>
      <c r="D73" s="65" t="s">
        <v>370</v>
      </c>
      <c r="E73" s="65"/>
      <c r="F73" s="234" t="s">
        <v>325</v>
      </c>
      <c r="G73" s="65" t="s">
        <v>140</v>
      </c>
      <c r="H73" s="190" t="s">
        <v>371</v>
      </c>
      <c r="I73" s="234" t="s">
        <v>279</v>
      </c>
      <c r="J73" s="66">
        <v>819</v>
      </c>
      <c r="K73" s="64">
        <v>7</v>
      </c>
      <c r="L73" s="67">
        <f t="shared" si="0"/>
        <v>117</v>
      </c>
      <c r="M73" s="234" t="s">
        <v>374</v>
      </c>
    </row>
    <row r="74" spans="1:13" x14ac:dyDescent="0.25">
      <c r="A74" s="64">
        <v>14</v>
      </c>
      <c r="B74" s="64">
        <v>11</v>
      </c>
      <c r="C74" s="64">
        <v>2021</v>
      </c>
      <c r="D74" s="65" t="s">
        <v>370</v>
      </c>
      <c r="E74" s="65"/>
      <c r="F74" s="234" t="s">
        <v>325</v>
      </c>
      <c r="G74" s="65" t="s">
        <v>140</v>
      </c>
      <c r="H74" s="73" t="s">
        <v>372</v>
      </c>
      <c r="I74" s="234" t="s">
        <v>279</v>
      </c>
      <c r="J74" s="66">
        <v>1043</v>
      </c>
      <c r="K74" s="64">
        <v>7</v>
      </c>
      <c r="L74" s="67">
        <f t="shared" si="0"/>
        <v>149</v>
      </c>
      <c r="M74" s="234" t="s">
        <v>374</v>
      </c>
    </row>
    <row r="75" spans="1:13" x14ac:dyDescent="0.25">
      <c r="A75" s="64">
        <v>14</v>
      </c>
      <c r="B75" s="64">
        <v>11</v>
      </c>
      <c r="C75" s="64">
        <v>2021</v>
      </c>
      <c r="D75" s="65" t="s">
        <v>370</v>
      </c>
      <c r="E75" s="65"/>
      <c r="F75" s="234" t="s">
        <v>325</v>
      </c>
      <c r="G75" s="65" t="s">
        <v>140</v>
      </c>
      <c r="H75" s="190" t="s">
        <v>296</v>
      </c>
      <c r="I75" s="234" t="s">
        <v>279</v>
      </c>
      <c r="J75" s="66">
        <v>1148</v>
      </c>
      <c r="K75" s="64">
        <v>7</v>
      </c>
      <c r="L75" s="67">
        <f t="shared" si="0"/>
        <v>164</v>
      </c>
      <c r="M75" s="234" t="s">
        <v>374</v>
      </c>
    </row>
    <row r="76" spans="1:13" x14ac:dyDescent="0.25">
      <c r="A76" s="64">
        <v>14</v>
      </c>
      <c r="B76" s="64">
        <v>11</v>
      </c>
      <c r="C76" s="64">
        <v>2021</v>
      </c>
      <c r="D76" s="65" t="s">
        <v>370</v>
      </c>
      <c r="E76" s="65"/>
      <c r="F76" s="234" t="s">
        <v>325</v>
      </c>
      <c r="G76" s="65" t="s">
        <v>140</v>
      </c>
      <c r="H76" s="190" t="s">
        <v>240</v>
      </c>
      <c r="I76" s="234" t="s">
        <v>279</v>
      </c>
      <c r="J76" s="66">
        <v>1022</v>
      </c>
      <c r="K76" s="64">
        <v>7</v>
      </c>
      <c r="L76" s="67">
        <f t="shared" si="0"/>
        <v>146</v>
      </c>
      <c r="M76" s="234" t="s">
        <v>374</v>
      </c>
    </row>
    <row r="77" spans="1:13" x14ac:dyDescent="0.25">
      <c r="A77" s="64">
        <v>21</v>
      </c>
      <c r="B77" s="64">
        <v>11</v>
      </c>
      <c r="C77" s="64">
        <v>2021</v>
      </c>
      <c r="D77" s="65" t="s">
        <v>398</v>
      </c>
      <c r="E77" s="65"/>
      <c r="F77" s="239" t="s">
        <v>22</v>
      </c>
      <c r="G77" s="65" t="s">
        <v>397</v>
      </c>
      <c r="H77" s="73" t="s">
        <v>125</v>
      </c>
      <c r="I77" s="239" t="s">
        <v>126</v>
      </c>
      <c r="J77" s="66">
        <v>2123</v>
      </c>
      <c r="K77" s="64">
        <v>12</v>
      </c>
      <c r="L77" s="67">
        <f t="shared" si="0"/>
        <v>176.91666666666666</v>
      </c>
      <c r="M77" s="239" t="s">
        <v>374</v>
      </c>
    </row>
    <row r="78" spans="1:13" x14ac:dyDescent="0.25">
      <c r="A78" s="64">
        <v>21</v>
      </c>
      <c r="B78" s="64">
        <v>11</v>
      </c>
      <c r="C78" s="64">
        <v>2021</v>
      </c>
      <c r="D78" s="65" t="s">
        <v>398</v>
      </c>
      <c r="E78" s="65"/>
      <c r="F78" s="239" t="s">
        <v>22</v>
      </c>
      <c r="G78" s="65" t="s">
        <v>397</v>
      </c>
      <c r="H78" s="73" t="s">
        <v>313</v>
      </c>
      <c r="I78" s="239" t="s">
        <v>126</v>
      </c>
      <c r="J78" s="66">
        <v>2170</v>
      </c>
      <c r="K78" s="64">
        <v>12</v>
      </c>
      <c r="L78" s="67">
        <f t="shared" si="0"/>
        <v>180.83333333333334</v>
      </c>
      <c r="M78" s="239" t="s">
        <v>374</v>
      </c>
    </row>
    <row r="79" spans="1:13" x14ac:dyDescent="0.25">
      <c r="A79" s="64">
        <v>21</v>
      </c>
      <c r="B79" s="64">
        <v>11</v>
      </c>
      <c r="C79" s="64">
        <v>2021</v>
      </c>
      <c r="D79" s="65" t="s">
        <v>399</v>
      </c>
      <c r="E79" s="65"/>
      <c r="F79" s="239" t="s">
        <v>22</v>
      </c>
      <c r="G79" s="65" t="s">
        <v>124</v>
      </c>
      <c r="H79" s="190" t="s">
        <v>127</v>
      </c>
      <c r="I79" s="239" t="s">
        <v>126</v>
      </c>
      <c r="J79" s="66">
        <v>2786</v>
      </c>
      <c r="K79" s="64">
        <v>14</v>
      </c>
      <c r="L79" s="218">
        <f t="shared" si="0"/>
        <v>199</v>
      </c>
      <c r="M79" s="248" t="s">
        <v>400</v>
      </c>
    </row>
    <row r="80" spans="1:13" x14ac:dyDescent="0.25">
      <c r="A80" s="64">
        <v>21</v>
      </c>
      <c r="B80" s="64">
        <v>11</v>
      </c>
      <c r="C80" s="64">
        <v>2021</v>
      </c>
      <c r="D80" s="65" t="s">
        <v>399</v>
      </c>
      <c r="E80" s="65"/>
      <c r="F80" s="239" t="s">
        <v>22</v>
      </c>
      <c r="G80" s="65" t="s">
        <v>124</v>
      </c>
      <c r="H80" s="190" t="s">
        <v>130</v>
      </c>
      <c r="I80" s="239" t="s">
        <v>126</v>
      </c>
      <c r="J80" s="66">
        <v>2665</v>
      </c>
      <c r="K80" s="64">
        <v>14</v>
      </c>
      <c r="L80" s="218">
        <f t="shared" si="0"/>
        <v>190.35714285714286</v>
      </c>
      <c r="M80" s="248" t="s">
        <v>400</v>
      </c>
    </row>
    <row r="81" spans="1:13" x14ac:dyDescent="0.25">
      <c r="A81" s="64">
        <v>21</v>
      </c>
      <c r="B81" s="64">
        <v>11</v>
      </c>
      <c r="C81" s="64">
        <v>2021</v>
      </c>
      <c r="D81" s="65" t="s">
        <v>399</v>
      </c>
      <c r="E81" s="65"/>
      <c r="F81" s="239" t="s">
        <v>22</v>
      </c>
      <c r="G81" s="65" t="s">
        <v>124</v>
      </c>
      <c r="H81" s="190" t="s">
        <v>133</v>
      </c>
      <c r="I81" s="239" t="s">
        <v>280</v>
      </c>
      <c r="J81" s="66">
        <v>2626</v>
      </c>
      <c r="K81" s="64">
        <v>14</v>
      </c>
      <c r="L81" s="67">
        <f t="shared" si="0"/>
        <v>187.57142857142858</v>
      </c>
      <c r="M81" s="249" t="s">
        <v>373</v>
      </c>
    </row>
    <row r="82" spans="1:13" x14ac:dyDescent="0.25">
      <c r="A82" s="64">
        <v>21</v>
      </c>
      <c r="B82" s="64">
        <v>11</v>
      </c>
      <c r="C82" s="64">
        <v>2021</v>
      </c>
      <c r="D82" s="65" t="s">
        <v>399</v>
      </c>
      <c r="E82" s="65"/>
      <c r="F82" s="239" t="s">
        <v>22</v>
      </c>
      <c r="G82" s="65" t="s">
        <v>124</v>
      </c>
      <c r="H82" s="190" t="s">
        <v>137</v>
      </c>
      <c r="I82" s="239" t="s">
        <v>280</v>
      </c>
      <c r="J82" s="66">
        <v>2608</v>
      </c>
      <c r="K82" s="64">
        <v>14</v>
      </c>
      <c r="L82" s="67">
        <f t="shared" si="0"/>
        <v>186.28571428571428</v>
      </c>
      <c r="M82" s="249" t="s">
        <v>373</v>
      </c>
    </row>
    <row r="83" spans="1:13" x14ac:dyDescent="0.25">
      <c r="A83" s="64">
        <v>21</v>
      </c>
      <c r="B83" s="64">
        <v>11</v>
      </c>
      <c r="C83" s="64">
        <v>2021</v>
      </c>
      <c r="D83" s="65" t="s">
        <v>401</v>
      </c>
      <c r="E83" s="65"/>
      <c r="F83" s="239" t="s">
        <v>22</v>
      </c>
      <c r="G83" s="65" t="s">
        <v>140</v>
      </c>
      <c r="H83" s="190" t="s">
        <v>295</v>
      </c>
      <c r="I83" s="239" t="s">
        <v>126</v>
      </c>
      <c r="J83" s="66">
        <v>2037</v>
      </c>
      <c r="K83" s="64">
        <v>14</v>
      </c>
      <c r="L83" s="67">
        <f t="shared" si="0"/>
        <v>145.5</v>
      </c>
      <c r="M83" s="249" t="s">
        <v>373</v>
      </c>
    </row>
    <row r="84" spans="1:13" x14ac:dyDescent="0.25">
      <c r="A84" s="64">
        <v>21</v>
      </c>
      <c r="B84" s="64">
        <v>11</v>
      </c>
      <c r="C84" s="64">
        <v>2021</v>
      </c>
      <c r="D84" s="65" t="s">
        <v>401</v>
      </c>
      <c r="E84" s="65"/>
      <c r="F84" s="239" t="s">
        <v>22</v>
      </c>
      <c r="G84" s="65" t="s">
        <v>140</v>
      </c>
      <c r="H84" s="190" t="s">
        <v>138</v>
      </c>
      <c r="I84" s="239" t="s">
        <v>126</v>
      </c>
      <c r="J84" s="66">
        <v>1907</v>
      </c>
      <c r="K84" s="64">
        <v>14</v>
      </c>
      <c r="L84" s="67">
        <f t="shared" si="0"/>
        <v>136.21428571428572</v>
      </c>
      <c r="M84" s="249" t="s">
        <v>373</v>
      </c>
    </row>
    <row r="85" spans="1:13" x14ac:dyDescent="0.25">
      <c r="A85" s="64">
        <v>21</v>
      </c>
      <c r="B85" s="64">
        <v>11</v>
      </c>
      <c r="C85" s="64">
        <v>2021</v>
      </c>
      <c r="D85" s="65" t="s">
        <v>401</v>
      </c>
      <c r="E85" s="65"/>
      <c r="F85" s="239" t="s">
        <v>22</v>
      </c>
      <c r="G85" s="65" t="s">
        <v>124</v>
      </c>
      <c r="H85" s="190" t="s">
        <v>240</v>
      </c>
      <c r="I85" s="239" t="s">
        <v>126</v>
      </c>
      <c r="J85" s="66">
        <v>1280</v>
      </c>
      <c r="K85" s="64">
        <v>8</v>
      </c>
      <c r="L85" s="67">
        <f t="shared" si="0"/>
        <v>160</v>
      </c>
      <c r="M85" s="239" t="s">
        <v>276</v>
      </c>
    </row>
    <row r="86" spans="1:13" x14ac:dyDescent="0.25">
      <c r="A86" s="64">
        <v>21</v>
      </c>
      <c r="B86" s="64">
        <v>11</v>
      </c>
      <c r="C86" s="64">
        <v>2021</v>
      </c>
      <c r="D86" s="65" t="s">
        <v>401</v>
      </c>
      <c r="E86" s="65"/>
      <c r="F86" s="239" t="s">
        <v>22</v>
      </c>
      <c r="G86" s="65" t="s">
        <v>124</v>
      </c>
      <c r="H86" s="190" t="s">
        <v>296</v>
      </c>
      <c r="I86" s="239" t="s">
        <v>126</v>
      </c>
      <c r="J86" s="66">
        <v>1353</v>
      </c>
      <c r="K86" s="64">
        <v>8</v>
      </c>
      <c r="L86" s="67">
        <f t="shared" si="0"/>
        <v>169.125</v>
      </c>
      <c r="M86" s="239" t="s">
        <v>276</v>
      </c>
    </row>
    <row r="87" spans="1:13" x14ac:dyDescent="0.25">
      <c r="A87" s="64">
        <v>21</v>
      </c>
      <c r="B87" s="64">
        <v>11</v>
      </c>
      <c r="C87" s="64">
        <v>2021</v>
      </c>
      <c r="D87" s="65" t="s">
        <v>401</v>
      </c>
      <c r="E87" s="65"/>
      <c r="F87" s="239" t="s">
        <v>22</v>
      </c>
      <c r="G87" s="65" t="s">
        <v>124</v>
      </c>
      <c r="H87" s="190" t="s">
        <v>294</v>
      </c>
      <c r="I87" s="239" t="s">
        <v>280</v>
      </c>
      <c r="J87" s="66">
        <v>1149</v>
      </c>
      <c r="K87" s="64">
        <v>8</v>
      </c>
      <c r="L87" s="67">
        <f t="shared" si="0"/>
        <v>143.625</v>
      </c>
      <c r="M87" s="239" t="s">
        <v>392</v>
      </c>
    </row>
    <row r="88" spans="1:13" x14ac:dyDescent="0.25">
      <c r="A88" s="64">
        <v>21</v>
      </c>
      <c r="B88" s="64">
        <v>11</v>
      </c>
      <c r="C88" s="64">
        <v>2021</v>
      </c>
      <c r="D88" s="65" t="s">
        <v>401</v>
      </c>
      <c r="E88" s="65"/>
      <c r="F88" s="239" t="s">
        <v>22</v>
      </c>
      <c r="G88" s="65" t="s">
        <v>124</v>
      </c>
      <c r="H88" s="190" t="s">
        <v>278</v>
      </c>
      <c r="I88" s="239" t="s">
        <v>280</v>
      </c>
      <c r="J88" s="66">
        <v>1400</v>
      </c>
      <c r="K88" s="64">
        <v>8</v>
      </c>
      <c r="L88" s="67">
        <f t="shared" si="0"/>
        <v>175</v>
      </c>
      <c r="M88" s="239" t="s">
        <v>392</v>
      </c>
    </row>
    <row r="89" spans="1:13" x14ac:dyDescent="0.25">
      <c r="A89" s="64">
        <v>27</v>
      </c>
      <c r="B89" s="64">
        <v>11</v>
      </c>
      <c r="C89" s="64">
        <v>2021</v>
      </c>
      <c r="D89" s="65" t="s">
        <v>446</v>
      </c>
      <c r="E89" s="65"/>
      <c r="F89" s="246" t="s">
        <v>22</v>
      </c>
      <c r="G89" s="65" t="s">
        <v>124</v>
      </c>
      <c r="H89" s="190" t="s">
        <v>137</v>
      </c>
      <c r="I89" s="246"/>
      <c r="J89" s="66">
        <v>1302</v>
      </c>
      <c r="K89" s="64">
        <v>6</v>
      </c>
      <c r="L89" s="62">
        <f t="shared" si="0"/>
        <v>217</v>
      </c>
      <c r="M89" s="250" t="s">
        <v>360</v>
      </c>
    </row>
    <row r="90" spans="1:13" x14ac:dyDescent="0.25">
      <c r="A90" s="64">
        <v>27</v>
      </c>
      <c r="B90" s="64">
        <v>11</v>
      </c>
      <c r="C90" s="64">
        <v>2021</v>
      </c>
      <c r="D90" s="65" t="s">
        <v>446</v>
      </c>
      <c r="E90" s="65"/>
      <c r="F90" s="246" t="s">
        <v>22</v>
      </c>
      <c r="G90" s="65" t="s">
        <v>124</v>
      </c>
      <c r="H90" s="190" t="s">
        <v>367</v>
      </c>
      <c r="I90" s="246" t="s">
        <v>126</v>
      </c>
      <c r="J90" s="66">
        <v>1103</v>
      </c>
      <c r="K90" s="64">
        <v>6</v>
      </c>
      <c r="L90" s="67">
        <f t="shared" si="0"/>
        <v>183.83333333333334</v>
      </c>
      <c r="M90" s="246" t="s">
        <v>282</v>
      </c>
    </row>
    <row r="91" spans="1:13" x14ac:dyDescent="0.25">
      <c r="A91" s="64">
        <v>27</v>
      </c>
      <c r="B91" s="64">
        <v>11</v>
      </c>
      <c r="C91" s="64">
        <v>2021</v>
      </c>
      <c r="D91" s="65" t="s">
        <v>446</v>
      </c>
      <c r="E91" s="65"/>
      <c r="F91" s="246" t="s">
        <v>22</v>
      </c>
      <c r="G91" s="65" t="s">
        <v>124</v>
      </c>
      <c r="H91" s="73" t="s">
        <v>125</v>
      </c>
      <c r="I91" s="246" t="s">
        <v>126</v>
      </c>
      <c r="J91" s="66">
        <v>1021</v>
      </c>
      <c r="K91" s="64">
        <v>6</v>
      </c>
      <c r="L91" s="67">
        <f t="shared" si="0"/>
        <v>170.16666666666666</v>
      </c>
      <c r="M91" s="246" t="s">
        <v>282</v>
      </c>
    </row>
    <row r="92" spans="1:13" x14ac:dyDescent="0.25">
      <c r="A92" s="64">
        <v>27</v>
      </c>
      <c r="B92" s="64">
        <v>11</v>
      </c>
      <c r="C92" s="64">
        <v>2021</v>
      </c>
      <c r="D92" s="65" t="s">
        <v>446</v>
      </c>
      <c r="E92" s="65"/>
      <c r="F92" s="246" t="s">
        <v>22</v>
      </c>
      <c r="G92" s="65" t="s">
        <v>124</v>
      </c>
      <c r="H92" s="190" t="s">
        <v>132</v>
      </c>
      <c r="I92" s="246" t="s">
        <v>280</v>
      </c>
      <c r="J92" s="66">
        <v>953</v>
      </c>
      <c r="K92" s="64">
        <v>6</v>
      </c>
      <c r="L92" s="67">
        <f t="shared" si="0"/>
        <v>158.83333333333334</v>
      </c>
      <c r="M92" s="246" t="s">
        <v>276</v>
      </c>
    </row>
    <row r="93" spans="1:13" x14ac:dyDescent="0.25">
      <c r="A93" s="64">
        <v>27</v>
      </c>
      <c r="B93" s="64">
        <v>11</v>
      </c>
      <c r="C93" s="64">
        <v>2021</v>
      </c>
      <c r="D93" s="65" t="s">
        <v>446</v>
      </c>
      <c r="E93" s="65"/>
      <c r="F93" s="246" t="s">
        <v>22</v>
      </c>
      <c r="G93" s="65" t="s">
        <v>124</v>
      </c>
      <c r="H93" s="190" t="s">
        <v>278</v>
      </c>
      <c r="I93" s="246" t="s">
        <v>280</v>
      </c>
      <c r="J93" s="66">
        <v>1065</v>
      </c>
      <c r="K93" s="64">
        <v>6</v>
      </c>
      <c r="L93" s="67">
        <f t="shared" si="0"/>
        <v>177.5</v>
      </c>
      <c r="M93" s="246" t="s">
        <v>276</v>
      </c>
    </row>
    <row r="94" spans="1:13" x14ac:dyDescent="0.25">
      <c r="A94" s="64">
        <v>27</v>
      </c>
      <c r="B94" s="64">
        <v>11</v>
      </c>
      <c r="C94" s="64">
        <v>2021</v>
      </c>
      <c r="D94" s="65" t="s">
        <v>446</v>
      </c>
      <c r="E94" s="65"/>
      <c r="F94" s="246" t="s">
        <v>22</v>
      </c>
      <c r="G94" s="65" t="s">
        <v>124</v>
      </c>
      <c r="H94" s="190" t="s">
        <v>130</v>
      </c>
      <c r="I94" s="246" t="s">
        <v>279</v>
      </c>
      <c r="J94" s="66">
        <v>1083</v>
      </c>
      <c r="K94" s="64">
        <v>6</v>
      </c>
      <c r="L94" s="67">
        <f t="shared" si="0"/>
        <v>180.5</v>
      </c>
      <c r="M94" s="246" t="s">
        <v>298</v>
      </c>
    </row>
    <row r="95" spans="1:13" x14ac:dyDescent="0.25">
      <c r="A95" s="64">
        <v>27</v>
      </c>
      <c r="B95" s="64">
        <v>11</v>
      </c>
      <c r="C95" s="64">
        <v>2021</v>
      </c>
      <c r="D95" s="65" t="s">
        <v>446</v>
      </c>
      <c r="E95" s="65"/>
      <c r="F95" s="246" t="s">
        <v>22</v>
      </c>
      <c r="G95" s="65" t="s">
        <v>124</v>
      </c>
      <c r="H95" s="73" t="s">
        <v>327</v>
      </c>
      <c r="I95" s="246" t="s">
        <v>279</v>
      </c>
      <c r="J95" s="66">
        <v>931</v>
      </c>
      <c r="K95" s="64">
        <v>6</v>
      </c>
      <c r="L95" s="67">
        <f t="shared" si="0"/>
        <v>155.16666666666666</v>
      </c>
      <c r="M95" s="246" t="s">
        <v>298</v>
      </c>
    </row>
    <row r="96" spans="1:13" x14ac:dyDescent="0.25">
      <c r="A96" s="64">
        <v>28</v>
      </c>
      <c r="B96" s="64">
        <v>11</v>
      </c>
      <c r="C96" s="64">
        <v>2021</v>
      </c>
      <c r="D96" s="65" t="s">
        <v>420</v>
      </c>
      <c r="E96" s="65"/>
      <c r="F96" s="244" t="s">
        <v>350</v>
      </c>
      <c r="G96" s="65" t="s">
        <v>419</v>
      </c>
      <c r="H96" s="73" t="s">
        <v>128</v>
      </c>
      <c r="I96" s="244"/>
      <c r="J96" s="66">
        <v>1441</v>
      </c>
      <c r="K96" s="64">
        <v>8</v>
      </c>
      <c r="L96" s="67">
        <f t="shared" si="0"/>
        <v>180.125</v>
      </c>
      <c r="M96" s="248" t="s">
        <v>421</v>
      </c>
    </row>
    <row r="97" spans="1:13" x14ac:dyDescent="0.25">
      <c r="A97" s="64">
        <v>28</v>
      </c>
      <c r="B97" s="64">
        <v>11</v>
      </c>
      <c r="C97" s="64">
        <v>2021</v>
      </c>
      <c r="D97" s="65" t="s">
        <v>420</v>
      </c>
      <c r="E97" s="65"/>
      <c r="F97" s="246" t="s">
        <v>350</v>
      </c>
      <c r="G97" s="65" t="s">
        <v>419</v>
      </c>
      <c r="H97" s="190" t="s">
        <v>129</v>
      </c>
      <c r="I97" s="244"/>
      <c r="J97" s="66">
        <v>1494</v>
      </c>
      <c r="K97" s="64">
        <v>8</v>
      </c>
      <c r="L97" s="67">
        <f t="shared" si="0"/>
        <v>186.75</v>
      </c>
      <c r="M97" s="250" t="s">
        <v>360</v>
      </c>
    </row>
    <row r="98" spans="1:13" x14ac:dyDescent="0.25">
      <c r="A98" s="64">
        <v>28</v>
      </c>
      <c r="B98" s="64">
        <v>11</v>
      </c>
      <c r="C98" s="64">
        <v>2021</v>
      </c>
      <c r="D98" s="65" t="s">
        <v>422</v>
      </c>
      <c r="E98" s="65"/>
      <c r="F98" s="246" t="s">
        <v>350</v>
      </c>
      <c r="G98" s="65" t="s">
        <v>419</v>
      </c>
      <c r="H98" s="73" t="s">
        <v>125</v>
      </c>
      <c r="I98" s="244"/>
      <c r="J98" s="66">
        <v>1395</v>
      </c>
      <c r="K98" s="64">
        <v>8</v>
      </c>
      <c r="L98" s="67">
        <f t="shared" si="0"/>
        <v>174.375</v>
      </c>
      <c r="M98" s="248" t="s">
        <v>421</v>
      </c>
    </row>
    <row r="99" spans="1:13" x14ac:dyDescent="0.25">
      <c r="A99" s="64">
        <v>28</v>
      </c>
      <c r="B99" s="64">
        <v>11</v>
      </c>
      <c r="C99" s="64">
        <v>2021</v>
      </c>
      <c r="D99" s="65" t="s">
        <v>422</v>
      </c>
      <c r="E99" s="65"/>
      <c r="F99" s="246" t="s">
        <v>350</v>
      </c>
      <c r="G99" s="65" t="s">
        <v>419</v>
      </c>
      <c r="H99" s="190" t="s">
        <v>144</v>
      </c>
      <c r="I99" s="244"/>
      <c r="J99" s="66">
        <v>1190</v>
      </c>
      <c r="K99" s="64">
        <v>8</v>
      </c>
      <c r="L99" s="67">
        <f t="shared" si="0"/>
        <v>148.75</v>
      </c>
      <c r="M99" s="249" t="s">
        <v>355</v>
      </c>
    </row>
    <row r="100" spans="1:13" x14ac:dyDescent="0.25">
      <c r="A100" s="64">
        <v>28</v>
      </c>
      <c r="B100" s="64">
        <v>11</v>
      </c>
      <c r="C100" s="64">
        <v>2021</v>
      </c>
      <c r="D100" s="65" t="s">
        <v>422</v>
      </c>
      <c r="E100" s="65"/>
      <c r="F100" s="246" t="s">
        <v>350</v>
      </c>
      <c r="G100" s="65" t="s">
        <v>419</v>
      </c>
      <c r="H100" s="190" t="s">
        <v>367</v>
      </c>
      <c r="I100" s="244"/>
      <c r="J100" s="66">
        <v>1577</v>
      </c>
      <c r="K100" s="64">
        <v>8</v>
      </c>
      <c r="L100" s="218">
        <f t="shared" si="0"/>
        <v>197.125</v>
      </c>
      <c r="M100" s="249" t="s">
        <v>355</v>
      </c>
    </row>
    <row r="101" spans="1:13" x14ac:dyDescent="0.25">
      <c r="A101" s="64">
        <v>28</v>
      </c>
      <c r="B101" s="64">
        <v>11</v>
      </c>
      <c r="C101" s="64">
        <v>2021</v>
      </c>
      <c r="D101" s="65" t="s">
        <v>422</v>
      </c>
      <c r="E101" s="65"/>
      <c r="F101" s="246" t="s">
        <v>350</v>
      </c>
      <c r="G101" s="65" t="s">
        <v>419</v>
      </c>
      <c r="H101" s="190" t="s">
        <v>127</v>
      </c>
      <c r="I101" s="244"/>
      <c r="J101" s="66">
        <v>1431</v>
      </c>
      <c r="K101" s="64">
        <v>8</v>
      </c>
      <c r="L101" s="67">
        <f t="shared" si="0"/>
        <v>178.875</v>
      </c>
      <c r="M101" s="244" t="s">
        <v>423</v>
      </c>
    </row>
    <row r="102" spans="1:13" x14ac:dyDescent="0.25">
      <c r="A102" s="64">
        <v>28</v>
      </c>
      <c r="B102" s="64">
        <v>11</v>
      </c>
      <c r="C102" s="64">
        <v>2021</v>
      </c>
      <c r="D102" s="65" t="s">
        <v>422</v>
      </c>
      <c r="E102" s="65"/>
      <c r="F102" s="246" t="s">
        <v>350</v>
      </c>
      <c r="G102" s="65" t="s">
        <v>419</v>
      </c>
      <c r="H102" s="190" t="s">
        <v>137</v>
      </c>
      <c r="I102" s="244"/>
      <c r="J102" s="66">
        <v>1427</v>
      </c>
      <c r="K102" s="64">
        <v>8</v>
      </c>
      <c r="L102" s="67">
        <f t="shared" si="0"/>
        <v>178.375</v>
      </c>
      <c r="M102" s="244" t="s">
        <v>424</v>
      </c>
    </row>
    <row r="103" spans="1:13" x14ac:dyDescent="0.25">
      <c r="A103" s="64">
        <v>28</v>
      </c>
      <c r="B103" s="64">
        <v>11</v>
      </c>
      <c r="C103" s="64">
        <v>2021</v>
      </c>
      <c r="D103" s="65" t="s">
        <v>425</v>
      </c>
      <c r="E103" s="65"/>
      <c r="F103" s="244" t="s">
        <v>418</v>
      </c>
      <c r="G103" s="65" t="s">
        <v>419</v>
      </c>
      <c r="H103" s="190" t="s">
        <v>278</v>
      </c>
      <c r="I103" s="244"/>
      <c r="J103" s="66">
        <v>1536</v>
      </c>
      <c r="K103" s="64">
        <v>8</v>
      </c>
      <c r="L103" s="218">
        <f t="shared" si="0"/>
        <v>192</v>
      </c>
      <c r="M103" s="248" t="s">
        <v>426</v>
      </c>
    </row>
    <row r="104" spans="1:13" x14ac:dyDescent="0.25">
      <c r="A104" s="64">
        <v>28</v>
      </c>
      <c r="B104" s="64">
        <v>11</v>
      </c>
      <c r="C104" s="64">
        <v>2021</v>
      </c>
      <c r="D104" s="65" t="s">
        <v>425</v>
      </c>
      <c r="E104" s="65"/>
      <c r="F104" s="244" t="s">
        <v>418</v>
      </c>
      <c r="G104" s="65" t="s">
        <v>419</v>
      </c>
      <c r="H104" s="190" t="s">
        <v>130</v>
      </c>
      <c r="I104" s="244"/>
      <c r="J104" s="66">
        <v>1418</v>
      </c>
      <c r="K104" s="64">
        <v>8</v>
      </c>
      <c r="L104" s="67">
        <f t="shared" si="0"/>
        <v>177.25</v>
      </c>
      <c r="M104" s="250" t="s">
        <v>360</v>
      </c>
    </row>
    <row r="105" spans="1:13" x14ac:dyDescent="0.25">
      <c r="A105" s="64">
        <v>28</v>
      </c>
      <c r="B105" s="64">
        <v>11</v>
      </c>
      <c r="C105" s="64">
        <v>2021</v>
      </c>
      <c r="D105" s="65" t="s">
        <v>425</v>
      </c>
      <c r="E105" s="65"/>
      <c r="F105" s="244" t="s">
        <v>418</v>
      </c>
      <c r="G105" s="65" t="s">
        <v>419</v>
      </c>
      <c r="H105" s="190" t="s">
        <v>240</v>
      </c>
      <c r="I105" s="244"/>
      <c r="J105" s="66">
        <v>1105</v>
      </c>
      <c r="K105" s="64">
        <v>8</v>
      </c>
      <c r="L105" s="67">
        <f t="shared" si="0"/>
        <v>138.125</v>
      </c>
      <c r="M105" s="244" t="s">
        <v>427</v>
      </c>
    </row>
    <row r="106" spans="1:13" x14ac:dyDescent="0.25">
      <c r="A106" s="64">
        <v>28</v>
      </c>
      <c r="B106" s="64">
        <v>11</v>
      </c>
      <c r="C106" s="64">
        <v>2021</v>
      </c>
      <c r="D106" s="65" t="s">
        <v>425</v>
      </c>
      <c r="E106" s="65"/>
      <c r="F106" s="244" t="s">
        <v>418</v>
      </c>
      <c r="G106" s="65" t="s">
        <v>419</v>
      </c>
      <c r="H106" s="190" t="s">
        <v>294</v>
      </c>
      <c r="I106" s="244"/>
      <c r="J106" s="66">
        <v>1175</v>
      </c>
      <c r="K106" s="64">
        <v>8</v>
      </c>
      <c r="L106" s="67">
        <f t="shared" si="0"/>
        <v>146.875</v>
      </c>
      <c r="M106" s="244" t="s">
        <v>428</v>
      </c>
    </row>
    <row r="107" spans="1:13" x14ac:dyDescent="0.25">
      <c r="A107" s="64">
        <v>28</v>
      </c>
      <c r="B107" s="64">
        <v>11</v>
      </c>
      <c r="C107" s="64">
        <v>2021</v>
      </c>
      <c r="D107" s="65" t="s">
        <v>425</v>
      </c>
      <c r="E107" s="65"/>
      <c r="F107" s="244" t="s">
        <v>418</v>
      </c>
      <c r="G107" s="65" t="s">
        <v>419</v>
      </c>
      <c r="H107" s="73" t="s">
        <v>327</v>
      </c>
      <c r="I107" s="244"/>
      <c r="J107" s="66">
        <v>1305</v>
      </c>
      <c r="K107" s="64">
        <v>8</v>
      </c>
      <c r="L107" s="67">
        <f t="shared" si="0"/>
        <v>163.125</v>
      </c>
      <c r="M107" s="248" t="s">
        <v>421</v>
      </c>
    </row>
    <row r="108" spans="1:13" x14ac:dyDescent="0.25">
      <c r="A108" s="64">
        <v>28</v>
      </c>
      <c r="B108" s="64">
        <v>11</v>
      </c>
      <c r="C108" s="64">
        <v>2021</v>
      </c>
      <c r="D108" s="65" t="s">
        <v>425</v>
      </c>
      <c r="E108" s="65"/>
      <c r="F108" s="244" t="s">
        <v>418</v>
      </c>
      <c r="G108" s="65" t="s">
        <v>419</v>
      </c>
      <c r="H108" s="190" t="s">
        <v>295</v>
      </c>
      <c r="I108" s="244"/>
      <c r="J108" s="66">
        <v>1206</v>
      </c>
      <c r="K108" s="64">
        <v>8</v>
      </c>
      <c r="L108" s="67">
        <f t="shared" si="0"/>
        <v>150.75</v>
      </c>
      <c r="M108" s="249" t="s">
        <v>355</v>
      </c>
    </row>
    <row r="109" spans="1:13" x14ac:dyDescent="0.25">
      <c r="A109" s="64">
        <v>5</v>
      </c>
      <c r="B109" s="64">
        <v>12</v>
      </c>
      <c r="C109" s="64">
        <v>2021</v>
      </c>
      <c r="D109" s="65" t="s">
        <v>483</v>
      </c>
      <c r="E109" s="65"/>
      <c r="F109" s="251" t="s">
        <v>350</v>
      </c>
      <c r="G109" s="65" t="s">
        <v>293</v>
      </c>
      <c r="H109" s="73" t="s">
        <v>351</v>
      </c>
      <c r="I109" s="251"/>
      <c r="J109" s="66">
        <v>968</v>
      </c>
      <c r="K109" s="64">
        <v>8</v>
      </c>
      <c r="L109" s="67">
        <f t="shared" si="0"/>
        <v>121</v>
      </c>
      <c r="M109" s="251" t="s">
        <v>453</v>
      </c>
    </row>
    <row r="110" spans="1:13" x14ac:dyDescent="0.25">
      <c r="A110" s="64">
        <v>12</v>
      </c>
      <c r="B110" s="64">
        <v>12</v>
      </c>
      <c r="C110" s="64">
        <v>2021</v>
      </c>
      <c r="D110" s="65" t="s">
        <v>455</v>
      </c>
      <c r="E110" s="65"/>
      <c r="F110" s="252">
        <v>1</v>
      </c>
      <c r="G110" s="65" t="s">
        <v>124</v>
      </c>
      <c r="H110" s="190" t="s">
        <v>137</v>
      </c>
      <c r="I110" s="252"/>
      <c r="J110" s="66">
        <v>3637</v>
      </c>
      <c r="K110" s="64">
        <v>19</v>
      </c>
      <c r="L110" s="67">
        <f t="shared" si="0"/>
        <v>191.42105263157896</v>
      </c>
      <c r="M110" s="250" t="s">
        <v>456</v>
      </c>
    </row>
    <row r="111" spans="1:13" x14ac:dyDescent="0.25">
      <c r="A111" s="64">
        <v>12</v>
      </c>
      <c r="B111" s="64">
        <v>12</v>
      </c>
      <c r="C111" s="64">
        <v>2021</v>
      </c>
      <c r="D111" s="65" t="s">
        <v>455</v>
      </c>
      <c r="E111" s="65"/>
      <c r="F111" s="252">
        <v>1</v>
      </c>
      <c r="G111" s="65" t="s">
        <v>124</v>
      </c>
      <c r="H111" s="190" t="s">
        <v>129</v>
      </c>
      <c r="I111" s="252"/>
      <c r="J111" s="66">
        <v>3734</v>
      </c>
      <c r="K111" s="64">
        <v>19</v>
      </c>
      <c r="L111" s="67">
        <f t="shared" si="0"/>
        <v>196.52631578947367</v>
      </c>
      <c r="M111" s="252" t="s">
        <v>457</v>
      </c>
    </row>
    <row r="112" spans="1:13" x14ac:dyDescent="0.25">
      <c r="A112" s="64">
        <v>12</v>
      </c>
      <c r="B112" s="64">
        <v>12</v>
      </c>
      <c r="C112" s="64">
        <v>2021</v>
      </c>
      <c r="D112" s="65" t="s">
        <v>455</v>
      </c>
      <c r="E112" s="65"/>
      <c r="F112" s="252">
        <v>1</v>
      </c>
      <c r="G112" s="65" t="s">
        <v>124</v>
      </c>
      <c r="H112" s="73" t="s">
        <v>125</v>
      </c>
      <c r="I112" s="252"/>
      <c r="J112" s="66">
        <v>1345</v>
      </c>
      <c r="K112" s="64">
        <v>8</v>
      </c>
      <c r="L112" s="67">
        <f t="shared" si="0"/>
        <v>168.125</v>
      </c>
      <c r="M112" s="252" t="s">
        <v>458</v>
      </c>
    </row>
    <row r="113" spans="1:13" x14ac:dyDescent="0.25">
      <c r="A113" s="64">
        <v>9</v>
      </c>
      <c r="B113" s="64">
        <v>1</v>
      </c>
      <c r="C113" s="64">
        <v>2022</v>
      </c>
      <c r="D113" s="65" t="s">
        <v>462</v>
      </c>
      <c r="E113" s="65"/>
      <c r="F113" s="254">
        <v>1</v>
      </c>
      <c r="G113" s="65" t="s">
        <v>124</v>
      </c>
      <c r="H113" s="190" t="s">
        <v>130</v>
      </c>
      <c r="I113" s="254"/>
      <c r="J113" s="66">
        <v>1448</v>
      </c>
      <c r="K113" s="64">
        <v>8</v>
      </c>
      <c r="L113" s="67">
        <f t="shared" si="0"/>
        <v>181</v>
      </c>
      <c r="M113" s="254" t="s">
        <v>463</v>
      </c>
    </row>
    <row r="114" spans="1:13" x14ac:dyDescent="0.25">
      <c r="A114" s="64">
        <v>9</v>
      </c>
      <c r="B114" s="64">
        <v>1</v>
      </c>
      <c r="C114" s="64">
        <v>2022</v>
      </c>
      <c r="D114" s="65" t="s">
        <v>462</v>
      </c>
      <c r="E114" s="65"/>
      <c r="F114" s="254">
        <v>1</v>
      </c>
      <c r="G114" s="65" t="s">
        <v>124</v>
      </c>
      <c r="H114" s="73" t="s">
        <v>327</v>
      </c>
      <c r="I114" s="254"/>
      <c r="J114" s="66">
        <v>1310</v>
      </c>
      <c r="K114" s="64">
        <v>8</v>
      </c>
      <c r="L114" s="67">
        <f t="shared" si="0"/>
        <v>163.75</v>
      </c>
      <c r="M114" s="249" t="s">
        <v>355</v>
      </c>
    </row>
    <row r="115" spans="1:13" x14ac:dyDescent="0.25">
      <c r="A115" s="64">
        <v>9</v>
      </c>
      <c r="B115" s="64">
        <v>1</v>
      </c>
      <c r="C115" s="64">
        <v>2022</v>
      </c>
      <c r="D115" s="65" t="s">
        <v>462</v>
      </c>
      <c r="E115" s="65"/>
      <c r="F115" s="254">
        <v>1</v>
      </c>
      <c r="G115" s="65" t="s">
        <v>124</v>
      </c>
      <c r="H115" s="190" t="s">
        <v>278</v>
      </c>
      <c r="I115" s="254"/>
      <c r="J115" s="66">
        <v>1594</v>
      </c>
      <c r="K115" s="64">
        <v>8</v>
      </c>
      <c r="L115" s="218">
        <f t="shared" si="0"/>
        <v>199.25</v>
      </c>
      <c r="M115" s="248" t="s">
        <v>426</v>
      </c>
    </row>
    <row r="116" spans="1:13" x14ac:dyDescent="0.25">
      <c r="A116" s="64">
        <v>9</v>
      </c>
      <c r="B116" s="64">
        <v>1</v>
      </c>
      <c r="C116" s="64">
        <v>2022</v>
      </c>
      <c r="D116" s="65" t="s">
        <v>462</v>
      </c>
      <c r="E116" s="65"/>
      <c r="F116" s="254">
        <v>1</v>
      </c>
      <c r="G116" s="65" t="s">
        <v>124</v>
      </c>
      <c r="H116" s="190" t="s">
        <v>294</v>
      </c>
      <c r="I116" s="254"/>
      <c r="J116" s="66">
        <v>1119</v>
      </c>
      <c r="K116" s="64">
        <v>8</v>
      </c>
      <c r="L116" s="67">
        <f t="shared" si="0"/>
        <v>139.875</v>
      </c>
      <c r="M116" s="254" t="s">
        <v>465</v>
      </c>
    </row>
    <row r="117" spans="1:13" x14ac:dyDescent="0.25">
      <c r="A117" s="64">
        <v>9</v>
      </c>
      <c r="B117" s="64">
        <v>1</v>
      </c>
      <c r="C117" s="64">
        <v>2022</v>
      </c>
      <c r="D117" s="65" t="s">
        <v>462</v>
      </c>
      <c r="E117" s="65"/>
      <c r="F117" s="254">
        <v>1</v>
      </c>
      <c r="G117" s="65" t="s">
        <v>124</v>
      </c>
      <c r="H117" s="190" t="s">
        <v>240</v>
      </c>
      <c r="I117" s="254"/>
      <c r="J117" s="66">
        <v>1225</v>
      </c>
      <c r="K117" s="64">
        <v>8</v>
      </c>
      <c r="L117" s="67">
        <f t="shared" ref="L117" si="1">J117/K117</f>
        <v>153.125</v>
      </c>
      <c r="M117" s="254" t="s">
        <v>464</v>
      </c>
    </row>
    <row r="118" spans="1:13" x14ac:dyDescent="0.25">
      <c r="A118" s="64">
        <v>9</v>
      </c>
      <c r="B118" s="64">
        <v>1</v>
      </c>
      <c r="C118" s="64">
        <v>2022</v>
      </c>
      <c r="D118" s="65" t="s">
        <v>462</v>
      </c>
      <c r="E118" s="65"/>
      <c r="F118" s="254">
        <v>1</v>
      </c>
      <c r="G118" s="65" t="s">
        <v>124</v>
      </c>
      <c r="H118" s="190" t="s">
        <v>295</v>
      </c>
      <c r="I118" s="254"/>
      <c r="J118" s="66">
        <v>1031</v>
      </c>
      <c r="K118" s="64">
        <v>8</v>
      </c>
      <c r="L118" s="67">
        <f t="shared" si="0"/>
        <v>128.875</v>
      </c>
      <c r="M118" s="254" t="s">
        <v>427</v>
      </c>
    </row>
    <row r="119" spans="1:13" x14ac:dyDescent="0.25">
      <c r="A119" s="64">
        <v>9</v>
      </c>
      <c r="B119" s="64">
        <v>1</v>
      </c>
      <c r="C119" s="64">
        <v>2022</v>
      </c>
      <c r="D119" s="65" t="s">
        <v>466</v>
      </c>
      <c r="E119" s="65"/>
      <c r="F119" s="254">
        <v>1</v>
      </c>
      <c r="G119" s="65" t="s">
        <v>293</v>
      </c>
      <c r="H119" s="73" t="s">
        <v>125</v>
      </c>
      <c r="I119" s="254"/>
      <c r="J119" s="66">
        <v>1392</v>
      </c>
      <c r="K119" s="64">
        <v>8</v>
      </c>
      <c r="L119" s="67">
        <f t="shared" si="0"/>
        <v>174</v>
      </c>
      <c r="M119" s="248" t="s">
        <v>421</v>
      </c>
    </row>
    <row r="120" spans="1:13" x14ac:dyDescent="0.25">
      <c r="A120" s="64">
        <v>9</v>
      </c>
      <c r="B120" s="64">
        <v>1</v>
      </c>
      <c r="C120" s="64">
        <v>2022</v>
      </c>
      <c r="D120" s="65" t="s">
        <v>466</v>
      </c>
      <c r="E120" s="65"/>
      <c r="F120" s="254">
        <v>1</v>
      </c>
      <c r="G120" s="65" t="s">
        <v>293</v>
      </c>
      <c r="H120" s="190" t="s">
        <v>367</v>
      </c>
      <c r="I120" s="254"/>
      <c r="J120" s="66">
        <v>1429</v>
      </c>
      <c r="K120" s="64">
        <v>8</v>
      </c>
      <c r="L120" s="67">
        <f t="shared" si="0"/>
        <v>178.625</v>
      </c>
      <c r="M120" s="254" t="s">
        <v>463</v>
      </c>
    </row>
    <row r="121" spans="1:13" x14ac:dyDescent="0.25">
      <c r="A121" s="64">
        <v>9</v>
      </c>
      <c r="B121" s="64">
        <v>1</v>
      </c>
      <c r="C121" s="64">
        <v>2022</v>
      </c>
      <c r="D121" s="65" t="s">
        <v>466</v>
      </c>
      <c r="E121" s="65"/>
      <c r="F121" s="254">
        <v>1</v>
      </c>
      <c r="G121" s="65" t="s">
        <v>293</v>
      </c>
      <c r="H121" s="190" t="s">
        <v>137</v>
      </c>
      <c r="I121" s="254"/>
      <c r="J121" s="66">
        <v>1379</v>
      </c>
      <c r="K121" s="64">
        <v>8</v>
      </c>
      <c r="L121" s="67">
        <f t="shared" si="0"/>
        <v>172.375</v>
      </c>
      <c r="M121" s="254" t="s">
        <v>453</v>
      </c>
    </row>
    <row r="122" spans="1:13" x14ac:dyDescent="0.25">
      <c r="A122" s="64">
        <v>9</v>
      </c>
      <c r="B122" s="64">
        <v>1</v>
      </c>
      <c r="C122" s="64">
        <v>2022</v>
      </c>
      <c r="D122" s="65" t="s">
        <v>466</v>
      </c>
      <c r="E122" s="65"/>
      <c r="F122" s="254">
        <v>1</v>
      </c>
      <c r="G122" s="65" t="s">
        <v>293</v>
      </c>
      <c r="H122" s="190" t="s">
        <v>127</v>
      </c>
      <c r="I122" s="254"/>
      <c r="J122" s="66">
        <v>1489</v>
      </c>
      <c r="K122" s="64">
        <v>8</v>
      </c>
      <c r="L122" s="67">
        <f t="shared" ref="L122:L124" si="2">J122/K122</f>
        <v>186.125</v>
      </c>
      <c r="M122" s="249" t="s">
        <v>355</v>
      </c>
    </row>
    <row r="123" spans="1:13" x14ac:dyDescent="0.25">
      <c r="A123" s="64">
        <v>16</v>
      </c>
      <c r="B123" s="64">
        <v>1</v>
      </c>
      <c r="C123" s="64">
        <v>2022</v>
      </c>
      <c r="D123" s="65" t="s">
        <v>483</v>
      </c>
      <c r="E123" s="65"/>
      <c r="F123" s="255" t="s">
        <v>350</v>
      </c>
      <c r="G123" s="65" t="s">
        <v>419</v>
      </c>
      <c r="H123" s="73" t="s">
        <v>351</v>
      </c>
      <c r="I123" s="255"/>
      <c r="J123" s="66">
        <v>837</v>
      </c>
      <c r="K123" s="64">
        <v>8</v>
      </c>
      <c r="L123" s="67">
        <f t="shared" si="2"/>
        <v>104.625</v>
      </c>
      <c r="M123" s="255" t="s">
        <v>352</v>
      </c>
    </row>
    <row r="124" spans="1:13" x14ac:dyDescent="0.25">
      <c r="A124" s="64">
        <v>16</v>
      </c>
      <c r="B124" s="64">
        <v>1</v>
      </c>
      <c r="C124" s="64">
        <v>2022</v>
      </c>
      <c r="D124" s="65" t="s">
        <v>484</v>
      </c>
      <c r="E124" s="65"/>
      <c r="F124" s="255" t="s">
        <v>350</v>
      </c>
      <c r="G124" s="65" t="s">
        <v>419</v>
      </c>
      <c r="H124" s="190" t="s">
        <v>485</v>
      </c>
      <c r="I124" s="255"/>
      <c r="J124" s="66">
        <v>1013</v>
      </c>
      <c r="K124" s="64">
        <v>8</v>
      </c>
      <c r="L124" s="67">
        <f t="shared" si="2"/>
        <v>126.625</v>
      </c>
      <c r="M124" s="255" t="s">
        <v>486</v>
      </c>
    </row>
    <row r="125" spans="1:13" x14ac:dyDescent="0.25">
      <c r="A125" s="53"/>
      <c r="B125" s="53"/>
      <c r="C125" s="53"/>
      <c r="D125" s="33"/>
      <c r="E125" s="33"/>
      <c r="F125" s="55"/>
      <c r="G125" s="60"/>
      <c r="H125" s="72">
        <f>COUNTA(H7:H124)</f>
        <v>118</v>
      </c>
      <c r="I125" s="72"/>
      <c r="J125" s="162">
        <f>SUBTOTAL(9,J7:J124)</f>
        <v>186384</v>
      </c>
      <c r="K125" s="82">
        <f>SUBTOTAL(9,K7:K124)</f>
        <v>1086</v>
      </c>
      <c r="L125" s="163">
        <f t="shared" ref="L125" si="3">J125/K125</f>
        <v>171.62430939226519</v>
      </c>
    </row>
  </sheetData>
  <autoFilter ref="A6:M10"/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97"/>
  <sheetViews>
    <sheetView workbookViewId="0">
      <selection activeCell="A32" sqref="A32"/>
    </sheetView>
  </sheetViews>
  <sheetFormatPr baseColWidth="10" defaultRowHeight="15" x14ac:dyDescent="0.25"/>
  <cols>
    <col min="1" max="2" width="19.140625" customWidth="1"/>
    <col min="3" max="3" width="17.85546875" customWidth="1"/>
    <col min="4" max="4" width="18.5703125" customWidth="1"/>
  </cols>
  <sheetData>
    <row r="2" spans="1:10" ht="20.25" x14ac:dyDescent="0.25">
      <c r="A2" s="258" t="s">
        <v>273</v>
      </c>
      <c r="B2" s="259"/>
      <c r="C2" s="259"/>
      <c r="D2" s="259"/>
      <c r="E2" s="259"/>
      <c r="F2" s="259"/>
      <c r="G2" s="259"/>
      <c r="H2" s="259"/>
      <c r="I2" s="260"/>
    </row>
    <row r="4" spans="1:10" x14ac:dyDescent="0.25">
      <c r="J4" s="64" t="s">
        <v>148</v>
      </c>
    </row>
    <row r="5" spans="1:10" ht="15.75" x14ac:dyDescent="0.25">
      <c r="A5" s="74" t="s">
        <v>479</v>
      </c>
    </row>
    <row r="6" spans="1:10" x14ac:dyDescent="0.25">
      <c r="A6" s="65" t="s">
        <v>310</v>
      </c>
      <c r="C6" s="64" t="s">
        <v>305</v>
      </c>
      <c r="D6" s="65" t="s">
        <v>304</v>
      </c>
      <c r="J6" s="53">
        <v>2</v>
      </c>
    </row>
    <row r="7" spans="1:10" x14ac:dyDescent="0.25">
      <c r="A7" s="65" t="s">
        <v>317</v>
      </c>
      <c r="B7" s="80"/>
      <c r="C7" s="64" t="s">
        <v>312</v>
      </c>
      <c r="D7" s="68" t="s">
        <v>318</v>
      </c>
      <c r="E7" s="73"/>
      <c r="F7" s="80"/>
      <c r="G7" s="80"/>
      <c r="H7" s="80"/>
      <c r="I7" s="80"/>
      <c r="J7" s="64">
        <v>2</v>
      </c>
    </row>
    <row r="8" spans="1:10" x14ac:dyDescent="0.25">
      <c r="A8" s="65" t="s">
        <v>411</v>
      </c>
      <c r="B8" s="80"/>
      <c r="C8" s="64" t="s">
        <v>124</v>
      </c>
      <c r="D8" s="68" t="s">
        <v>412</v>
      </c>
      <c r="E8" s="73"/>
      <c r="F8" s="80"/>
      <c r="G8" s="80"/>
      <c r="H8" s="80"/>
      <c r="I8" s="80"/>
      <c r="J8" s="64">
        <v>2</v>
      </c>
    </row>
    <row r="9" spans="1:10" x14ac:dyDescent="0.25">
      <c r="A9" s="65" t="s">
        <v>433</v>
      </c>
      <c r="B9" s="80"/>
      <c r="C9" s="64" t="s">
        <v>419</v>
      </c>
      <c r="D9" s="68" t="s">
        <v>158</v>
      </c>
      <c r="E9" s="73"/>
      <c r="F9" s="80"/>
      <c r="G9" s="80"/>
      <c r="H9" s="80"/>
      <c r="I9" s="80"/>
      <c r="J9" s="64">
        <v>1</v>
      </c>
    </row>
    <row r="10" spans="1:10" x14ac:dyDescent="0.25">
      <c r="A10" s="65" t="s">
        <v>434</v>
      </c>
      <c r="B10" s="80"/>
      <c r="C10" s="64" t="s">
        <v>419</v>
      </c>
      <c r="D10" s="68" t="s">
        <v>435</v>
      </c>
      <c r="E10" s="73"/>
      <c r="F10" s="80"/>
      <c r="G10" s="80"/>
      <c r="H10" s="80"/>
      <c r="I10" s="80"/>
      <c r="J10" s="64">
        <v>1</v>
      </c>
    </row>
    <row r="11" spans="1:10" x14ac:dyDescent="0.25">
      <c r="A11" s="65" t="s">
        <v>436</v>
      </c>
      <c r="B11" s="80"/>
      <c r="C11" s="64" t="s">
        <v>419</v>
      </c>
      <c r="D11" s="68" t="s">
        <v>192</v>
      </c>
      <c r="E11" s="73"/>
      <c r="F11" s="80"/>
      <c r="G11" s="80"/>
      <c r="H11" s="80"/>
      <c r="I11" s="80"/>
      <c r="J11" s="64">
        <v>1</v>
      </c>
    </row>
    <row r="12" spans="1:10" x14ac:dyDescent="0.25">
      <c r="A12" s="65" t="s">
        <v>436</v>
      </c>
      <c r="B12" s="80"/>
      <c r="C12" s="64" t="s">
        <v>419</v>
      </c>
      <c r="D12" s="68" t="s">
        <v>362</v>
      </c>
      <c r="E12" s="73"/>
      <c r="F12" s="80"/>
      <c r="G12" s="80"/>
      <c r="H12" s="80"/>
      <c r="I12" s="80"/>
      <c r="J12" s="64">
        <v>1</v>
      </c>
    </row>
    <row r="13" spans="1:10" x14ac:dyDescent="0.25">
      <c r="A13" s="65" t="s">
        <v>480</v>
      </c>
      <c r="B13" s="80"/>
      <c r="C13" s="64" t="s">
        <v>305</v>
      </c>
      <c r="D13" s="68" t="s">
        <v>435</v>
      </c>
      <c r="E13" s="73"/>
      <c r="F13" s="80"/>
      <c r="G13" s="80"/>
      <c r="H13" s="80"/>
      <c r="I13" s="80"/>
      <c r="J13" s="64">
        <v>1</v>
      </c>
    </row>
    <row r="14" spans="1:10" x14ac:dyDescent="0.25">
      <c r="A14" s="65" t="s">
        <v>481</v>
      </c>
      <c r="B14" s="80"/>
      <c r="C14" s="64" t="s">
        <v>124</v>
      </c>
      <c r="D14" s="68" t="s">
        <v>192</v>
      </c>
      <c r="E14" s="73"/>
      <c r="F14" s="80"/>
      <c r="G14" s="80"/>
      <c r="H14" s="80"/>
      <c r="I14" s="80"/>
      <c r="J14" s="64">
        <v>1</v>
      </c>
    </row>
    <row r="15" spans="1:10" x14ac:dyDescent="0.25">
      <c r="A15" s="73"/>
      <c r="B15" s="80"/>
      <c r="C15" s="80"/>
      <c r="D15" s="81"/>
      <c r="E15" s="73"/>
      <c r="F15" s="80"/>
      <c r="G15" s="80"/>
      <c r="H15" s="80"/>
      <c r="I15" s="80"/>
      <c r="J15" s="82">
        <f>SUM(J6:J14)</f>
        <v>12</v>
      </c>
    </row>
    <row r="16" spans="1:10" ht="15.75" x14ac:dyDescent="0.25">
      <c r="A16" s="74" t="s">
        <v>263</v>
      </c>
      <c r="D16" s="80"/>
      <c r="J16" s="64"/>
    </row>
    <row r="17" spans="1:10" x14ac:dyDescent="0.25">
      <c r="D17" s="80"/>
      <c r="J17" s="64"/>
    </row>
    <row r="18" spans="1:10" x14ac:dyDescent="0.25">
      <c r="A18" s="180" t="s">
        <v>264</v>
      </c>
      <c r="B18" s="65"/>
      <c r="C18" s="64"/>
      <c r="D18" s="65"/>
      <c r="E18" s="33"/>
      <c r="J18" s="64"/>
    </row>
    <row r="19" spans="1:10" x14ac:dyDescent="0.25">
      <c r="A19" s="55"/>
      <c r="B19" s="65"/>
      <c r="C19" s="64"/>
      <c r="D19" s="60"/>
      <c r="E19" s="33"/>
      <c r="J19" s="64"/>
    </row>
    <row r="20" spans="1:10" x14ac:dyDescent="0.25">
      <c r="A20" s="33"/>
      <c r="D20" s="55"/>
      <c r="E20" s="33"/>
      <c r="J20" s="64"/>
    </row>
    <row r="21" spans="1:10" ht="15.75" x14ac:dyDescent="0.25">
      <c r="A21" s="74" t="s">
        <v>220</v>
      </c>
      <c r="D21" s="55"/>
      <c r="E21" s="33"/>
      <c r="J21" s="64"/>
    </row>
    <row r="22" spans="1:10" ht="15.75" x14ac:dyDescent="0.25">
      <c r="A22" s="56" t="s">
        <v>222</v>
      </c>
      <c r="C22" s="53" t="s">
        <v>140</v>
      </c>
      <c r="D22" s="68" t="s">
        <v>285</v>
      </c>
      <c r="E22" s="33"/>
      <c r="J22" s="64">
        <v>3</v>
      </c>
    </row>
    <row r="23" spans="1:10" ht="15.75" x14ac:dyDescent="0.25">
      <c r="A23" s="74"/>
      <c r="D23" s="55"/>
      <c r="E23" s="33"/>
      <c r="J23" s="64"/>
    </row>
    <row r="24" spans="1:10" x14ac:dyDescent="0.25">
      <c r="B24" s="33"/>
      <c r="D24" s="33"/>
      <c r="F24" s="33"/>
      <c r="J24" s="82">
        <f>SUM(J22:J23)</f>
        <v>3</v>
      </c>
    </row>
    <row r="25" spans="1:10" ht="15.75" x14ac:dyDescent="0.25">
      <c r="A25" s="74" t="s">
        <v>251</v>
      </c>
      <c r="B25" s="33"/>
      <c r="D25" s="33"/>
      <c r="F25" s="33"/>
      <c r="J25" s="64"/>
    </row>
    <row r="26" spans="1:10" x14ac:dyDescent="0.25">
      <c r="A26" s="263"/>
      <c r="B26" s="263"/>
      <c r="C26" s="73"/>
      <c r="D26" s="72"/>
      <c r="E26" s="73"/>
      <c r="F26" s="73"/>
      <c r="G26" s="80"/>
      <c r="H26" s="80"/>
      <c r="I26" s="80"/>
      <c r="J26" s="64"/>
    </row>
    <row r="27" spans="1:10" x14ac:dyDescent="0.25">
      <c r="A27" s="83"/>
      <c r="B27" s="73"/>
      <c r="C27" s="80"/>
      <c r="D27" s="72"/>
      <c r="E27" s="73"/>
      <c r="F27" s="73"/>
      <c r="G27" s="80"/>
      <c r="H27" s="80"/>
      <c r="I27" s="80"/>
      <c r="J27" s="82">
        <f>SUM(J26:J26)</f>
        <v>0</v>
      </c>
    </row>
    <row r="28" spans="1:10" x14ac:dyDescent="0.25">
      <c r="A28" s="76" t="s">
        <v>219</v>
      </c>
      <c r="B28" s="73"/>
      <c r="C28" s="80"/>
      <c r="D28" s="72"/>
      <c r="E28" s="73"/>
      <c r="F28" s="73"/>
      <c r="G28" s="80"/>
      <c r="H28" s="80"/>
      <c r="I28" s="80"/>
      <c r="J28" s="81"/>
    </row>
    <row r="29" spans="1:10" x14ac:dyDescent="0.25">
      <c r="A29" s="75"/>
      <c r="B29" s="33"/>
      <c r="D29" s="55"/>
      <c r="E29" s="33"/>
      <c r="F29" s="33"/>
      <c r="J29" s="53"/>
    </row>
    <row r="30" spans="1:10" x14ac:dyDescent="0.25">
      <c r="J30" s="53"/>
    </row>
    <row r="31" spans="1:10" ht="15.75" x14ac:dyDescent="0.25">
      <c r="A31" s="74" t="s">
        <v>482</v>
      </c>
      <c r="J31" s="53"/>
    </row>
    <row r="32" spans="1:10" x14ac:dyDescent="0.25">
      <c r="J32" s="53"/>
    </row>
    <row r="33" spans="1:10" x14ac:dyDescent="0.25">
      <c r="A33" s="209" t="s">
        <v>229</v>
      </c>
      <c r="B33" s="84"/>
      <c r="C33" s="167"/>
      <c r="D33" s="68"/>
      <c r="E33" s="73"/>
      <c r="F33" s="65"/>
      <c r="G33" s="65"/>
      <c r="H33" s="65"/>
      <c r="I33" s="65"/>
      <c r="J33" s="64"/>
    </row>
    <row r="34" spans="1:10" x14ac:dyDescent="0.25">
      <c r="A34" s="168" t="s">
        <v>259</v>
      </c>
      <c r="B34" s="84"/>
      <c r="C34" s="53" t="s">
        <v>140</v>
      </c>
      <c r="D34" s="68" t="s">
        <v>286</v>
      </c>
      <c r="E34" s="73"/>
      <c r="F34" s="65"/>
      <c r="G34" s="65"/>
      <c r="H34" s="65"/>
      <c r="I34" s="65"/>
      <c r="J34" s="64">
        <v>2</v>
      </c>
    </row>
    <row r="35" spans="1:10" x14ac:dyDescent="0.25">
      <c r="A35" s="84" t="s">
        <v>260</v>
      </c>
      <c r="B35" s="84"/>
      <c r="C35" s="53" t="s">
        <v>140</v>
      </c>
      <c r="D35" s="68" t="s">
        <v>307</v>
      </c>
      <c r="E35" s="73"/>
      <c r="F35" s="65"/>
      <c r="G35" s="65"/>
      <c r="H35" s="65"/>
      <c r="I35" s="65"/>
      <c r="J35" s="64">
        <v>2</v>
      </c>
    </row>
    <row r="36" spans="1:10" x14ac:dyDescent="0.25">
      <c r="A36" s="84" t="s">
        <v>260</v>
      </c>
      <c r="C36" s="53" t="s">
        <v>140</v>
      </c>
      <c r="D36" s="65" t="s">
        <v>306</v>
      </c>
      <c r="E36" s="73"/>
      <c r="F36" s="65"/>
      <c r="G36" s="65"/>
      <c r="H36" s="65"/>
      <c r="I36" s="65"/>
      <c r="J36" s="64">
        <v>2</v>
      </c>
    </row>
    <row r="37" spans="1:10" x14ac:dyDescent="0.25">
      <c r="A37" s="65" t="s">
        <v>354</v>
      </c>
      <c r="B37" s="84"/>
      <c r="C37" s="64" t="s">
        <v>305</v>
      </c>
      <c r="D37" s="68" t="s">
        <v>357</v>
      </c>
      <c r="E37" s="73"/>
      <c r="F37" s="65"/>
      <c r="G37" s="65"/>
      <c r="H37" s="65"/>
      <c r="I37" s="65"/>
      <c r="J37" s="103">
        <v>2</v>
      </c>
    </row>
    <row r="38" spans="1:10" x14ac:dyDescent="0.25">
      <c r="A38" s="65" t="s">
        <v>415</v>
      </c>
      <c r="B38" s="84"/>
      <c r="C38" s="53" t="s">
        <v>140</v>
      </c>
      <c r="D38" s="68" t="s">
        <v>416</v>
      </c>
      <c r="E38" s="73"/>
      <c r="F38" s="65"/>
      <c r="G38" s="65"/>
      <c r="H38" s="65"/>
      <c r="I38" s="65"/>
      <c r="J38" s="103">
        <v>2</v>
      </c>
    </row>
    <row r="39" spans="1:10" x14ac:dyDescent="0.25">
      <c r="A39" s="65" t="s">
        <v>414</v>
      </c>
      <c r="B39" s="80"/>
      <c r="C39" s="64" t="s">
        <v>124</v>
      </c>
      <c r="D39" s="68" t="s">
        <v>413</v>
      </c>
      <c r="E39" s="73"/>
      <c r="F39" s="65"/>
      <c r="G39" s="65"/>
      <c r="H39" s="65"/>
      <c r="I39" s="65"/>
      <c r="J39" s="103">
        <v>2</v>
      </c>
    </row>
    <row r="40" spans="1:10" x14ac:dyDescent="0.25">
      <c r="A40" s="65" t="s">
        <v>434</v>
      </c>
      <c r="B40" s="80"/>
      <c r="C40" s="64" t="s">
        <v>419</v>
      </c>
      <c r="D40" s="68" t="s">
        <v>153</v>
      </c>
      <c r="E40" s="73"/>
      <c r="F40" s="65"/>
      <c r="G40" s="65"/>
      <c r="H40" s="65"/>
      <c r="I40" s="65"/>
      <c r="J40" s="103">
        <v>1</v>
      </c>
    </row>
    <row r="41" spans="1:10" x14ac:dyDescent="0.25">
      <c r="A41" s="65" t="s">
        <v>434</v>
      </c>
      <c r="B41" s="80"/>
      <c r="C41" s="64" t="s">
        <v>419</v>
      </c>
      <c r="D41" s="68" t="s">
        <v>247</v>
      </c>
      <c r="E41" s="73"/>
      <c r="F41" s="65"/>
      <c r="G41" s="65"/>
      <c r="H41" s="65"/>
      <c r="I41" s="65"/>
      <c r="J41" s="103">
        <v>1</v>
      </c>
    </row>
    <row r="42" spans="1:10" x14ac:dyDescent="0.25">
      <c r="A42" s="65" t="s">
        <v>436</v>
      </c>
      <c r="B42" s="80"/>
      <c r="C42" s="64" t="s">
        <v>419</v>
      </c>
      <c r="D42" s="68" t="s">
        <v>437</v>
      </c>
      <c r="E42" s="73"/>
      <c r="F42" s="65"/>
      <c r="G42" s="65"/>
      <c r="H42" s="65"/>
      <c r="I42" s="65"/>
      <c r="J42" s="103">
        <v>1</v>
      </c>
    </row>
    <row r="43" spans="1:10" x14ac:dyDescent="0.25">
      <c r="A43" s="65" t="s">
        <v>481</v>
      </c>
      <c r="C43" s="64" t="s">
        <v>124</v>
      </c>
      <c r="D43" s="68" t="s">
        <v>362</v>
      </c>
      <c r="E43" s="73"/>
      <c r="F43" s="65"/>
      <c r="G43" s="65"/>
      <c r="H43" s="65"/>
      <c r="I43" s="65"/>
      <c r="J43" s="103">
        <v>1</v>
      </c>
    </row>
    <row r="44" spans="1:10" x14ac:dyDescent="0.25">
      <c r="A44" s="65" t="s">
        <v>480</v>
      </c>
      <c r="C44" s="64" t="s">
        <v>305</v>
      </c>
      <c r="D44" s="65" t="s">
        <v>162</v>
      </c>
      <c r="E44" s="73"/>
      <c r="F44" s="65"/>
      <c r="G44" s="65"/>
      <c r="H44" s="65"/>
      <c r="I44" s="65"/>
      <c r="J44" s="103">
        <v>1</v>
      </c>
    </row>
    <row r="45" spans="1:10" x14ac:dyDescent="0.25">
      <c r="B45" s="84"/>
      <c r="C45" s="64"/>
      <c r="D45" s="172"/>
      <c r="E45" s="73"/>
      <c r="F45" s="65"/>
      <c r="G45" s="65"/>
      <c r="H45" s="65"/>
      <c r="I45" s="65"/>
      <c r="J45" s="82">
        <f>SUM(J34:J44)</f>
        <v>17</v>
      </c>
    </row>
    <row r="46" spans="1:10" x14ac:dyDescent="0.25">
      <c r="A46" s="65"/>
      <c r="B46" s="84"/>
      <c r="C46" s="64"/>
      <c r="D46" s="244"/>
      <c r="E46" s="73"/>
      <c r="F46" s="65"/>
      <c r="G46" s="65"/>
      <c r="H46" s="65"/>
      <c r="I46" s="65"/>
      <c r="J46" s="103"/>
    </row>
    <row r="47" spans="1:10" x14ac:dyDescent="0.25">
      <c r="A47" s="209" t="s">
        <v>227</v>
      </c>
      <c r="B47" s="84"/>
      <c r="C47" s="222"/>
      <c r="D47" s="68"/>
      <c r="E47" s="73"/>
      <c r="F47" s="65"/>
      <c r="G47" s="65"/>
      <c r="H47" s="65"/>
      <c r="I47" s="65"/>
      <c r="J47" s="64"/>
    </row>
    <row r="48" spans="1:10" x14ac:dyDescent="0.25">
      <c r="A48" s="84" t="s">
        <v>308</v>
      </c>
      <c r="B48" s="84"/>
      <c r="C48" s="64" t="s">
        <v>305</v>
      </c>
      <c r="D48" s="68" t="s">
        <v>309</v>
      </c>
      <c r="E48" s="73"/>
      <c r="F48" s="65"/>
      <c r="G48" s="65"/>
      <c r="H48" s="65"/>
      <c r="I48" s="65"/>
      <c r="J48" s="64">
        <v>2</v>
      </c>
    </row>
    <row r="49" spans="1:10" x14ac:dyDescent="0.25">
      <c r="A49" s="84" t="s">
        <v>361</v>
      </c>
      <c r="B49" s="84"/>
      <c r="C49" s="53" t="s">
        <v>140</v>
      </c>
      <c r="D49" s="68" t="s">
        <v>362</v>
      </c>
      <c r="E49" s="73"/>
      <c r="F49" s="65"/>
      <c r="G49" s="65"/>
      <c r="H49" s="65"/>
      <c r="I49" s="65"/>
      <c r="J49" s="64">
        <v>1</v>
      </c>
    </row>
    <row r="50" spans="1:10" x14ac:dyDescent="0.25">
      <c r="A50" s="245" t="s">
        <v>447</v>
      </c>
      <c r="B50" s="84"/>
      <c r="C50" s="64" t="s">
        <v>124</v>
      </c>
      <c r="D50" s="68" t="s">
        <v>452</v>
      </c>
      <c r="E50" s="73"/>
      <c r="F50" s="65"/>
      <c r="G50" s="65"/>
      <c r="H50" s="65"/>
      <c r="I50" s="65"/>
      <c r="J50" s="64">
        <v>1</v>
      </c>
    </row>
    <row r="51" spans="1:10" x14ac:dyDescent="0.25">
      <c r="A51" s="65" t="s">
        <v>436</v>
      </c>
      <c r="B51" s="84"/>
      <c r="C51" s="64" t="s">
        <v>419</v>
      </c>
      <c r="D51" s="65" t="s">
        <v>159</v>
      </c>
      <c r="E51" s="68"/>
      <c r="F51" s="65"/>
      <c r="G51" s="65"/>
      <c r="H51" s="65"/>
      <c r="I51" s="65"/>
      <c r="J51" s="64">
        <v>1</v>
      </c>
    </row>
    <row r="52" spans="1:10" x14ac:dyDescent="0.25">
      <c r="A52" s="65" t="s">
        <v>433</v>
      </c>
      <c r="B52" s="80"/>
      <c r="C52" s="64" t="s">
        <v>419</v>
      </c>
      <c r="D52" s="68" t="s">
        <v>157</v>
      </c>
      <c r="E52" s="68"/>
      <c r="F52" s="65"/>
      <c r="G52" s="65"/>
      <c r="H52" s="65"/>
      <c r="I52" s="65"/>
      <c r="J52" s="64">
        <v>1</v>
      </c>
    </row>
    <row r="53" spans="1:10" x14ac:dyDescent="0.25">
      <c r="A53" s="65" t="s">
        <v>455</v>
      </c>
      <c r="B53" s="80"/>
      <c r="C53" s="64" t="s">
        <v>124</v>
      </c>
      <c r="D53" s="68" t="s">
        <v>449</v>
      </c>
      <c r="E53" s="68"/>
      <c r="F53" s="65"/>
      <c r="G53" s="65"/>
      <c r="H53" s="65"/>
      <c r="I53" s="65"/>
      <c r="J53" s="64">
        <v>1</v>
      </c>
    </row>
    <row r="54" spans="1:10" x14ac:dyDescent="0.25">
      <c r="A54" s="64"/>
      <c r="B54" s="65"/>
      <c r="C54" s="65"/>
      <c r="D54" s="65"/>
      <c r="E54" s="65"/>
      <c r="F54" s="65"/>
      <c r="G54" s="65"/>
      <c r="H54" s="65"/>
      <c r="I54" s="65"/>
      <c r="J54" s="82">
        <f>SUM(J47:J53)</f>
        <v>7</v>
      </c>
    </row>
    <row r="55" spans="1:10" ht="15.75" x14ac:dyDescent="0.25">
      <c r="A55" s="74" t="s">
        <v>166</v>
      </c>
      <c r="J55" s="53"/>
    </row>
    <row r="56" spans="1:10" x14ac:dyDescent="0.25">
      <c r="A56" s="53"/>
      <c r="J56" s="53"/>
    </row>
    <row r="57" spans="1:10" ht="15.75" x14ac:dyDescent="0.25">
      <c r="A57" s="74" t="s">
        <v>167</v>
      </c>
      <c r="J57" s="53"/>
    </row>
    <row r="58" spans="1:10" ht="15.75" x14ac:dyDescent="0.25">
      <c r="A58" s="74"/>
      <c r="J58" s="53"/>
    </row>
    <row r="59" spans="1:10" x14ac:dyDescent="0.25">
      <c r="A59" s="65" t="s">
        <v>417</v>
      </c>
      <c r="B59" s="64" t="s">
        <v>397</v>
      </c>
      <c r="C59" s="242" t="s">
        <v>374</v>
      </c>
      <c r="D59" s="68" t="s">
        <v>318</v>
      </c>
      <c r="E59" s="73"/>
      <c r="F59" s="80"/>
      <c r="G59" s="80"/>
      <c r="H59" s="80"/>
      <c r="I59" s="80"/>
      <c r="J59" s="64">
        <v>2</v>
      </c>
    </row>
    <row r="60" spans="1:10" x14ac:dyDescent="0.25">
      <c r="A60" s="72"/>
      <c r="B60" s="84"/>
      <c r="C60" s="80"/>
      <c r="D60" s="80"/>
      <c r="E60" s="80"/>
      <c r="F60" s="80"/>
      <c r="G60" s="80"/>
      <c r="H60" s="80"/>
      <c r="I60" s="80"/>
      <c r="J60" s="82">
        <f>SUM(J59:J59)</f>
        <v>2</v>
      </c>
    </row>
    <row r="61" spans="1:10" ht="15.75" x14ac:dyDescent="0.25">
      <c r="A61" s="74" t="s">
        <v>168</v>
      </c>
      <c r="J61" s="53"/>
    </row>
    <row r="62" spans="1:10" x14ac:dyDescent="0.25">
      <c r="J62" s="53"/>
    </row>
    <row r="63" spans="1:10" x14ac:dyDescent="0.25">
      <c r="A63" s="72" t="s">
        <v>236</v>
      </c>
      <c r="B63" s="185" t="s">
        <v>235</v>
      </c>
      <c r="C63" s="226" t="s">
        <v>339</v>
      </c>
      <c r="D63" s="84" t="s">
        <v>340</v>
      </c>
      <c r="E63" s="73"/>
      <c r="F63" s="80"/>
      <c r="G63" s="80"/>
      <c r="J63" s="53"/>
    </row>
    <row r="64" spans="1:10" x14ac:dyDescent="0.25">
      <c r="A64" s="176" t="s">
        <v>237</v>
      </c>
      <c r="B64" s="185" t="s">
        <v>312</v>
      </c>
      <c r="C64" s="223" t="s">
        <v>338</v>
      </c>
      <c r="D64" s="68" t="s">
        <v>341</v>
      </c>
      <c r="E64" s="73"/>
      <c r="F64" s="80"/>
      <c r="G64" s="80"/>
      <c r="J64" s="53">
        <v>4</v>
      </c>
    </row>
    <row r="65" spans="1:10" x14ac:dyDescent="0.25">
      <c r="A65" s="176" t="s">
        <v>238</v>
      </c>
      <c r="B65" s="234" t="s">
        <v>124</v>
      </c>
      <c r="C65" s="234" t="s">
        <v>387</v>
      </c>
      <c r="D65" s="68" t="s">
        <v>390</v>
      </c>
      <c r="E65" s="73"/>
      <c r="F65" s="80"/>
      <c r="G65" s="80"/>
      <c r="J65" s="53"/>
    </row>
    <row r="66" spans="1:10" x14ac:dyDescent="0.25">
      <c r="A66" s="176" t="s">
        <v>238</v>
      </c>
      <c r="B66" s="234" t="s">
        <v>124</v>
      </c>
      <c r="C66" s="234" t="s">
        <v>388</v>
      </c>
      <c r="D66" s="68" t="s">
        <v>391</v>
      </c>
      <c r="E66" s="73"/>
      <c r="F66" s="80"/>
      <c r="G66" s="80"/>
      <c r="J66" s="53"/>
    </row>
    <row r="67" spans="1:10" x14ac:dyDescent="0.25">
      <c r="A67" s="176" t="s">
        <v>239</v>
      </c>
      <c r="B67" s="53" t="s">
        <v>140</v>
      </c>
      <c r="C67" s="177" t="s">
        <v>389</v>
      </c>
      <c r="D67" s="68" t="s">
        <v>438</v>
      </c>
      <c r="J67" s="53"/>
    </row>
    <row r="68" spans="1:10" x14ac:dyDescent="0.25">
      <c r="A68" s="176"/>
      <c r="J68" s="63">
        <f>SUM(J63:J67)</f>
        <v>4</v>
      </c>
    </row>
    <row r="69" spans="1:10" ht="15.75" x14ac:dyDescent="0.25">
      <c r="A69" s="74" t="s">
        <v>169</v>
      </c>
      <c r="J69" s="53"/>
    </row>
    <row r="70" spans="1:10" ht="15.75" x14ac:dyDescent="0.25">
      <c r="A70" s="74"/>
      <c r="J70" s="53"/>
    </row>
    <row r="71" spans="1:10" x14ac:dyDescent="0.25">
      <c r="A71" s="173" t="s">
        <v>231</v>
      </c>
      <c r="J71" s="53"/>
    </row>
    <row r="72" spans="1:10" x14ac:dyDescent="0.25">
      <c r="A72" s="73"/>
      <c r="B72" s="64"/>
      <c r="C72" s="64"/>
      <c r="D72" s="65"/>
      <c r="J72" s="64"/>
    </row>
    <row r="73" spans="1:10" ht="15.75" x14ac:dyDescent="0.25">
      <c r="A73" s="74"/>
      <c r="J73" s="82">
        <f>SUM(J72:J72)</f>
        <v>0</v>
      </c>
    </row>
    <row r="74" spans="1:10" x14ac:dyDescent="0.25">
      <c r="A74" s="76" t="s">
        <v>170</v>
      </c>
      <c r="J74" s="53"/>
    </row>
    <row r="75" spans="1:10" x14ac:dyDescent="0.25">
      <c r="A75" s="76"/>
      <c r="J75" s="53"/>
    </row>
    <row r="76" spans="1:10" x14ac:dyDescent="0.25">
      <c r="A76" s="76" t="s">
        <v>171</v>
      </c>
      <c r="J76" s="53"/>
    </row>
    <row r="77" spans="1:10" x14ac:dyDescent="0.25">
      <c r="A77" s="76"/>
      <c r="B77" s="76" t="s">
        <v>172</v>
      </c>
      <c r="J77" s="53"/>
    </row>
    <row r="78" spans="1:10" x14ac:dyDescent="0.25">
      <c r="A78" s="33"/>
      <c r="B78" s="33"/>
      <c r="C78" s="33"/>
      <c r="E78" s="33"/>
      <c r="F78" s="33"/>
      <c r="G78" s="33"/>
      <c r="J78" s="53"/>
    </row>
    <row r="79" spans="1:10" x14ac:dyDescent="0.25">
      <c r="B79" s="77" t="s">
        <v>173</v>
      </c>
      <c r="C79" s="33"/>
      <c r="E79" s="33"/>
      <c r="F79" s="33"/>
      <c r="G79" s="33"/>
      <c r="J79" s="53"/>
    </row>
    <row r="80" spans="1:10" x14ac:dyDescent="0.25">
      <c r="A80" s="184"/>
      <c r="B80" s="183"/>
      <c r="C80" s="186"/>
      <c r="D80" s="68"/>
      <c r="E80" s="33"/>
      <c r="F80" s="33"/>
      <c r="G80" s="33"/>
      <c r="J80" s="53"/>
    </row>
    <row r="81" spans="1:10" x14ac:dyDescent="0.25">
      <c r="A81" s="65" t="s">
        <v>366</v>
      </c>
      <c r="B81" s="233" t="s">
        <v>124</v>
      </c>
      <c r="C81" s="189" t="s">
        <v>365</v>
      </c>
      <c r="D81" s="68" t="s">
        <v>162</v>
      </c>
      <c r="E81" s="73"/>
      <c r="F81" s="73"/>
      <c r="G81" s="73"/>
      <c r="H81" s="80"/>
      <c r="I81" s="80"/>
      <c r="J81" s="64">
        <v>1</v>
      </c>
    </row>
    <row r="82" spans="1:10" x14ac:dyDescent="0.25">
      <c r="A82" s="207" t="s">
        <v>447</v>
      </c>
      <c r="B82" s="246" t="s">
        <v>124</v>
      </c>
      <c r="C82" s="206" t="s">
        <v>448</v>
      </c>
      <c r="D82" s="68" t="s">
        <v>449</v>
      </c>
      <c r="E82" s="73"/>
      <c r="F82" s="73"/>
      <c r="G82" s="73"/>
      <c r="H82" s="80"/>
      <c r="I82" s="80"/>
      <c r="J82" s="64">
        <v>1</v>
      </c>
    </row>
    <row r="83" spans="1:10" x14ac:dyDescent="0.25">
      <c r="A83" s="80"/>
      <c r="B83" s="80"/>
      <c r="C83" s="80"/>
      <c r="D83" s="80"/>
      <c r="E83" s="80"/>
      <c r="F83" s="80"/>
      <c r="G83" s="80"/>
      <c r="H83" s="80"/>
      <c r="I83" s="80"/>
      <c r="J83" s="82">
        <f>SUM(J78:J82)</f>
        <v>2</v>
      </c>
    </row>
    <row r="84" spans="1:10" x14ac:dyDescent="0.25">
      <c r="A84" s="80"/>
      <c r="B84" s="80"/>
      <c r="C84" s="80"/>
      <c r="D84" s="80"/>
      <c r="E84" s="80"/>
      <c r="F84" s="80"/>
      <c r="G84" s="80"/>
      <c r="H84" s="80"/>
      <c r="I84" s="80"/>
      <c r="J84" s="103"/>
    </row>
    <row r="85" spans="1:10" x14ac:dyDescent="0.25">
      <c r="A85" s="76" t="s">
        <v>252</v>
      </c>
    </row>
    <row r="86" spans="1:10" x14ac:dyDescent="0.25">
      <c r="A86" s="76"/>
      <c r="I86" s="64" t="s">
        <v>179</v>
      </c>
      <c r="J86" s="64">
        <f>J15+J18+J24+J27+J45+J54+J60+J68+J73+J83</f>
        <v>47</v>
      </c>
    </row>
    <row r="87" spans="1:10" x14ac:dyDescent="0.25">
      <c r="B87" s="261" t="s">
        <v>175</v>
      </c>
      <c r="C87" s="261"/>
      <c r="E87" s="262" t="s">
        <v>176</v>
      </c>
      <c r="F87" s="262"/>
    </row>
    <row r="88" spans="1:10" x14ac:dyDescent="0.25">
      <c r="B88" s="53"/>
      <c r="C88" s="33"/>
      <c r="E88" s="53"/>
      <c r="F88" s="33"/>
    </row>
    <row r="89" spans="1:10" x14ac:dyDescent="0.25">
      <c r="B89" s="53"/>
      <c r="C89" s="33"/>
      <c r="E89" s="78"/>
      <c r="F89" s="33"/>
    </row>
    <row r="90" spans="1:10" x14ac:dyDescent="0.25">
      <c r="A90" s="76" t="s">
        <v>178</v>
      </c>
      <c r="B90" s="53"/>
      <c r="C90" s="33"/>
      <c r="E90" s="79"/>
    </row>
    <row r="92" spans="1:10" x14ac:dyDescent="0.25">
      <c r="B92" s="264"/>
      <c r="C92" s="264"/>
      <c r="D92" s="64"/>
      <c r="E92" s="65"/>
      <c r="F92" s="53"/>
    </row>
    <row r="93" spans="1:10" x14ac:dyDescent="0.25">
      <c r="B93" s="264"/>
      <c r="C93" s="264"/>
      <c r="D93" s="64"/>
      <c r="E93" s="65"/>
      <c r="F93" s="53"/>
    </row>
    <row r="94" spans="1:10" x14ac:dyDescent="0.25">
      <c r="B94" s="264"/>
      <c r="C94" s="264"/>
      <c r="D94" s="64"/>
      <c r="E94" s="65"/>
    </row>
    <row r="95" spans="1:10" x14ac:dyDescent="0.25">
      <c r="B95" s="264"/>
      <c r="C95" s="264"/>
      <c r="D95" s="64"/>
      <c r="E95" s="65"/>
    </row>
    <row r="96" spans="1:10" x14ac:dyDescent="0.25">
      <c r="B96" s="264"/>
      <c r="C96" s="264"/>
      <c r="D96" s="64"/>
    </row>
    <row r="97" spans="2:4" x14ac:dyDescent="0.25">
      <c r="B97" s="264"/>
      <c r="C97" s="264"/>
      <c r="D97" s="64"/>
    </row>
  </sheetData>
  <mergeCells count="10">
    <mergeCell ref="B94:C94"/>
    <mergeCell ref="B95:C95"/>
    <mergeCell ref="B96:C96"/>
    <mergeCell ref="B97:C97"/>
    <mergeCell ref="B93:C93"/>
    <mergeCell ref="A2:I2"/>
    <mergeCell ref="B87:C87"/>
    <mergeCell ref="E87:F87"/>
    <mergeCell ref="A26:B26"/>
    <mergeCell ref="B92:C92"/>
  </mergeCells>
  <pageMargins left="0.7" right="0.7" top="0.75" bottom="0.75" header="0.3" footer="0.3"/>
  <pageSetup paperSize="9" orientation="portrait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57"/>
  <sheetViews>
    <sheetView topLeftCell="A4" workbookViewId="0">
      <selection activeCell="L14" sqref="L14"/>
    </sheetView>
  </sheetViews>
  <sheetFormatPr baseColWidth="10" defaultRowHeight="15" x14ac:dyDescent="0.25"/>
  <cols>
    <col min="1" max="1" width="5.140625" customWidth="1"/>
    <col min="2" max="2" width="26.5703125" customWidth="1"/>
  </cols>
  <sheetData>
    <row r="2" spans="2:10" ht="20.25" x14ac:dyDescent="0.25">
      <c r="B2" s="258" t="s">
        <v>274</v>
      </c>
      <c r="C2" s="259"/>
      <c r="D2" s="259"/>
      <c r="E2" s="259"/>
      <c r="F2" s="259"/>
      <c r="G2" s="259"/>
      <c r="H2" s="259"/>
      <c r="I2" s="259"/>
      <c r="J2" s="259"/>
    </row>
    <row r="4" spans="2:10" x14ac:dyDescent="0.25">
      <c r="C4" s="87" t="s">
        <v>180</v>
      </c>
      <c r="D4" s="63" t="s">
        <v>142</v>
      </c>
      <c r="E4" s="63" t="s">
        <v>143</v>
      </c>
      <c r="F4" s="63" t="s">
        <v>181</v>
      </c>
      <c r="G4" s="63" t="s">
        <v>182</v>
      </c>
      <c r="H4" s="63" t="s">
        <v>228</v>
      </c>
      <c r="I4" s="63" t="s">
        <v>183</v>
      </c>
      <c r="J4" s="3" t="s">
        <v>12</v>
      </c>
    </row>
    <row r="5" spans="2:10" x14ac:dyDescent="0.25">
      <c r="C5" s="88" t="s">
        <v>184</v>
      </c>
      <c r="D5" s="89"/>
      <c r="E5" s="89"/>
      <c r="F5" s="89" t="s">
        <v>185</v>
      </c>
      <c r="G5" s="89" t="s">
        <v>186</v>
      </c>
      <c r="H5" s="89"/>
      <c r="I5" s="89" t="s">
        <v>187</v>
      </c>
      <c r="J5" s="11" t="s">
        <v>188</v>
      </c>
    </row>
    <row r="7" spans="2:10" x14ac:dyDescent="0.25">
      <c r="B7" s="73" t="s">
        <v>248</v>
      </c>
      <c r="C7" s="80"/>
      <c r="D7" s="80"/>
      <c r="E7" s="80"/>
      <c r="F7" s="80"/>
      <c r="G7" s="80"/>
      <c r="H7" s="80"/>
    </row>
    <row r="8" spans="2:10" x14ac:dyDescent="0.25">
      <c r="C8" s="95"/>
      <c r="D8" s="169"/>
      <c r="E8" s="94"/>
      <c r="F8" s="170"/>
      <c r="G8" s="93"/>
      <c r="H8" s="174"/>
      <c r="I8" s="92"/>
      <c r="J8" s="90"/>
    </row>
    <row r="9" spans="2:10" x14ac:dyDescent="0.25">
      <c r="C9" s="91"/>
      <c r="D9" s="91"/>
      <c r="E9" s="91"/>
      <c r="F9" s="91"/>
      <c r="G9" s="91"/>
      <c r="H9" s="187"/>
    </row>
    <row r="10" spans="2:10" x14ac:dyDescent="0.25">
      <c r="B10" s="73" t="s">
        <v>160</v>
      </c>
      <c r="C10" s="91"/>
      <c r="D10" s="169">
        <v>2</v>
      </c>
      <c r="E10" s="94">
        <v>2</v>
      </c>
      <c r="F10" s="170">
        <v>1</v>
      </c>
      <c r="G10" s="91"/>
      <c r="H10" s="187"/>
      <c r="I10" s="92">
        <v>1</v>
      </c>
      <c r="J10" s="90">
        <f t="shared" ref="J10:J28" si="0">C10+D10+E10+F10+G10+H10+I10</f>
        <v>6</v>
      </c>
    </row>
    <row r="11" spans="2:10" x14ac:dyDescent="0.25">
      <c r="B11" s="73" t="s">
        <v>162</v>
      </c>
      <c r="C11" s="95">
        <v>1</v>
      </c>
      <c r="D11" s="169">
        <v>3</v>
      </c>
      <c r="E11" s="91"/>
      <c r="F11" s="91"/>
      <c r="G11" s="91"/>
      <c r="H11" s="91"/>
      <c r="I11" s="92">
        <v>1</v>
      </c>
      <c r="J11" s="90">
        <f t="shared" si="0"/>
        <v>5</v>
      </c>
    </row>
    <row r="12" spans="2:10" x14ac:dyDescent="0.25">
      <c r="B12" s="73" t="s">
        <v>149</v>
      </c>
      <c r="C12" s="95">
        <v>3</v>
      </c>
      <c r="D12" s="91"/>
      <c r="E12" s="91"/>
      <c r="F12" s="91"/>
      <c r="G12" s="93">
        <v>1</v>
      </c>
      <c r="H12" s="91"/>
      <c r="I12" s="91"/>
      <c r="J12" s="90">
        <f t="shared" si="0"/>
        <v>4</v>
      </c>
    </row>
    <row r="13" spans="2:10" x14ac:dyDescent="0.25">
      <c r="B13" s="73" t="s">
        <v>192</v>
      </c>
      <c r="C13" s="95">
        <v>2</v>
      </c>
      <c r="D13" s="169">
        <v>1</v>
      </c>
      <c r="E13" s="94">
        <v>1</v>
      </c>
      <c r="F13" s="91"/>
      <c r="G13" s="91"/>
      <c r="H13" s="91"/>
      <c r="I13" s="91"/>
      <c r="J13" s="90">
        <f t="shared" si="0"/>
        <v>4</v>
      </c>
    </row>
    <row r="14" spans="2:10" x14ac:dyDescent="0.25">
      <c r="B14" s="73" t="s">
        <v>261</v>
      </c>
      <c r="C14" s="95">
        <v>1</v>
      </c>
      <c r="D14" s="169">
        <v>1</v>
      </c>
      <c r="E14" s="91"/>
      <c r="F14" s="170">
        <v>1</v>
      </c>
      <c r="G14" s="91"/>
      <c r="H14" s="91"/>
      <c r="I14" s="91"/>
      <c r="J14" s="90">
        <f t="shared" si="0"/>
        <v>3</v>
      </c>
    </row>
    <row r="15" spans="2:10" x14ac:dyDescent="0.25">
      <c r="B15" s="73" t="s">
        <v>159</v>
      </c>
      <c r="C15" s="95">
        <v>1</v>
      </c>
      <c r="D15" s="169">
        <v>1</v>
      </c>
      <c r="E15" s="94">
        <v>1</v>
      </c>
      <c r="F15" s="91"/>
      <c r="G15" s="91"/>
      <c r="H15" s="91"/>
      <c r="I15" s="91"/>
      <c r="J15" s="90">
        <f t="shared" si="0"/>
        <v>3</v>
      </c>
    </row>
    <row r="16" spans="2:10" x14ac:dyDescent="0.25">
      <c r="B16" s="73" t="s">
        <v>194</v>
      </c>
      <c r="C16" s="95">
        <v>1</v>
      </c>
      <c r="D16" s="169">
        <v>1</v>
      </c>
      <c r="E16" s="94">
        <v>1</v>
      </c>
      <c r="F16" s="91"/>
      <c r="G16" s="91"/>
      <c r="H16" s="91"/>
      <c r="I16" s="91"/>
      <c r="J16" s="90">
        <f t="shared" si="0"/>
        <v>3</v>
      </c>
    </row>
    <row r="17" spans="1:10" x14ac:dyDescent="0.25">
      <c r="B17" s="73" t="s">
        <v>165</v>
      </c>
      <c r="C17" s="95">
        <v>1</v>
      </c>
      <c r="D17" s="169">
        <v>2</v>
      </c>
      <c r="E17" s="91"/>
      <c r="F17" s="91"/>
      <c r="G17" s="91"/>
      <c r="H17" s="91"/>
      <c r="I17" s="91"/>
      <c r="J17" s="90">
        <f t="shared" si="0"/>
        <v>3</v>
      </c>
    </row>
    <row r="18" spans="1:10" x14ac:dyDescent="0.25">
      <c r="B18" s="73" t="s">
        <v>253</v>
      </c>
      <c r="C18" s="95">
        <v>1</v>
      </c>
      <c r="D18" s="91"/>
      <c r="E18" s="91"/>
      <c r="F18" s="91"/>
      <c r="G18" s="93">
        <v>1</v>
      </c>
      <c r="H18" s="91"/>
      <c r="I18" s="91"/>
      <c r="J18" s="90">
        <f t="shared" si="0"/>
        <v>2</v>
      </c>
    </row>
    <row r="19" spans="1:10" x14ac:dyDescent="0.25">
      <c r="B19" s="73" t="s">
        <v>163</v>
      </c>
      <c r="C19" s="95">
        <v>1</v>
      </c>
      <c r="D19" s="169">
        <v>1</v>
      </c>
      <c r="E19" s="91"/>
      <c r="F19" s="91"/>
      <c r="G19" s="91"/>
      <c r="H19" s="91"/>
      <c r="I19" s="91"/>
      <c r="J19" s="90">
        <f t="shared" si="0"/>
        <v>2</v>
      </c>
    </row>
    <row r="20" spans="1:10" x14ac:dyDescent="0.25">
      <c r="B20" s="73" t="s">
        <v>153</v>
      </c>
      <c r="C20" s="95">
        <v>1</v>
      </c>
      <c r="D20" s="169">
        <v>1</v>
      </c>
      <c r="E20" s="91"/>
      <c r="F20" s="91"/>
      <c r="G20" s="91"/>
      <c r="H20" s="91"/>
      <c r="I20" s="91"/>
      <c r="J20" s="90">
        <f t="shared" si="0"/>
        <v>2</v>
      </c>
    </row>
    <row r="21" spans="1:10" x14ac:dyDescent="0.25">
      <c r="B21" s="73" t="s">
        <v>151</v>
      </c>
      <c r="C21" s="91"/>
      <c r="D21" s="169">
        <v>1</v>
      </c>
      <c r="E21" s="91"/>
      <c r="F21" s="170">
        <v>1</v>
      </c>
      <c r="G21" s="91"/>
      <c r="H21" s="187"/>
      <c r="I21" s="91"/>
      <c r="J21" s="90">
        <f t="shared" si="0"/>
        <v>2</v>
      </c>
    </row>
    <row r="22" spans="1:10" x14ac:dyDescent="0.25">
      <c r="B22" s="65" t="s">
        <v>156</v>
      </c>
      <c r="C22" s="91"/>
      <c r="D22" s="169">
        <v>2</v>
      </c>
      <c r="E22" s="91"/>
      <c r="F22" s="91"/>
      <c r="G22" s="91"/>
      <c r="H22" s="91"/>
      <c r="I22" s="91"/>
      <c r="J22" s="90">
        <f t="shared" si="0"/>
        <v>2</v>
      </c>
    </row>
    <row r="23" spans="1:10" x14ac:dyDescent="0.25">
      <c r="B23" s="73" t="s">
        <v>195</v>
      </c>
      <c r="C23" s="95">
        <v>1</v>
      </c>
      <c r="D23" s="91"/>
      <c r="E23" s="91"/>
      <c r="F23" s="91"/>
      <c r="G23" s="91"/>
      <c r="H23" s="91"/>
      <c r="I23" s="91"/>
      <c r="J23" s="90">
        <f t="shared" si="0"/>
        <v>1</v>
      </c>
    </row>
    <row r="24" spans="1:10" x14ac:dyDescent="0.25">
      <c r="B24" s="73" t="s">
        <v>177</v>
      </c>
      <c r="C24" s="95">
        <v>1</v>
      </c>
      <c r="D24" s="91"/>
      <c r="E24" s="91"/>
      <c r="F24" s="91"/>
      <c r="G24" s="91"/>
      <c r="H24" s="91"/>
      <c r="I24" s="91"/>
      <c r="J24" s="90">
        <f t="shared" si="0"/>
        <v>1</v>
      </c>
    </row>
    <row r="25" spans="1:10" x14ac:dyDescent="0.25">
      <c r="B25" s="73" t="s">
        <v>158</v>
      </c>
      <c r="C25" s="95">
        <v>1</v>
      </c>
      <c r="D25" s="91"/>
      <c r="E25" s="91"/>
      <c r="F25" s="91"/>
      <c r="G25" s="91"/>
      <c r="H25" s="91"/>
      <c r="I25" s="91"/>
      <c r="J25" s="90">
        <f t="shared" si="0"/>
        <v>1</v>
      </c>
    </row>
    <row r="26" spans="1:10" x14ac:dyDescent="0.25">
      <c r="B26" s="73" t="s">
        <v>247</v>
      </c>
      <c r="C26" s="91"/>
      <c r="D26" s="169">
        <v>1</v>
      </c>
      <c r="E26" s="91"/>
      <c r="F26" s="91"/>
      <c r="G26" s="91"/>
      <c r="H26" s="91"/>
      <c r="I26" s="91"/>
      <c r="J26" s="90">
        <f t="shared" si="0"/>
        <v>1</v>
      </c>
    </row>
    <row r="27" spans="1:10" x14ac:dyDescent="0.25">
      <c r="B27" s="73" t="s">
        <v>164</v>
      </c>
      <c r="C27" s="91"/>
      <c r="D27" s="91"/>
      <c r="E27" s="94">
        <v>1</v>
      </c>
      <c r="F27" s="91"/>
      <c r="G27" s="91"/>
      <c r="H27" s="91"/>
      <c r="I27" s="91"/>
      <c r="J27" s="90">
        <f t="shared" si="0"/>
        <v>1</v>
      </c>
    </row>
    <row r="28" spans="1:10" x14ac:dyDescent="0.25">
      <c r="B28" s="73" t="s">
        <v>157</v>
      </c>
      <c r="C28" s="91"/>
      <c r="D28" s="91"/>
      <c r="E28" s="94">
        <v>1</v>
      </c>
      <c r="F28" s="91"/>
      <c r="G28" s="91"/>
      <c r="H28" s="91"/>
      <c r="I28" s="91"/>
      <c r="J28" s="90">
        <f t="shared" si="0"/>
        <v>1</v>
      </c>
    </row>
    <row r="29" spans="1:10" x14ac:dyDescent="0.25">
      <c r="B29" s="73"/>
      <c r="C29" s="91"/>
      <c r="D29" s="91"/>
      <c r="E29" s="91"/>
      <c r="F29" s="91"/>
      <c r="G29" s="91"/>
      <c r="H29" s="91"/>
      <c r="I29" s="64"/>
      <c r="J29" s="187"/>
    </row>
    <row r="30" spans="1:10" x14ac:dyDescent="0.25">
      <c r="A30" t="s">
        <v>12</v>
      </c>
      <c r="B30" s="64">
        <f>COUNTA(B10:B28)</f>
        <v>19</v>
      </c>
      <c r="C30" s="64">
        <f>SUM(C10:C28)</f>
        <v>16</v>
      </c>
      <c r="D30" s="64">
        <f t="shared" ref="D30:G30" si="1">SUM(D10:D28)</f>
        <v>17</v>
      </c>
      <c r="E30" s="64">
        <f t="shared" si="1"/>
        <v>7</v>
      </c>
      <c r="F30" s="64">
        <f t="shared" si="1"/>
        <v>3</v>
      </c>
      <c r="G30" s="64">
        <f t="shared" si="1"/>
        <v>2</v>
      </c>
      <c r="H30" s="64"/>
      <c r="I30" s="64">
        <f>SUM(I10:I28)</f>
        <v>2</v>
      </c>
      <c r="J30" s="64">
        <f>SUM(J10:J28)</f>
        <v>47</v>
      </c>
    </row>
    <row r="31" spans="1:10" x14ac:dyDescent="0.25">
      <c r="B31" s="73"/>
      <c r="C31" s="64"/>
      <c r="D31" s="91"/>
      <c r="E31" s="91"/>
      <c r="F31" s="64"/>
      <c r="G31" s="64"/>
      <c r="H31" s="64"/>
      <c r="I31" s="64"/>
      <c r="J31" s="64"/>
    </row>
    <row r="32" spans="1:10" x14ac:dyDescent="0.25">
      <c r="B32" s="73" t="s">
        <v>201</v>
      </c>
      <c r="C32" s="64"/>
      <c r="D32" s="91"/>
      <c r="E32" s="91"/>
      <c r="F32" s="64"/>
      <c r="G32" s="64"/>
      <c r="H32" s="64"/>
      <c r="I32" s="64"/>
      <c r="J32" s="64"/>
    </row>
    <row r="33" spans="2:10" x14ac:dyDescent="0.25">
      <c r="B33" s="65" t="s">
        <v>197</v>
      </c>
      <c r="C33" s="64"/>
      <c r="D33" s="91"/>
      <c r="E33" s="91"/>
      <c r="F33" s="64"/>
      <c r="G33" s="64"/>
      <c r="H33" s="64"/>
      <c r="I33" s="64"/>
      <c r="J33" s="64"/>
    </row>
    <row r="34" spans="2:10" x14ac:dyDescent="0.25">
      <c r="B34" s="65" t="s">
        <v>203</v>
      </c>
      <c r="C34" s="64"/>
      <c r="D34" s="91"/>
      <c r="E34" s="91"/>
      <c r="F34" s="64"/>
      <c r="G34" s="64"/>
      <c r="H34" s="64"/>
      <c r="I34" s="64"/>
      <c r="J34" s="64"/>
    </row>
    <row r="35" spans="2:10" x14ac:dyDescent="0.25">
      <c r="B35" s="65" t="s">
        <v>202</v>
      </c>
      <c r="C35" s="64"/>
      <c r="D35" s="91"/>
      <c r="E35" s="91"/>
      <c r="F35" s="64"/>
      <c r="G35" s="64"/>
      <c r="H35" s="64"/>
      <c r="I35" s="64"/>
      <c r="J35" s="64"/>
    </row>
    <row r="36" spans="2:10" x14ac:dyDescent="0.25">
      <c r="B36" s="65" t="s">
        <v>262</v>
      </c>
      <c r="C36" s="64"/>
      <c r="D36" s="91"/>
      <c r="E36" s="91"/>
      <c r="F36" s="64"/>
      <c r="G36" s="64"/>
      <c r="H36" s="64"/>
      <c r="I36" s="64"/>
      <c r="J36" s="64"/>
    </row>
    <row r="37" spans="2:10" x14ac:dyDescent="0.25">
      <c r="B37" s="65" t="s">
        <v>198</v>
      </c>
      <c r="C37" s="64"/>
      <c r="D37" s="91"/>
      <c r="E37" s="91"/>
      <c r="F37" s="64"/>
      <c r="G37" s="64"/>
      <c r="H37" s="64"/>
      <c r="I37" s="64"/>
      <c r="J37" s="64"/>
    </row>
    <row r="38" spans="2:10" x14ac:dyDescent="0.25">
      <c r="B38" s="73" t="s">
        <v>174</v>
      </c>
      <c r="C38" s="64"/>
      <c r="D38" s="91"/>
      <c r="E38" s="91"/>
      <c r="F38" s="64"/>
      <c r="G38" s="64"/>
      <c r="H38" s="64"/>
      <c r="I38" s="64"/>
      <c r="J38" s="64"/>
    </row>
    <row r="39" spans="2:10" x14ac:dyDescent="0.25">
      <c r="B39" s="65" t="s">
        <v>196</v>
      </c>
      <c r="C39" s="64"/>
      <c r="D39" s="91"/>
      <c r="E39" s="91"/>
      <c r="F39" s="64"/>
      <c r="G39" s="64"/>
      <c r="H39" s="64"/>
      <c r="I39" s="64"/>
      <c r="J39" s="64"/>
    </row>
    <row r="40" spans="2:10" x14ac:dyDescent="0.25">
      <c r="B40" s="73" t="s">
        <v>190</v>
      </c>
      <c r="C40" s="64"/>
      <c r="D40" s="91"/>
      <c r="E40" s="91"/>
      <c r="F40" s="64"/>
      <c r="G40" s="64"/>
      <c r="H40" s="64"/>
      <c r="I40" s="64"/>
      <c r="J40" s="64"/>
    </row>
    <row r="41" spans="2:10" x14ac:dyDescent="0.25">
      <c r="B41" s="73" t="s">
        <v>189</v>
      </c>
      <c r="C41" s="64"/>
      <c r="D41" s="91"/>
      <c r="E41" s="91"/>
      <c r="F41" s="64"/>
      <c r="G41" s="64"/>
      <c r="H41" s="64"/>
      <c r="I41" s="64"/>
      <c r="J41" s="64"/>
    </row>
    <row r="42" spans="2:10" x14ac:dyDescent="0.25">
      <c r="B42" s="65" t="s">
        <v>245</v>
      </c>
      <c r="C42" s="64"/>
      <c r="D42" s="91"/>
      <c r="E42" s="91"/>
      <c r="F42" s="64"/>
      <c r="G42" s="64"/>
      <c r="H42" s="64"/>
      <c r="I42" s="64"/>
      <c r="J42" s="64"/>
    </row>
    <row r="43" spans="2:10" x14ac:dyDescent="0.25">
      <c r="B43" s="65" t="s">
        <v>258</v>
      </c>
      <c r="C43" s="64"/>
      <c r="D43" s="91"/>
      <c r="E43" s="91"/>
      <c r="F43" s="64"/>
      <c r="G43" s="64"/>
      <c r="H43" s="64"/>
      <c r="I43" s="64"/>
      <c r="J43" s="64"/>
    </row>
    <row r="44" spans="2:10" x14ac:dyDescent="0.25">
      <c r="B44" s="65" t="s">
        <v>199</v>
      </c>
      <c r="C44" s="64"/>
      <c r="D44" s="91"/>
      <c r="E44" s="91"/>
      <c r="F44" s="64"/>
      <c r="G44" s="64"/>
      <c r="H44" s="64"/>
      <c r="I44" s="64"/>
      <c r="J44" s="64"/>
    </row>
    <row r="45" spans="2:10" x14ac:dyDescent="0.25">
      <c r="B45" s="73" t="s">
        <v>154</v>
      </c>
      <c r="C45" s="64"/>
      <c r="D45" s="91"/>
      <c r="E45" s="91"/>
      <c r="F45" s="64"/>
      <c r="G45" s="64"/>
      <c r="H45" s="64"/>
      <c r="I45" s="64"/>
      <c r="J45" s="64"/>
    </row>
    <row r="46" spans="2:10" x14ac:dyDescent="0.25">
      <c r="B46" s="73" t="s">
        <v>191</v>
      </c>
      <c r="C46" s="80"/>
      <c r="D46" s="80"/>
      <c r="E46" s="80"/>
      <c r="F46" s="80"/>
      <c r="G46" s="80"/>
      <c r="H46" s="80"/>
      <c r="I46" s="80"/>
      <c r="J46" s="64"/>
    </row>
    <row r="47" spans="2:10" x14ac:dyDescent="0.25">
      <c r="B47" s="73" t="s">
        <v>150</v>
      </c>
      <c r="C47" s="80"/>
      <c r="D47" s="80"/>
      <c r="E47" s="80"/>
      <c r="F47" s="80"/>
      <c r="G47" s="80"/>
      <c r="H47" s="80"/>
      <c r="I47" s="80"/>
      <c r="J47" s="64"/>
    </row>
    <row r="48" spans="2:10" x14ac:dyDescent="0.25">
      <c r="B48" s="73" t="s">
        <v>152</v>
      </c>
      <c r="C48" s="64"/>
      <c r="D48" s="64"/>
      <c r="E48" s="91"/>
      <c r="F48" s="64"/>
      <c r="G48" s="64"/>
      <c r="H48" s="64"/>
      <c r="I48" s="64"/>
      <c r="J48" s="64"/>
    </row>
    <row r="49" spans="1:10" x14ac:dyDescent="0.25">
      <c r="B49" s="73" t="s">
        <v>155</v>
      </c>
      <c r="C49" s="64"/>
      <c r="D49" s="64"/>
      <c r="E49" s="91"/>
      <c r="F49" s="64"/>
      <c r="G49" s="64"/>
      <c r="H49" s="64"/>
      <c r="I49" s="64"/>
      <c r="J49" s="64"/>
    </row>
    <row r="50" spans="1:10" x14ac:dyDescent="0.25">
      <c r="B50" s="65" t="s">
        <v>246</v>
      </c>
      <c r="C50" s="80"/>
      <c r="D50" s="80"/>
      <c r="E50" s="80"/>
      <c r="F50" s="80"/>
      <c r="G50" s="80"/>
      <c r="H50" s="80"/>
      <c r="I50" s="80"/>
      <c r="J50" s="64"/>
    </row>
    <row r="51" spans="1:10" x14ac:dyDescent="0.25">
      <c r="B51" s="73" t="s">
        <v>161</v>
      </c>
      <c r="C51" s="64"/>
      <c r="D51" s="64"/>
      <c r="E51" s="64"/>
      <c r="F51" s="64"/>
      <c r="G51" s="64"/>
      <c r="H51" s="64"/>
      <c r="I51" s="64"/>
      <c r="J51" s="64"/>
    </row>
    <row r="52" spans="1:10" x14ac:dyDescent="0.25">
      <c r="B52" s="73" t="s">
        <v>267</v>
      </c>
      <c r="C52" s="64"/>
      <c r="D52" s="64"/>
      <c r="E52" s="64"/>
      <c r="F52" s="64"/>
      <c r="G52" s="64"/>
      <c r="H52" s="64"/>
      <c r="I52" s="64"/>
      <c r="J52" s="64"/>
    </row>
    <row r="53" spans="1:10" x14ac:dyDescent="0.25">
      <c r="B53" s="73" t="s">
        <v>193</v>
      </c>
      <c r="C53" s="64"/>
      <c r="D53" s="64"/>
      <c r="E53" s="64"/>
      <c r="F53" s="64"/>
      <c r="G53" s="64"/>
      <c r="H53" s="64"/>
      <c r="I53" s="64"/>
      <c r="J53" s="64"/>
    </row>
    <row r="54" spans="1:10" x14ac:dyDescent="0.25">
      <c r="B54" s="65" t="s">
        <v>200</v>
      </c>
      <c r="C54" s="80"/>
      <c r="D54" s="80"/>
      <c r="E54" s="80"/>
      <c r="F54" s="80"/>
      <c r="G54" s="80"/>
      <c r="H54" s="80"/>
      <c r="I54" s="80"/>
      <c r="J54" s="64"/>
    </row>
    <row r="55" spans="1:10" x14ac:dyDescent="0.25">
      <c r="B55" s="65" t="s">
        <v>204</v>
      </c>
      <c r="C55" s="80"/>
      <c r="D55" s="80"/>
      <c r="E55" s="80"/>
      <c r="F55" s="80"/>
      <c r="G55" s="80"/>
      <c r="H55" s="80"/>
      <c r="I55" s="80"/>
      <c r="J55" s="80"/>
    </row>
    <row r="56" spans="1:10" x14ac:dyDescent="0.25">
      <c r="B56" s="181"/>
      <c r="C56" s="80"/>
      <c r="D56" s="80"/>
      <c r="E56" s="80"/>
      <c r="F56" s="80"/>
      <c r="G56" s="80"/>
      <c r="H56" s="80"/>
      <c r="I56" s="80"/>
      <c r="J56" s="80"/>
    </row>
    <row r="57" spans="1:10" x14ac:dyDescent="0.25">
      <c r="A57" t="s">
        <v>12</v>
      </c>
      <c r="B57" s="53">
        <f>COUNTA(B33:B55)</f>
        <v>23</v>
      </c>
    </row>
  </sheetData>
  <sortState ref="B10:J28">
    <sortCondition descending="1" ref="J10:J28"/>
    <sortCondition descending="1" ref="C10:C28"/>
    <sortCondition ref="F10:F28"/>
    <sortCondition ref="H10:H28"/>
    <sortCondition ref="G10:G28"/>
    <sortCondition ref="I10:I28"/>
    <sortCondition ref="D10:D28"/>
  </sortState>
  <mergeCells count="1">
    <mergeCell ref="B2:J2"/>
  </mergeCells>
  <pageMargins left="0.7" right="0.7" top="0.75" bottom="0.75" header="0.3" footer="0.3"/>
  <pageSetup paperSize="9" orientation="portrait" horizontalDpi="4294967293" vertic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K90"/>
  <sheetViews>
    <sheetView workbookViewId="0">
      <selection activeCell="H56" sqref="H56"/>
    </sheetView>
  </sheetViews>
  <sheetFormatPr baseColWidth="10" defaultRowHeight="15" x14ac:dyDescent="0.25"/>
  <cols>
    <col min="1" max="1" width="6.42578125" customWidth="1"/>
    <col min="2" max="2" width="8" customWidth="1"/>
    <col min="3" max="3" width="9" customWidth="1"/>
    <col min="4" max="4" width="9.85546875" customWidth="1"/>
    <col min="5" max="5" width="16.28515625" customWidth="1"/>
    <col min="6" max="6" width="7.140625" customWidth="1"/>
    <col min="7" max="7" width="18.140625" customWidth="1"/>
    <col min="8" max="8" width="25.42578125" customWidth="1"/>
  </cols>
  <sheetData>
    <row r="3" spans="2:11" ht="15.75" x14ac:dyDescent="0.25">
      <c r="B3" s="56" t="s">
        <v>335</v>
      </c>
      <c r="C3" s="53"/>
      <c r="D3" s="53"/>
      <c r="F3" s="53"/>
      <c r="I3" s="53"/>
      <c r="J3" s="53"/>
      <c r="K3" s="53"/>
    </row>
    <row r="4" spans="2:11" x14ac:dyDescent="0.25">
      <c r="B4" s="53"/>
      <c r="C4" s="53"/>
      <c r="D4" s="53"/>
      <c r="F4" s="53"/>
      <c r="I4" s="53"/>
      <c r="J4" s="53"/>
      <c r="K4" s="53"/>
    </row>
    <row r="5" spans="2:11" ht="18" x14ac:dyDescent="0.25">
      <c r="B5" s="53"/>
      <c r="C5" s="53"/>
      <c r="D5" s="60"/>
      <c r="F5" s="53"/>
      <c r="G5" s="96" t="s">
        <v>205</v>
      </c>
      <c r="I5" s="53"/>
      <c r="J5" s="53"/>
      <c r="K5" s="53"/>
    </row>
    <row r="6" spans="2:11" x14ac:dyDescent="0.25">
      <c r="B6" s="53"/>
      <c r="C6" s="53"/>
      <c r="D6" s="53"/>
      <c r="F6" s="53"/>
      <c r="I6" s="53"/>
      <c r="J6" s="53"/>
      <c r="K6" s="53"/>
    </row>
    <row r="7" spans="2:11" ht="22.5" customHeight="1" x14ac:dyDescent="0.25">
      <c r="B7" s="69" t="s">
        <v>114</v>
      </c>
      <c r="C7" s="61" t="s">
        <v>115</v>
      </c>
      <c r="D7" s="61" t="s">
        <v>116</v>
      </c>
      <c r="E7" s="61" t="s">
        <v>206</v>
      </c>
      <c r="F7" s="61" t="s">
        <v>118</v>
      </c>
      <c r="G7" s="61" t="s">
        <v>119</v>
      </c>
      <c r="H7" s="61" t="s">
        <v>120</v>
      </c>
      <c r="I7" s="61" t="s">
        <v>122</v>
      </c>
      <c r="J7" s="61" t="s">
        <v>14</v>
      </c>
      <c r="K7" s="61" t="s">
        <v>18</v>
      </c>
    </row>
    <row r="8" spans="2:11" x14ac:dyDescent="0.25">
      <c r="B8" s="97"/>
      <c r="C8" s="97"/>
      <c r="D8" s="97"/>
      <c r="E8" s="97"/>
      <c r="F8" s="97"/>
      <c r="G8" s="98"/>
      <c r="H8" s="99"/>
      <c r="I8" s="97"/>
      <c r="J8" s="97"/>
      <c r="K8" s="97"/>
    </row>
    <row r="9" spans="2:11" ht="15.75" x14ac:dyDescent="0.25">
      <c r="B9" s="97"/>
      <c r="C9" s="97"/>
      <c r="D9" s="97"/>
      <c r="E9" s="265" t="s">
        <v>207</v>
      </c>
      <c r="F9" s="265"/>
      <c r="G9" s="265"/>
      <c r="H9" s="99"/>
      <c r="I9" s="97"/>
      <c r="J9" s="97"/>
      <c r="K9" s="97"/>
    </row>
    <row r="10" spans="2:11" x14ac:dyDescent="0.25">
      <c r="B10" s="97"/>
      <c r="C10" s="97"/>
      <c r="D10" s="97"/>
      <c r="F10" s="97"/>
      <c r="G10" s="98"/>
      <c r="H10" s="99"/>
      <c r="I10" s="97"/>
      <c r="J10" s="97"/>
      <c r="K10" s="97"/>
    </row>
    <row r="11" spans="2:11" x14ac:dyDescent="0.25">
      <c r="B11" s="72">
        <v>10</v>
      </c>
      <c r="C11" s="64">
        <v>10</v>
      </c>
      <c r="D11" s="64">
        <v>2021</v>
      </c>
      <c r="E11" s="72" t="s">
        <v>208</v>
      </c>
      <c r="F11" s="72">
        <v>4</v>
      </c>
      <c r="G11" s="73" t="s">
        <v>235</v>
      </c>
      <c r="H11" s="73" t="s">
        <v>125</v>
      </c>
      <c r="I11" s="103">
        <v>1910</v>
      </c>
      <c r="J11" s="103">
        <v>11</v>
      </c>
      <c r="K11" s="102">
        <f>I11/J11</f>
        <v>173.63636363636363</v>
      </c>
    </row>
    <row r="12" spans="2:11" x14ac:dyDescent="0.25">
      <c r="B12" s="101"/>
      <c r="C12" s="64"/>
      <c r="D12" s="72"/>
      <c r="E12" s="72" t="s">
        <v>208</v>
      </c>
      <c r="F12" s="72">
        <v>4</v>
      </c>
      <c r="G12" s="73"/>
      <c r="H12" s="73"/>
      <c r="I12" s="103"/>
      <c r="J12" s="103"/>
      <c r="K12" s="102"/>
    </row>
    <row r="13" spans="2:11" x14ac:dyDescent="0.25">
      <c r="B13" s="64"/>
      <c r="C13" s="64"/>
      <c r="D13" s="64"/>
      <c r="E13" s="72" t="s">
        <v>208</v>
      </c>
      <c r="F13" s="72">
        <v>4</v>
      </c>
      <c r="G13" s="73"/>
      <c r="H13" s="65"/>
      <c r="I13" s="64"/>
      <c r="J13" s="64"/>
      <c r="K13" s="102"/>
    </row>
    <row r="14" spans="2:11" x14ac:dyDescent="0.25">
      <c r="B14" s="65"/>
      <c r="C14" s="65"/>
      <c r="D14" s="65"/>
      <c r="E14" s="81"/>
      <c r="F14" s="80"/>
      <c r="G14" s="65"/>
      <c r="H14" s="65"/>
      <c r="I14" s="82">
        <f>SUM(I11:I13)</f>
        <v>1910</v>
      </c>
      <c r="J14" s="82">
        <f>SUM(J11:J13)</f>
        <v>11</v>
      </c>
      <c r="K14" s="102">
        <f>I14/J14</f>
        <v>173.63636363636363</v>
      </c>
    </row>
    <row r="15" spans="2:11" x14ac:dyDescent="0.25">
      <c r="B15" s="65"/>
      <c r="C15" s="65"/>
      <c r="D15" s="65"/>
      <c r="E15" s="81"/>
      <c r="F15" s="80"/>
      <c r="G15" s="65"/>
      <c r="H15" s="65"/>
      <c r="I15" s="64"/>
      <c r="J15" s="64"/>
      <c r="K15" s="64"/>
    </row>
    <row r="16" spans="2:11" x14ac:dyDescent="0.25">
      <c r="B16" s="225">
        <v>10</v>
      </c>
      <c r="C16" s="64">
        <v>10</v>
      </c>
      <c r="D16" s="64">
        <v>2021</v>
      </c>
      <c r="E16" s="72" t="s">
        <v>208</v>
      </c>
      <c r="F16" s="72">
        <v>4</v>
      </c>
      <c r="G16" s="73" t="s">
        <v>235</v>
      </c>
      <c r="H16" s="73" t="s">
        <v>313</v>
      </c>
      <c r="I16" s="64">
        <v>2052</v>
      </c>
      <c r="J16" s="64">
        <v>11</v>
      </c>
      <c r="K16" s="67">
        <f>I16/J16</f>
        <v>186.54545454545453</v>
      </c>
    </row>
    <row r="17" spans="2:11" x14ac:dyDescent="0.25">
      <c r="B17" s="101"/>
      <c r="C17" s="64"/>
      <c r="D17" s="176"/>
      <c r="E17" s="72" t="s">
        <v>208</v>
      </c>
      <c r="F17" s="72">
        <v>4</v>
      </c>
      <c r="G17" s="73"/>
      <c r="H17" s="65"/>
      <c r="I17" s="64"/>
      <c r="J17" s="64"/>
      <c r="K17" s="67"/>
    </row>
    <row r="18" spans="2:11" x14ac:dyDescent="0.25">
      <c r="B18" s="64"/>
      <c r="C18" s="64"/>
      <c r="D18" s="64"/>
      <c r="E18" s="176" t="s">
        <v>208</v>
      </c>
      <c r="F18" s="176">
        <v>4</v>
      </c>
      <c r="G18" s="73"/>
      <c r="H18" s="65"/>
      <c r="I18" s="64"/>
      <c r="J18" s="64"/>
      <c r="K18" s="67"/>
    </row>
    <row r="19" spans="2:11" x14ac:dyDescent="0.25">
      <c r="B19" s="65"/>
      <c r="C19" s="65"/>
      <c r="D19" s="65"/>
      <c r="E19" s="81"/>
      <c r="F19" s="80"/>
      <c r="G19" s="65"/>
      <c r="H19" s="65"/>
      <c r="I19" s="82">
        <f>SUM(I16:I17)</f>
        <v>2052</v>
      </c>
      <c r="J19" s="82">
        <f>SUM(J16:J17)</f>
        <v>11</v>
      </c>
      <c r="K19" s="102">
        <f>I19/J19</f>
        <v>186.54545454545453</v>
      </c>
    </row>
    <row r="20" spans="2:11" x14ac:dyDescent="0.25">
      <c r="B20" s="65"/>
      <c r="C20" s="65"/>
      <c r="D20" s="65"/>
      <c r="E20" s="81"/>
      <c r="F20" s="80"/>
      <c r="G20" s="65"/>
      <c r="H20" s="65"/>
      <c r="I20" s="64"/>
      <c r="J20" s="64"/>
      <c r="K20" s="64"/>
    </row>
    <row r="21" spans="2:11" x14ac:dyDescent="0.25">
      <c r="B21" s="225">
        <v>10</v>
      </c>
      <c r="C21" s="64">
        <v>10</v>
      </c>
      <c r="D21" s="64">
        <v>2021</v>
      </c>
      <c r="E21" s="72" t="s">
        <v>208</v>
      </c>
      <c r="F21" s="72">
        <v>4</v>
      </c>
      <c r="G21" s="73" t="s">
        <v>235</v>
      </c>
      <c r="H21" s="73" t="s">
        <v>128</v>
      </c>
      <c r="I21" s="64">
        <v>1930</v>
      </c>
      <c r="J21" s="64">
        <v>11</v>
      </c>
      <c r="K21" s="67">
        <f>I21/J21</f>
        <v>175.45454545454547</v>
      </c>
    </row>
    <row r="22" spans="2:11" x14ac:dyDescent="0.25">
      <c r="B22" s="101"/>
      <c r="C22" s="64"/>
      <c r="D22" s="176"/>
      <c r="E22" s="72" t="s">
        <v>208</v>
      </c>
      <c r="F22" s="72">
        <v>4</v>
      </c>
      <c r="G22" s="73"/>
      <c r="H22" s="65"/>
      <c r="I22" s="64"/>
      <c r="J22" s="64"/>
      <c r="K22" s="67"/>
    </row>
    <row r="23" spans="2:11" x14ac:dyDescent="0.25">
      <c r="B23" s="64"/>
      <c r="C23" s="64"/>
      <c r="D23" s="64"/>
      <c r="E23" s="72" t="s">
        <v>208</v>
      </c>
      <c r="F23" s="72">
        <v>4</v>
      </c>
      <c r="G23" s="73"/>
      <c r="H23" s="65"/>
      <c r="I23" s="64"/>
      <c r="J23" s="64"/>
      <c r="K23" s="67"/>
    </row>
    <row r="24" spans="2:11" x14ac:dyDescent="0.25">
      <c r="B24" s="65"/>
      <c r="C24" s="65"/>
      <c r="D24" s="65"/>
      <c r="E24" s="81"/>
      <c r="F24" s="80"/>
      <c r="G24" s="65"/>
      <c r="H24" s="65"/>
      <c r="I24" s="82">
        <f>SUM(I21:I23)</f>
        <v>1930</v>
      </c>
      <c r="J24" s="82">
        <f>SUM(J21:J23)</f>
        <v>11</v>
      </c>
      <c r="K24" s="102">
        <f>I24/J24</f>
        <v>175.45454545454547</v>
      </c>
    </row>
    <row r="25" spans="2:11" x14ac:dyDescent="0.25">
      <c r="B25" s="65"/>
      <c r="C25" s="65"/>
      <c r="D25" s="65"/>
      <c r="E25" s="81"/>
      <c r="F25" s="80"/>
      <c r="G25" s="65"/>
      <c r="H25" s="65"/>
      <c r="I25" s="64"/>
      <c r="J25" s="64"/>
      <c r="K25" s="64"/>
    </row>
    <row r="26" spans="2:11" x14ac:dyDescent="0.25">
      <c r="B26" s="225">
        <v>10</v>
      </c>
      <c r="C26" s="64">
        <v>10</v>
      </c>
      <c r="D26" s="64">
        <v>2021</v>
      </c>
      <c r="E26" s="72" t="s">
        <v>208</v>
      </c>
      <c r="F26" s="72">
        <v>4</v>
      </c>
      <c r="G26" s="73" t="s">
        <v>235</v>
      </c>
      <c r="H26" s="73" t="s">
        <v>209</v>
      </c>
      <c r="I26" s="64">
        <v>936</v>
      </c>
      <c r="J26" s="64">
        <v>6</v>
      </c>
      <c r="K26" s="67">
        <f>I26/J26</f>
        <v>156</v>
      </c>
    </row>
    <row r="27" spans="2:11" x14ac:dyDescent="0.25">
      <c r="B27" s="101"/>
      <c r="C27" s="64"/>
      <c r="D27" s="176"/>
      <c r="E27" s="72" t="s">
        <v>208</v>
      </c>
      <c r="F27" s="72">
        <v>4</v>
      </c>
      <c r="G27" s="73"/>
      <c r="H27" s="65"/>
      <c r="I27" s="64"/>
      <c r="J27" s="64"/>
      <c r="K27" s="67"/>
    </row>
    <row r="28" spans="2:11" x14ac:dyDescent="0.25">
      <c r="B28" s="64"/>
      <c r="C28" s="64"/>
      <c r="D28" s="64"/>
      <c r="E28" s="72" t="s">
        <v>208</v>
      </c>
      <c r="F28" s="72">
        <v>4</v>
      </c>
      <c r="G28" s="73"/>
      <c r="H28" s="65"/>
      <c r="I28" s="64"/>
      <c r="J28" s="64"/>
      <c r="K28" s="67"/>
    </row>
    <row r="29" spans="2:11" x14ac:dyDescent="0.25">
      <c r="B29" s="65"/>
      <c r="C29" s="65"/>
      <c r="D29" s="65"/>
      <c r="E29" s="81"/>
      <c r="F29" s="80"/>
      <c r="G29" s="65"/>
      <c r="H29" s="65"/>
      <c r="I29" s="82">
        <f>SUM(I26:I28)</f>
        <v>936</v>
      </c>
      <c r="J29" s="82">
        <f>SUM(J26:J28)</f>
        <v>6</v>
      </c>
      <c r="K29" s="102">
        <f>I29/J29</f>
        <v>156</v>
      </c>
    </row>
    <row r="30" spans="2:11" x14ac:dyDescent="0.25">
      <c r="B30" s="65"/>
      <c r="C30" s="65"/>
      <c r="D30" s="65"/>
      <c r="E30" s="81"/>
      <c r="F30" s="80"/>
      <c r="G30" s="65"/>
      <c r="H30" s="65"/>
      <c r="I30" s="64"/>
      <c r="J30" s="64"/>
      <c r="K30" s="64"/>
    </row>
    <row r="31" spans="2:11" x14ac:dyDescent="0.25">
      <c r="B31" s="225">
        <v>10</v>
      </c>
      <c r="C31" s="64">
        <v>10</v>
      </c>
      <c r="D31" s="64">
        <v>2021</v>
      </c>
      <c r="E31" s="72" t="s">
        <v>208</v>
      </c>
      <c r="F31" s="72">
        <v>4</v>
      </c>
      <c r="G31" s="73" t="s">
        <v>235</v>
      </c>
      <c r="H31" s="73" t="s">
        <v>210</v>
      </c>
      <c r="I31" s="64">
        <v>761</v>
      </c>
      <c r="J31" s="64">
        <v>5</v>
      </c>
      <c r="K31" s="67">
        <f>I31/J31</f>
        <v>152.19999999999999</v>
      </c>
    </row>
    <row r="32" spans="2:11" x14ac:dyDescent="0.25">
      <c r="B32" s="101"/>
      <c r="C32" s="64"/>
      <c r="D32" s="176"/>
      <c r="E32" s="72" t="s">
        <v>208</v>
      </c>
      <c r="F32" s="72">
        <v>4</v>
      </c>
      <c r="G32" s="73"/>
      <c r="H32" s="65"/>
      <c r="I32" s="64"/>
      <c r="J32" s="64"/>
      <c r="K32" s="67"/>
    </row>
    <row r="33" spans="2:11" x14ac:dyDescent="0.25">
      <c r="B33" s="64"/>
      <c r="C33" s="64"/>
      <c r="D33" s="64"/>
      <c r="E33" s="72" t="s">
        <v>208</v>
      </c>
      <c r="F33" s="72">
        <v>4</v>
      </c>
      <c r="G33" s="73"/>
      <c r="H33" s="65"/>
      <c r="I33" s="64"/>
      <c r="J33" s="64"/>
      <c r="K33" s="67"/>
    </row>
    <row r="34" spans="2:11" x14ac:dyDescent="0.25">
      <c r="B34" s="65"/>
      <c r="C34" s="65"/>
      <c r="D34" s="65"/>
      <c r="E34" s="81"/>
      <c r="F34" s="80"/>
      <c r="G34" s="65"/>
      <c r="H34" s="65"/>
      <c r="I34" s="82">
        <f>SUM(I31:I33)</f>
        <v>761</v>
      </c>
      <c r="J34" s="82">
        <f>SUM(J31:J33)</f>
        <v>5</v>
      </c>
      <c r="K34" s="102">
        <f>I34/J34</f>
        <v>152.19999999999999</v>
      </c>
    </row>
    <row r="35" spans="2:11" x14ac:dyDescent="0.25">
      <c r="B35" s="65"/>
      <c r="C35" s="65"/>
      <c r="D35" s="65"/>
      <c r="E35" s="81"/>
      <c r="F35" s="80"/>
      <c r="G35" s="65"/>
      <c r="H35" s="65"/>
      <c r="I35" s="103"/>
      <c r="J35" s="103"/>
      <c r="K35" s="102"/>
    </row>
    <row r="36" spans="2:11" x14ac:dyDescent="0.25">
      <c r="B36" s="64"/>
      <c r="C36" s="64"/>
      <c r="D36" s="81"/>
      <c r="E36" s="73"/>
      <c r="F36" s="72"/>
      <c r="G36" s="73"/>
      <c r="H36" s="73"/>
      <c r="I36" s="103"/>
      <c r="J36" s="103"/>
      <c r="K36" s="67"/>
    </row>
    <row r="37" spans="2:11" x14ac:dyDescent="0.25">
      <c r="B37" s="64"/>
      <c r="C37" s="64"/>
      <c r="D37" s="81"/>
      <c r="E37" s="73"/>
      <c r="F37" s="72"/>
      <c r="G37" s="73"/>
      <c r="H37" s="72" t="s">
        <v>211</v>
      </c>
      <c r="I37" s="104">
        <f>I14+I19+I24+I29+I34</f>
        <v>7589</v>
      </c>
      <c r="J37" s="105">
        <f>J14+J19+J24+J29+J34</f>
        <v>44</v>
      </c>
      <c r="K37" s="106">
        <f>I37/J37</f>
        <v>172.47727272727272</v>
      </c>
    </row>
    <row r="38" spans="2:11" x14ac:dyDescent="0.25">
      <c r="B38" s="64"/>
      <c r="C38" s="64"/>
      <c r="D38" s="53"/>
      <c r="E38" s="33"/>
      <c r="F38" s="55"/>
      <c r="G38" s="33"/>
      <c r="H38" s="33"/>
      <c r="I38" s="100"/>
      <c r="J38" s="100"/>
      <c r="K38" s="52"/>
    </row>
    <row r="39" spans="2:11" ht="15.75" x14ac:dyDescent="0.25">
      <c r="B39" s="65"/>
      <c r="C39" s="65"/>
      <c r="E39" s="265" t="s">
        <v>212</v>
      </c>
      <c r="F39" s="265"/>
      <c r="G39" s="265"/>
      <c r="I39" s="53"/>
      <c r="J39" s="53"/>
      <c r="K39" s="53"/>
    </row>
    <row r="40" spans="2:11" x14ac:dyDescent="0.25">
      <c r="B40" s="65"/>
      <c r="C40" s="65"/>
      <c r="I40" s="53"/>
      <c r="J40" s="53"/>
      <c r="K40" s="53"/>
    </row>
    <row r="41" spans="2:11" x14ac:dyDescent="0.25">
      <c r="B41" s="225">
        <v>10</v>
      </c>
      <c r="C41" s="64">
        <v>10</v>
      </c>
      <c r="D41" s="64">
        <v>2021</v>
      </c>
      <c r="E41" s="72" t="s">
        <v>213</v>
      </c>
      <c r="F41" s="72">
        <v>4</v>
      </c>
      <c r="G41" s="73" t="s">
        <v>312</v>
      </c>
      <c r="H41" s="73" t="s">
        <v>135</v>
      </c>
      <c r="I41" s="64">
        <v>1136</v>
      </c>
      <c r="J41" s="64">
        <v>7</v>
      </c>
      <c r="K41" s="67">
        <f>I41/J41</f>
        <v>162.28571428571428</v>
      </c>
    </row>
    <row r="42" spans="2:11" x14ac:dyDescent="0.25">
      <c r="B42" s="101"/>
      <c r="C42" s="64"/>
      <c r="D42" s="176"/>
      <c r="E42" s="72" t="s">
        <v>213</v>
      </c>
      <c r="F42" s="72">
        <v>4</v>
      </c>
      <c r="G42" s="73"/>
      <c r="H42" s="73"/>
      <c r="I42" s="64"/>
      <c r="J42" s="64"/>
      <c r="K42" s="67"/>
    </row>
    <row r="43" spans="2:11" x14ac:dyDescent="0.25">
      <c r="B43" s="64"/>
      <c r="C43" s="64"/>
      <c r="D43" s="64"/>
      <c r="E43" s="72" t="s">
        <v>213</v>
      </c>
      <c r="F43" s="72">
        <v>4</v>
      </c>
      <c r="G43" s="73"/>
      <c r="H43" s="73"/>
      <c r="I43" s="64"/>
      <c r="J43" s="64"/>
      <c r="K43" s="67"/>
    </row>
    <row r="44" spans="2:11" x14ac:dyDescent="0.25">
      <c r="B44" s="55"/>
      <c r="C44" s="64"/>
      <c r="D44" s="64"/>
      <c r="E44" s="72"/>
      <c r="F44" s="72"/>
      <c r="G44" s="80"/>
      <c r="H44" s="73"/>
      <c r="I44" s="82">
        <f>SUM(I41:I43)</f>
        <v>1136</v>
      </c>
      <c r="J44" s="82">
        <f>SUM(J41:J43)</f>
        <v>7</v>
      </c>
      <c r="K44" s="102">
        <f>I44/J44</f>
        <v>162.28571428571428</v>
      </c>
    </row>
    <row r="45" spans="2:11" x14ac:dyDescent="0.25">
      <c r="B45" s="55"/>
      <c r="C45" s="64"/>
      <c r="D45" s="64"/>
      <c r="E45" s="72"/>
      <c r="F45" s="72"/>
      <c r="G45" s="80"/>
      <c r="H45" s="73"/>
      <c r="I45" s="64"/>
      <c r="J45" s="64"/>
      <c r="K45" s="67"/>
    </row>
    <row r="46" spans="2:11" x14ac:dyDescent="0.25">
      <c r="B46" s="225">
        <v>10</v>
      </c>
      <c r="C46" s="64">
        <v>10</v>
      </c>
      <c r="D46" s="64">
        <v>2021</v>
      </c>
      <c r="E46" s="72" t="s">
        <v>213</v>
      </c>
      <c r="F46" s="72">
        <v>4</v>
      </c>
      <c r="G46" s="73" t="s">
        <v>312</v>
      </c>
      <c r="H46" s="73" t="s">
        <v>134</v>
      </c>
      <c r="I46" s="64">
        <v>1142</v>
      </c>
      <c r="J46" s="64">
        <v>7</v>
      </c>
      <c r="K46" s="67">
        <f>I46/J46</f>
        <v>163.14285714285714</v>
      </c>
    </row>
    <row r="47" spans="2:11" x14ac:dyDescent="0.25">
      <c r="B47" s="101"/>
      <c r="C47" s="64"/>
      <c r="D47" s="176"/>
      <c r="E47" s="72" t="s">
        <v>213</v>
      </c>
      <c r="F47" s="72">
        <v>4</v>
      </c>
      <c r="G47" s="73"/>
      <c r="H47" s="73"/>
      <c r="I47" s="64"/>
      <c r="J47" s="64"/>
      <c r="K47" s="67"/>
    </row>
    <row r="48" spans="2:11" x14ac:dyDescent="0.25">
      <c r="B48" s="64"/>
      <c r="C48" s="64"/>
      <c r="D48" s="64"/>
      <c r="E48" s="72" t="s">
        <v>213</v>
      </c>
      <c r="F48" s="72">
        <v>4</v>
      </c>
      <c r="G48" s="73"/>
      <c r="H48" s="73"/>
      <c r="I48" s="64"/>
      <c r="J48" s="64"/>
      <c r="K48" s="67"/>
    </row>
    <row r="49" spans="2:11" x14ac:dyDescent="0.25">
      <c r="B49" s="55"/>
      <c r="C49" s="64"/>
      <c r="D49" s="64"/>
      <c r="E49" s="72"/>
      <c r="F49" s="72"/>
      <c r="G49" s="80"/>
      <c r="H49" s="73"/>
      <c r="I49" s="82">
        <f>SUM(I46:I48)</f>
        <v>1142</v>
      </c>
      <c r="J49" s="82">
        <f>SUM(J46:J48)</f>
        <v>7</v>
      </c>
      <c r="K49" s="102">
        <f>I49/J49</f>
        <v>163.14285714285714</v>
      </c>
    </row>
    <row r="50" spans="2:11" x14ac:dyDescent="0.25">
      <c r="B50" s="55"/>
      <c r="C50" s="64"/>
      <c r="D50" s="64"/>
      <c r="E50" s="72"/>
      <c r="F50" s="72"/>
      <c r="G50" s="80"/>
      <c r="H50" s="73"/>
      <c r="I50" s="64"/>
      <c r="J50" s="64"/>
      <c r="K50" s="67"/>
    </row>
    <row r="51" spans="2:11" x14ac:dyDescent="0.25">
      <c r="B51" s="225">
        <v>10</v>
      </c>
      <c r="C51" s="64">
        <v>10</v>
      </c>
      <c r="D51" s="64">
        <v>2021</v>
      </c>
      <c r="E51" s="72" t="s">
        <v>213</v>
      </c>
      <c r="F51" s="72">
        <v>4</v>
      </c>
      <c r="G51" s="73" t="s">
        <v>312</v>
      </c>
      <c r="H51" s="73" t="s">
        <v>132</v>
      </c>
      <c r="I51" s="64">
        <v>1073</v>
      </c>
      <c r="J51" s="64">
        <v>7</v>
      </c>
      <c r="K51" s="67">
        <f>I51/J51</f>
        <v>153.28571428571428</v>
      </c>
    </row>
    <row r="52" spans="2:11" x14ac:dyDescent="0.25">
      <c r="B52" s="101"/>
      <c r="C52" s="64"/>
      <c r="D52" s="176"/>
      <c r="E52" s="72" t="s">
        <v>213</v>
      </c>
      <c r="F52" s="72">
        <v>4</v>
      </c>
      <c r="G52" s="73"/>
      <c r="H52" s="73"/>
      <c r="I52" s="64"/>
      <c r="J52" s="64"/>
      <c r="K52" s="67"/>
    </row>
    <row r="53" spans="2:11" x14ac:dyDescent="0.25">
      <c r="B53" s="64"/>
      <c r="C53" s="64"/>
      <c r="D53" s="64"/>
      <c r="E53" s="176" t="s">
        <v>213</v>
      </c>
      <c r="F53" s="176">
        <v>4</v>
      </c>
      <c r="G53" s="73"/>
      <c r="H53" s="73"/>
      <c r="I53" s="64"/>
      <c r="J53" s="64"/>
      <c r="K53" s="67"/>
    </row>
    <row r="54" spans="2:11" x14ac:dyDescent="0.25">
      <c r="B54" s="55"/>
      <c r="C54" s="64"/>
      <c r="D54" s="64"/>
      <c r="E54" s="72"/>
      <c r="F54" s="72"/>
      <c r="G54" s="80"/>
      <c r="I54" s="82">
        <f>SUM(I51:I52)</f>
        <v>1073</v>
      </c>
      <c r="J54" s="82">
        <f>SUM(J51:J52)</f>
        <v>7</v>
      </c>
      <c r="K54" s="102">
        <f>I54/J54</f>
        <v>153.28571428571428</v>
      </c>
    </row>
    <row r="55" spans="2:11" x14ac:dyDescent="0.25">
      <c r="B55" s="55"/>
      <c r="C55" s="64"/>
      <c r="D55" s="64"/>
      <c r="E55" s="72"/>
      <c r="F55" s="72"/>
      <c r="G55" s="80"/>
      <c r="I55" s="64"/>
      <c r="J55" s="64"/>
      <c r="K55" s="67"/>
    </row>
    <row r="56" spans="2:11" x14ac:dyDescent="0.25">
      <c r="B56" s="176"/>
      <c r="C56" s="64"/>
      <c r="D56" s="64"/>
      <c r="E56" s="72" t="s">
        <v>213</v>
      </c>
      <c r="F56" s="72">
        <v>4</v>
      </c>
      <c r="G56" s="73"/>
      <c r="H56" s="73" t="s">
        <v>141</v>
      </c>
      <c r="I56" s="64"/>
      <c r="J56" s="64"/>
      <c r="K56" s="67"/>
    </row>
    <row r="57" spans="2:11" x14ac:dyDescent="0.25">
      <c r="B57" s="101"/>
      <c r="C57" s="64"/>
      <c r="D57" s="176"/>
      <c r="E57" s="72" t="s">
        <v>213</v>
      </c>
      <c r="F57" s="72">
        <v>4</v>
      </c>
      <c r="G57" s="73"/>
      <c r="H57" s="80"/>
      <c r="I57" s="64"/>
      <c r="J57" s="64"/>
      <c r="K57" s="67"/>
    </row>
    <row r="58" spans="2:11" x14ac:dyDescent="0.25">
      <c r="B58" s="65"/>
      <c r="C58" s="65"/>
      <c r="D58" s="65"/>
      <c r="E58" s="64"/>
      <c r="F58" s="80"/>
      <c r="G58" s="80"/>
      <c r="H58" s="80"/>
      <c r="I58" s="82">
        <f>SUM(I56:I57)</f>
        <v>0</v>
      </c>
      <c r="J58" s="82">
        <f>SUM(J56:J57)</f>
        <v>0</v>
      </c>
      <c r="K58" s="102" t="e">
        <f>I58/J58</f>
        <v>#DIV/0!</v>
      </c>
    </row>
    <row r="59" spans="2:11" x14ac:dyDescent="0.25">
      <c r="B59" s="65"/>
      <c r="C59" s="65"/>
      <c r="D59" s="65"/>
      <c r="E59" s="64"/>
      <c r="F59" s="80"/>
      <c r="G59" s="80"/>
      <c r="H59" s="80"/>
      <c r="I59" s="64"/>
      <c r="J59" s="64"/>
      <c r="K59" s="64"/>
    </row>
    <row r="60" spans="2:11" x14ac:dyDescent="0.25">
      <c r="B60" s="65"/>
      <c r="C60" s="65"/>
      <c r="D60" s="65"/>
      <c r="E60" s="64"/>
      <c r="F60" s="80"/>
      <c r="G60" s="80"/>
      <c r="H60" s="80"/>
      <c r="I60" s="64"/>
      <c r="J60" s="64"/>
      <c r="K60" s="64"/>
    </row>
    <row r="61" spans="2:11" x14ac:dyDescent="0.25">
      <c r="B61" s="225">
        <v>10</v>
      </c>
      <c r="C61" s="64">
        <v>10</v>
      </c>
      <c r="D61" s="64">
        <v>2021</v>
      </c>
      <c r="E61" s="72" t="s">
        <v>213</v>
      </c>
      <c r="F61" s="72">
        <v>4</v>
      </c>
      <c r="G61" s="73" t="s">
        <v>312</v>
      </c>
      <c r="H61" s="68" t="s">
        <v>144</v>
      </c>
      <c r="I61" s="64">
        <v>1117</v>
      </c>
      <c r="J61" s="64">
        <v>7</v>
      </c>
      <c r="K61" s="67">
        <f>I61/J61</f>
        <v>159.57142857142858</v>
      </c>
    </row>
    <row r="62" spans="2:11" x14ac:dyDescent="0.25">
      <c r="B62" s="101"/>
      <c r="C62" s="64"/>
      <c r="D62" s="176"/>
      <c r="E62" s="72" t="s">
        <v>213</v>
      </c>
      <c r="F62" s="72">
        <v>4</v>
      </c>
      <c r="G62" s="73"/>
      <c r="H62" s="80"/>
      <c r="I62" s="64"/>
      <c r="J62" s="64"/>
      <c r="K62" s="67"/>
    </row>
    <row r="63" spans="2:11" x14ac:dyDescent="0.25">
      <c r="B63" s="64"/>
      <c r="C63" s="64"/>
      <c r="D63" s="64"/>
      <c r="E63" s="176" t="s">
        <v>213</v>
      </c>
      <c r="F63" s="176">
        <v>4</v>
      </c>
      <c r="G63" s="73"/>
      <c r="H63" s="80"/>
      <c r="I63" s="64"/>
      <c r="J63" s="64"/>
      <c r="K63" s="67"/>
    </row>
    <row r="64" spans="2:11" x14ac:dyDescent="0.25">
      <c r="C64" s="65"/>
      <c r="G64" s="80"/>
      <c r="H64" s="80"/>
      <c r="I64" s="82">
        <f>SUM(I61:I62)</f>
        <v>1117</v>
      </c>
      <c r="J64" s="82">
        <f>SUM(J61:J62)</f>
        <v>7</v>
      </c>
      <c r="K64" s="67">
        <f>I64/J64</f>
        <v>159.57142857142858</v>
      </c>
    </row>
    <row r="65" spans="2:11" x14ac:dyDescent="0.25">
      <c r="C65" s="65"/>
      <c r="G65" s="80"/>
      <c r="H65" s="80"/>
      <c r="I65" s="103"/>
      <c r="J65" s="103"/>
      <c r="K65" s="67"/>
    </row>
    <row r="66" spans="2:11" x14ac:dyDescent="0.25">
      <c r="C66" s="65"/>
      <c r="G66" s="80"/>
      <c r="H66" s="72" t="s">
        <v>211</v>
      </c>
      <c r="I66" s="104">
        <f>I44+I49+I54+I58+I64</f>
        <v>4468</v>
      </c>
      <c r="J66" s="105">
        <f>J44+J49+J54+J58+J64</f>
        <v>28</v>
      </c>
      <c r="K66" s="106">
        <f>I66/J66</f>
        <v>159.57142857142858</v>
      </c>
    </row>
    <row r="67" spans="2:11" ht="15.75" x14ac:dyDescent="0.25">
      <c r="C67" s="65"/>
      <c r="E67" s="265" t="s">
        <v>214</v>
      </c>
      <c r="F67" s="265"/>
      <c r="G67" s="265"/>
      <c r="I67" s="100"/>
      <c r="J67" s="100"/>
      <c r="K67" s="52"/>
    </row>
    <row r="68" spans="2:11" x14ac:dyDescent="0.25">
      <c r="C68" s="65"/>
      <c r="I68" s="53"/>
      <c r="J68" s="53"/>
      <c r="K68" s="53"/>
    </row>
    <row r="69" spans="2:11" x14ac:dyDescent="0.25">
      <c r="B69" s="176">
        <v>17</v>
      </c>
      <c r="C69" s="64">
        <v>11</v>
      </c>
      <c r="D69" s="64">
        <v>2019</v>
      </c>
      <c r="E69" s="72" t="s">
        <v>215</v>
      </c>
      <c r="F69" s="72">
        <v>3</v>
      </c>
      <c r="G69" s="73" t="s">
        <v>124</v>
      </c>
      <c r="H69" s="65" t="s">
        <v>216</v>
      </c>
      <c r="I69" s="64">
        <v>869</v>
      </c>
      <c r="J69" s="64">
        <v>7</v>
      </c>
      <c r="K69" s="67">
        <f>I69/J69</f>
        <v>124.14285714285714</v>
      </c>
    </row>
    <row r="70" spans="2:11" x14ac:dyDescent="0.25">
      <c r="B70" s="64"/>
      <c r="C70" s="64"/>
      <c r="D70" s="64"/>
      <c r="E70" s="72" t="s">
        <v>215</v>
      </c>
      <c r="F70" s="176">
        <v>3</v>
      </c>
      <c r="G70" s="73"/>
      <c r="H70" s="65"/>
      <c r="I70" s="64"/>
      <c r="J70" s="64"/>
      <c r="K70" s="67"/>
    </row>
    <row r="71" spans="2:11" x14ac:dyDescent="0.25">
      <c r="B71" s="64"/>
      <c r="C71" s="64"/>
      <c r="D71" s="64"/>
      <c r="E71" s="72" t="s">
        <v>215</v>
      </c>
      <c r="F71" s="176">
        <v>3</v>
      </c>
      <c r="G71" s="73"/>
      <c r="H71" s="65"/>
      <c r="I71" s="64"/>
      <c r="J71" s="64"/>
      <c r="K71" s="67"/>
    </row>
    <row r="72" spans="2:11" x14ac:dyDescent="0.25">
      <c r="B72" s="65"/>
      <c r="C72" s="65"/>
      <c r="D72" s="65"/>
      <c r="E72" s="81"/>
      <c r="F72" s="80"/>
      <c r="G72" s="65"/>
      <c r="H72" s="65"/>
      <c r="I72" s="82">
        <f>SUM(I69:I71)</f>
        <v>869</v>
      </c>
      <c r="J72" s="82">
        <f>SUM(J69:J71)</f>
        <v>7</v>
      </c>
      <c r="K72" s="67">
        <f>I72/J72</f>
        <v>124.14285714285714</v>
      </c>
    </row>
    <row r="73" spans="2:11" x14ac:dyDescent="0.25">
      <c r="B73" s="65"/>
      <c r="C73" s="65"/>
      <c r="D73" s="65"/>
      <c r="E73" s="81"/>
      <c r="F73" s="80"/>
      <c r="G73" s="65"/>
      <c r="H73" s="65"/>
      <c r="I73" s="64"/>
      <c r="J73" s="64"/>
      <c r="K73" s="64"/>
    </row>
    <row r="74" spans="2:11" x14ac:dyDescent="0.25">
      <c r="B74" s="176">
        <v>17</v>
      </c>
      <c r="C74" s="64">
        <v>11</v>
      </c>
      <c r="D74" s="64">
        <v>2019</v>
      </c>
      <c r="E74" s="72" t="s">
        <v>215</v>
      </c>
      <c r="F74" s="176">
        <v>3</v>
      </c>
      <c r="G74" s="73" t="s">
        <v>124</v>
      </c>
      <c r="H74" s="73" t="s">
        <v>138</v>
      </c>
      <c r="I74" s="64">
        <v>497</v>
      </c>
      <c r="J74" s="64">
        <v>4</v>
      </c>
      <c r="K74" s="67">
        <f>I74/J74</f>
        <v>124.25</v>
      </c>
    </row>
    <row r="75" spans="2:11" x14ac:dyDescent="0.25">
      <c r="B75" s="176"/>
      <c r="C75" s="64"/>
      <c r="D75" s="64"/>
      <c r="E75" s="176" t="s">
        <v>215</v>
      </c>
      <c r="F75" s="176">
        <v>3</v>
      </c>
      <c r="G75" s="73"/>
      <c r="H75" s="73"/>
      <c r="I75" s="64"/>
      <c r="J75" s="64"/>
      <c r="K75" s="67"/>
    </row>
    <row r="76" spans="2:11" x14ac:dyDescent="0.25">
      <c r="B76" s="64"/>
      <c r="C76" s="64"/>
      <c r="D76" s="64"/>
      <c r="E76" s="72" t="s">
        <v>215</v>
      </c>
      <c r="F76" s="176">
        <v>3</v>
      </c>
      <c r="G76" s="73"/>
      <c r="H76" s="65"/>
      <c r="I76" s="64"/>
      <c r="J76" s="64"/>
      <c r="K76" s="67"/>
    </row>
    <row r="77" spans="2:11" x14ac:dyDescent="0.25">
      <c r="B77" s="65"/>
      <c r="C77" s="65"/>
      <c r="D77" s="65"/>
      <c r="E77" s="81"/>
      <c r="F77" s="80"/>
      <c r="G77" s="65"/>
      <c r="H77" s="65"/>
      <c r="I77" s="82">
        <f>SUM(I74:I76)</f>
        <v>497</v>
      </c>
      <c r="J77" s="82">
        <f>SUM(J74:J76)</f>
        <v>4</v>
      </c>
      <c r="K77" s="67">
        <f>I77/J77</f>
        <v>124.25</v>
      </c>
    </row>
    <row r="78" spans="2:11" x14ac:dyDescent="0.25">
      <c r="B78" s="65"/>
      <c r="C78" s="65"/>
      <c r="D78" s="65"/>
      <c r="E78" s="81"/>
      <c r="F78" s="80"/>
      <c r="G78" s="65"/>
      <c r="H78" s="65"/>
      <c r="I78" s="64"/>
      <c r="J78" s="64"/>
      <c r="K78" s="64"/>
    </row>
    <row r="79" spans="2:11" x14ac:dyDescent="0.25">
      <c r="B79" s="176">
        <v>17</v>
      </c>
      <c r="C79" s="64">
        <v>11</v>
      </c>
      <c r="D79" s="64">
        <v>2019</v>
      </c>
      <c r="E79" s="72" t="s">
        <v>215</v>
      </c>
      <c r="F79" s="176">
        <v>3</v>
      </c>
      <c r="G79" s="73" t="s">
        <v>124</v>
      </c>
      <c r="H79" s="65" t="s">
        <v>134</v>
      </c>
      <c r="I79" s="64">
        <v>1604</v>
      </c>
      <c r="J79" s="64">
        <v>9</v>
      </c>
      <c r="K79" s="67">
        <f>I79/J79</f>
        <v>178.22222222222223</v>
      </c>
    </row>
    <row r="80" spans="2:11" x14ac:dyDescent="0.25">
      <c r="B80" s="64"/>
      <c r="C80" s="64"/>
      <c r="D80" s="64"/>
      <c r="E80" s="72" t="s">
        <v>215</v>
      </c>
      <c r="F80" s="176">
        <v>3</v>
      </c>
      <c r="G80" s="73"/>
      <c r="H80" s="65"/>
      <c r="I80" s="64"/>
      <c r="J80" s="64"/>
      <c r="K80" s="67"/>
    </row>
    <row r="81" spans="2:11" x14ac:dyDescent="0.25">
      <c r="B81" s="64"/>
      <c r="C81" s="64"/>
      <c r="D81" s="64"/>
      <c r="E81" s="72" t="s">
        <v>215</v>
      </c>
      <c r="F81" s="176">
        <v>3</v>
      </c>
      <c r="G81" s="73"/>
      <c r="H81" s="65"/>
      <c r="I81" s="64"/>
      <c r="J81" s="64"/>
      <c r="K81" s="67"/>
    </row>
    <row r="82" spans="2:11" x14ac:dyDescent="0.25">
      <c r="B82" s="65"/>
      <c r="C82" s="65"/>
      <c r="D82" s="65"/>
      <c r="E82" s="81"/>
      <c r="F82" s="80"/>
      <c r="G82" s="65"/>
      <c r="H82" s="65"/>
      <c r="I82" s="82">
        <f>SUM(I79:I81)</f>
        <v>1604</v>
      </c>
      <c r="J82" s="82">
        <f>SUM(J79:J81)</f>
        <v>9</v>
      </c>
      <c r="K82" s="67">
        <f>I82/J82</f>
        <v>178.22222222222223</v>
      </c>
    </row>
    <row r="83" spans="2:11" x14ac:dyDescent="0.25">
      <c r="B83" s="65"/>
      <c r="C83" s="65"/>
      <c r="D83" s="65"/>
      <c r="E83" s="81"/>
      <c r="F83" s="80"/>
      <c r="G83" s="65"/>
      <c r="H83" s="65"/>
      <c r="I83" s="64"/>
      <c r="J83" s="64"/>
      <c r="K83" s="64"/>
    </row>
    <row r="84" spans="2:11" x14ac:dyDescent="0.25">
      <c r="B84" s="176">
        <v>17</v>
      </c>
      <c r="C84" s="64">
        <v>11</v>
      </c>
      <c r="D84" s="64">
        <v>2019</v>
      </c>
      <c r="E84" s="72" t="s">
        <v>215</v>
      </c>
      <c r="F84" s="176">
        <v>3</v>
      </c>
      <c r="G84" s="73" t="s">
        <v>140</v>
      </c>
      <c r="H84" s="73" t="s">
        <v>139</v>
      </c>
      <c r="I84" s="64">
        <v>835</v>
      </c>
      <c r="J84" s="64">
        <v>7</v>
      </c>
      <c r="K84" s="67">
        <f>I84/J84</f>
        <v>119.28571428571429</v>
      </c>
    </row>
    <row r="85" spans="2:11" x14ac:dyDescent="0.25">
      <c r="B85" s="176"/>
      <c r="C85" s="64"/>
      <c r="D85" s="64"/>
      <c r="E85" s="176" t="s">
        <v>215</v>
      </c>
      <c r="F85" s="176">
        <v>3</v>
      </c>
      <c r="G85" s="73"/>
      <c r="H85" s="73"/>
      <c r="I85" s="64"/>
      <c r="J85" s="64"/>
      <c r="K85" s="67"/>
    </row>
    <row r="86" spans="2:11" x14ac:dyDescent="0.25">
      <c r="B86" s="64"/>
      <c r="C86" s="64"/>
      <c r="D86" s="64"/>
      <c r="E86" s="72" t="s">
        <v>215</v>
      </c>
      <c r="F86" s="176">
        <v>3</v>
      </c>
      <c r="G86" s="73"/>
      <c r="H86" s="65"/>
      <c r="I86" s="64"/>
      <c r="J86" s="64"/>
      <c r="K86" s="67"/>
    </row>
    <row r="87" spans="2:11" x14ac:dyDescent="0.25">
      <c r="B87" s="65"/>
      <c r="H87" s="65"/>
      <c r="I87" s="82">
        <f>SUM(I84:I86)</f>
        <v>835</v>
      </c>
      <c r="J87" s="82">
        <f>SUM(J84:J86)</f>
        <v>7</v>
      </c>
      <c r="K87" s="67">
        <f>I87/J87</f>
        <v>119.28571428571429</v>
      </c>
    </row>
    <row r="88" spans="2:11" x14ac:dyDescent="0.25">
      <c r="H88" s="65"/>
      <c r="I88" s="53"/>
      <c r="J88" s="53"/>
      <c r="K88" s="53"/>
    </row>
    <row r="89" spans="2:11" x14ac:dyDescent="0.25">
      <c r="H89" s="72" t="s">
        <v>211</v>
      </c>
      <c r="I89" s="104">
        <f>I72+I77+I82+I87</f>
        <v>3805</v>
      </c>
      <c r="J89" s="105">
        <f>J72+J77+J82+J87</f>
        <v>27</v>
      </c>
      <c r="K89" s="106">
        <f>I89/J89</f>
        <v>140.92592592592592</v>
      </c>
    </row>
    <row r="90" spans="2:11" x14ac:dyDescent="0.25">
      <c r="I90" s="53"/>
      <c r="J90" s="53"/>
      <c r="K90" s="53"/>
    </row>
  </sheetData>
  <mergeCells count="3">
    <mergeCell ref="E39:G39"/>
    <mergeCell ref="E9:G9"/>
    <mergeCell ref="E67:G67"/>
  </mergeCells>
  <pageMargins left="0.7" right="0.7" top="0.75" bottom="0.75" header="0.3" footer="0.3"/>
  <pageSetup paperSize="9" orientation="portrait" horizontalDpi="4294967293" vertic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97"/>
  <sheetViews>
    <sheetView workbookViewId="0">
      <selection activeCell="G68" sqref="G68"/>
    </sheetView>
  </sheetViews>
  <sheetFormatPr baseColWidth="10" defaultRowHeight="15" x14ac:dyDescent="0.25"/>
  <cols>
    <col min="1" max="1" width="5.7109375" customWidth="1"/>
    <col min="2" max="2" width="6.5703125" customWidth="1"/>
    <col min="3" max="3" width="6.28515625" customWidth="1"/>
    <col min="4" max="4" width="8.7109375" customWidth="1"/>
    <col min="5" max="5" width="13.42578125" customWidth="1"/>
    <col min="6" max="6" width="9.85546875" customWidth="1"/>
    <col min="7" max="7" width="20.42578125" customWidth="1"/>
    <col min="8" max="8" width="21.140625" customWidth="1"/>
  </cols>
  <sheetData>
    <row r="2" spans="2:11" ht="15.75" x14ac:dyDescent="0.25">
      <c r="B2" s="56" t="s">
        <v>335</v>
      </c>
    </row>
    <row r="3" spans="2:11" ht="15.75" x14ac:dyDescent="0.25">
      <c r="B3" s="56"/>
    </row>
    <row r="4" spans="2:11" ht="18" x14ac:dyDescent="0.25">
      <c r="B4" s="53"/>
      <c r="C4" s="53"/>
      <c r="D4" s="60"/>
      <c r="F4" s="53"/>
      <c r="G4" s="96" t="s">
        <v>217</v>
      </c>
      <c r="I4" s="53"/>
      <c r="J4" s="53"/>
      <c r="K4" s="53"/>
    </row>
    <row r="5" spans="2:11" x14ac:dyDescent="0.25">
      <c r="B5" s="53"/>
      <c r="C5" s="53"/>
      <c r="D5" s="53"/>
      <c r="F5" s="53"/>
      <c r="I5" s="53"/>
      <c r="J5" s="53"/>
      <c r="K5" s="53"/>
    </row>
    <row r="6" spans="2:11" x14ac:dyDescent="0.25">
      <c r="B6" s="69" t="s">
        <v>114</v>
      </c>
      <c r="C6" s="61" t="s">
        <v>115</v>
      </c>
      <c r="D6" s="61" t="s">
        <v>116</v>
      </c>
      <c r="E6" s="61" t="s">
        <v>206</v>
      </c>
      <c r="F6" s="61" t="s">
        <v>118</v>
      </c>
      <c r="G6" s="61" t="s">
        <v>119</v>
      </c>
      <c r="H6" s="61" t="s">
        <v>120</v>
      </c>
      <c r="I6" s="61" t="s">
        <v>122</v>
      </c>
      <c r="J6" s="61" t="s">
        <v>14</v>
      </c>
      <c r="K6" s="107" t="s">
        <v>18</v>
      </c>
    </row>
    <row r="7" spans="2:11" x14ac:dyDescent="0.25">
      <c r="B7" s="97"/>
      <c r="C7" s="97"/>
      <c r="D7" s="97"/>
      <c r="E7" s="97"/>
      <c r="F7" s="97"/>
      <c r="G7" s="98"/>
      <c r="H7" s="99"/>
      <c r="I7" s="97"/>
      <c r="J7" s="97"/>
      <c r="K7" s="97"/>
    </row>
    <row r="8" spans="2:11" ht="24.75" customHeight="1" x14ac:dyDescent="0.25">
      <c r="B8" s="97"/>
      <c r="C8" s="97"/>
      <c r="D8" s="97"/>
      <c r="E8" s="97"/>
      <c r="F8" s="97"/>
      <c r="G8" s="108" t="s">
        <v>218</v>
      </c>
      <c r="H8" s="99"/>
      <c r="I8" s="97"/>
      <c r="J8" s="97"/>
      <c r="K8" s="97"/>
    </row>
    <row r="9" spans="2:11" x14ac:dyDescent="0.25">
      <c r="B9" s="72">
        <v>17</v>
      </c>
      <c r="C9" s="64">
        <v>11</v>
      </c>
      <c r="D9" s="64">
        <v>2019</v>
      </c>
      <c r="E9" s="72" t="s">
        <v>215</v>
      </c>
      <c r="F9" s="72">
        <v>5</v>
      </c>
      <c r="G9" s="65" t="s">
        <v>124</v>
      </c>
      <c r="H9" s="73" t="s">
        <v>133</v>
      </c>
      <c r="I9" s="64">
        <v>1274</v>
      </c>
      <c r="J9" s="64">
        <v>7</v>
      </c>
      <c r="K9" s="67">
        <f>I9/J9</f>
        <v>182</v>
      </c>
    </row>
    <row r="10" spans="2:11" x14ac:dyDescent="0.25">
      <c r="B10" s="101"/>
      <c r="C10" s="64"/>
      <c r="D10" s="55"/>
      <c r="E10" s="72" t="s">
        <v>215</v>
      </c>
      <c r="F10" s="72">
        <v>5</v>
      </c>
      <c r="G10" s="65"/>
      <c r="H10" s="73"/>
      <c r="I10" s="103"/>
      <c r="J10" s="103"/>
      <c r="K10" s="67"/>
    </row>
    <row r="11" spans="2:11" x14ac:dyDescent="0.25">
      <c r="B11" s="81"/>
      <c r="C11" s="64"/>
      <c r="D11" s="64"/>
      <c r="E11" s="72" t="s">
        <v>215</v>
      </c>
      <c r="F11" s="64">
        <v>5</v>
      </c>
      <c r="G11" s="73"/>
      <c r="H11" s="80"/>
      <c r="I11" s="64"/>
      <c r="J11" s="64"/>
      <c r="K11" s="67"/>
    </row>
    <row r="12" spans="2:11" x14ac:dyDescent="0.25">
      <c r="B12" s="80"/>
      <c r="C12" s="65"/>
      <c r="D12" s="65"/>
      <c r="E12" s="81"/>
      <c r="F12" s="80"/>
      <c r="G12" s="80"/>
      <c r="H12" s="80"/>
      <c r="I12" s="82">
        <f>SUM(I9:I11)</f>
        <v>1274</v>
      </c>
      <c r="J12" s="82">
        <f>SUM(J9:J11)</f>
        <v>7</v>
      </c>
      <c r="K12" s="67">
        <f>I12/J12</f>
        <v>182</v>
      </c>
    </row>
    <row r="13" spans="2:11" x14ac:dyDescent="0.25">
      <c r="B13" s="80"/>
      <c r="C13" s="65"/>
      <c r="D13" s="65"/>
      <c r="E13" s="81"/>
      <c r="F13" s="80"/>
      <c r="G13" s="80"/>
      <c r="H13" s="80"/>
      <c r="I13" s="64"/>
      <c r="J13" s="64"/>
      <c r="K13" s="64"/>
    </row>
    <row r="14" spans="2:11" x14ac:dyDescent="0.25">
      <c r="B14" s="178">
        <v>17</v>
      </c>
      <c r="C14" s="64">
        <v>11</v>
      </c>
      <c r="D14" s="64">
        <v>2019</v>
      </c>
      <c r="E14" s="178" t="s">
        <v>215</v>
      </c>
      <c r="F14" s="178">
        <v>5</v>
      </c>
      <c r="G14" s="65" t="s">
        <v>124</v>
      </c>
      <c r="H14" s="73" t="s">
        <v>129</v>
      </c>
      <c r="I14" s="64">
        <v>1302</v>
      </c>
      <c r="J14" s="64">
        <v>7</v>
      </c>
      <c r="K14" s="67">
        <f>I14/J14</f>
        <v>186</v>
      </c>
    </row>
    <row r="15" spans="2:11" x14ac:dyDescent="0.25">
      <c r="B15" s="101"/>
      <c r="C15" s="64"/>
      <c r="D15" s="55"/>
      <c r="E15" s="72" t="s">
        <v>215</v>
      </c>
      <c r="F15" s="72">
        <v>5</v>
      </c>
      <c r="G15" s="65"/>
      <c r="H15" s="80"/>
      <c r="I15" s="64"/>
      <c r="J15" s="64"/>
      <c r="K15" s="67"/>
    </row>
    <row r="16" spans="2:11" x14ac:dyDescent="0.25">
      <c r="B16" s="81"/>
      <c r="C16" s="64"/>
      <c r="D16" s="64"/>
      <c r="E16" s="72" t="s">
        <v>215</v>
      </c>
      <c r="F16" s="64">
        <v>5</v>
      </c>
      <c r="G16" s="73"/>
      <c r="H16" s="80"/>
      <c r="I16" s="64"/>
      <c r="J16" s="64"/>
      <c r="K16" s="62"/>
    </row>
    <row r="17" spans="2:11" x14ac:dyDescent="0.25">
      <c r="B17" s="80"/>
      <c r="C17" s="65"/>
      <c r="D17" s="65"/>
      <c r="E17" s="81"/>
      <c r="F17" s="80"/>
      <c r="G17" s="80"/>
      <c r="H17" s="80"/>
      <c r="I17" s="82">
        <f>SUM(I14:I16)</f>
        <v>1302</v>
      </c>
      <c r="J17" s="82">
        <f>SUM(J14:J16)</f>
        <v>7</v>
      </c>
      <c r="K17" s="67">
        <f>I17/J17</f>
        <v>186</v>
      </c>
    </row>
    <row r="18" spans="2:11" x14ac:dyDescent="0.25">
      <c r="B18" s="80"/>
      <c r="C18" s="65"/>
      <c r="D18" s="65"/>
      <c r="E18" s="81"/>
      <c r="F18" s="80"/>
      <c r="G18" s="80"/>
      <c r="H18" s="80"/>
      <c r="I18" s="64"/>
      <c r="J18" s="64"/>
      <c r="K18" s="64"/>
    </row>
    <row r="19" spans="2:11" x14ac:dyDescent="0.25">
      <c r="B19" s="178">
        <v>17</v>
      </c>
      <c r="C19" s="64">
        <v>11</v>
      </c>
      <c r="D19" s="64">
        <v>2019</v>
      </c>
      <c r="E19" s="178" t="s">
        <v>215</v>
      </c>
      <c r="F19" s="178">
        <v>5</v>
      </c>
      <c r="G19" s="65" t="s">
        <v>124</v>
      </c>
      <c r="H19" s="73" t="s">
        <v>130</v>
      </c>
      <c r="I19" s="64">
        <v>1279</v>
      </c>
      <c r="J19" s="64">
        <v>7</v>
      </c>
      <c r="K19" s="67">
        <f>I19/J19</f>
        <v>182.71428571428572</v>
      </c>
    </row>
    <row r="20" spans="2:11" x14ac:dyDescent="0.25">
      <c r="B20" s="101"/>
      <c r="C20" s="64"/>
      <c r="D20" s="55"/>
      <c r="E20" s="72" t="s">
        <v>215</v>
      </c>
      <c r="F20" s="72">
        <v>5</v>
      </c>
      <c r="G20" s="65"/>
      <c r="H20" s="80"/>
      <c r="I20" s="64"/>
      <c r="J20" s="64"/>
      <c r="K20" s="67"/>
    </row>
    <row r="21" spans="2:11" x14ac:dyDescent="0.25">
      <c r="B21" s="81"/>
      <c r="C21" s="64"/>
      <c r="D21" s="64"/>
      <c r="E21" s="72" t="s">
        <v>215</v>
      </c>
      <c r="F21" s="64">
        <v>5</v>
      </c>
      <c r="G21" s="73"/>
      <c r="H21" s="80"/>
      <c r="I21" s="64"/>
      <c r="J21" s="64"/>
      <c r="K21" s="62"/>
    </row>
    <row r="22" spans="2:11" x14ac:dyDescent="0.25">
      <c r="B22" s="80"/>
      <c r="C22" s="65"/>
      <c r="D22" s="65"/>
      <c r="E22" s="81"/>
      <c r="F22" s="80"/>
      <c r="G22" s="80"/>
      <c r="H22" s="80"/>
      <c r="I22" s="82">
        <f>SUM(I19:I21)</f>
        <v>1279</v>
      </c>
      <c r="J22" s="82">
        <f>SUM(J19:J21)</f>
        <v>7</v>
      </c>
      <c r="K22" s="67">
        <f>I22/J22</f>
        <v>182.71428571428572</v>
      </c>
    </row>
    <row r="23" spans="2:11" x14ac:dyDescent="0.25">
      <c r="B23" s="80"/>
      <c r="C23" s="65"/>
      <c r="D23" s="65"/>
      <c r="E23" s="81"/>
      <c r="F23" s="80"/>
      <c r="G23" s="80"/>
      <c r="H23" s="80"/>
      <c r="I23" s="64"/>
      <c r="J23" s="64"/>
      <c r="K23" s="64"/>
    </row>
    <row r="24" spans="2:11" x14ac:dyDescent="0.25">
      <c r="B24" s="178">
        <v>17</v>
      </c>
      <c r="C24" s="64">
        <v>11</v>
      </c>
      <c r="D24" s="64">
        <v>2019</v>
      </c>
      <c r="E24" s="178" t="s">
        <v>215</v>
      </c>
      <c r="F24" s="178">
        <v>5</v>
      </c>
      <c r="G24" s="65" t="s">
        <v>124</v>
      </c>
      <c r="H24" s="73" t="s">
        <v>137</v>
      </c>
      <c r="I24" s="64">
        <v>1194</v>
      </c>
      <c r="J24" s="64">
        <v>7</v>
      </c>
      <c r="K24" s="67">
        <f>I24/J24</f>
        <v>170.57142857142858</v>
      </c>
    </row>
    <row r="25" spans="2:11" x14ac:dyDescent="0.25">
      <c r="B25" s="101"/>
      <c r="C25" s="64"/>
      <c r="D25" s="55"/>
      <c r="E25" s="72" t="s">
        <v>215</v>
      </c>
      <c r="F25" s="72">
        <v>5</v>
      </c>
      <c r="G25" s="80"/>
      <c r="H25" s="80"/>
      <c r="I25" s="64"/>
      <c r="J25" s="64"/>
      <c r="K25" s="67"/>
    </row>
    <row r="26" spans="2:11" x14ac:dyDescent="0.25">
      <c r="B26" s="81"/>
      <c r="C26" s="64"/>
      <c r="D26" s="64"/>
      <c r="E26" s="72" t="s">
        <v>215</v>
      </c>
      <c r="F26" s="64">
        <v>5</v>
      </c>
      <c r="G26" s="73"/>
      <c r="H26" s="80"/>
      <c r="I26" s="64"/>
      <c r="J26" s="64"/>
      <c r="K26" s="67"/>
    </row>
    <row r="27" spans="2:11" x14ac:dyDescent="0.25">
      <c r="B27" s="80"/>
      <c r="C27" s="65"/>
      <c r="D27" s="65"/>
      <c r="E27" s="81"/>
      <c r="F27" s="80"/>
      <c r="G27" s="80"/>
      <c r="H27" s="80"/>
      <c r="I27" s="82">
        <f>SUM(I24:I26)</f>
        <v>1194</v>
      </c>
      <c r="J27" s="82">
        <f>SUM(J24:J26)</f>
        <v>7</v>
      </c>
      <c r="K27" s="67">
        <f>I27/J27</f>
        <v>170.57142857142858</v>
      </c>
    </row>
    <row r="28" spans="2:11" x14ac:dyDescent="0.25">
      <c r="B28" s="80"/>
      <c r="C28" s="65"/>
      <c r="D28" s="65"/>
      <c r="E28" s="81"/>
      <c r="F28" s="80"/>
      <c r="G28" s="80"/>
      <c r="H28" s="80"/>
      <c r="I28" s="64"/>
      <c r="J28" s="64"/>
      <c r="K28" s="64"/>
    </row>
    <row r="29" spans="2:11" x14ac:dyDescent="0.25">
      <c r="B29" s="178">
        <v>17</v>
      </c>
      <c r="C29" s="64">
        <v>11</v>
      </c>
      <c r="D29" s="64">
        <v>2019</v>
      </c>
      <c r="E29" s="178" t="s">
        <v>215</v>
      </c>
      <c r="F29" s="178">
        <v>5</v>
      </c>
      <c r="G29" s="65"/>
      <c r="H29" s="73" t="s">
        <v>145</v>
      </c>
      <c r="I29" s="64"/>
      <c r="J29" s="64"/>
      <c r="K29" s="179" t="e">
        <f>I29/J29</f>
        <v>#DIV/0!</v>
      </c>
    </row>
    <row r="30" spans="2:11" x14ac:dyDescent="0.25">
      <c r="B30" s="101"/>
      <c r="C30" s="64"/>
      <c r="D30" s="72"/>
      <c r="E30" s="72" t="s">
        <v>215</v>
      </c>
      <c r="F30" s="72">
        <v>5</v>
      </c>
      <c r="G30" s="65"/>
      <c r="H30" s="33"/>
      <c r="I30" s="64"/>
      <c r="J30" s="64"/>
      <c r="K30" s="67"/>
    </row>
    <row r="31" spans="2:11" x14ac:dyDescent="0.25">
      <c r="B31" s="81"/>
      <c r="C31" s="64"/>
      <c r="D31" s="64"/>
      <c r="E31" s="72" t="s">
        <v>215</v>
      </c>
      <c r="F31" s="64">
        <v>5</v>
      </c>
      <c r="G31" s="73"/>
      <c r="H31" s="33"/>
      <c r="I31" s="64"/>
      <c r="J31" s="64"/>
      <c r="K31" s="67"/>
    </row>
    <row r="32" spans="2:11" x14ac:dyDescent="0.25">
      <c r="B32" s="55"/>
      <c r="C32" s="53"/>
      <c r="D32" s="53"/>
      <c r="E32" s="33"/>
      <c r="F32" s="55"/>
      <c r="H32" s="33"/>
      <c r="I32" s="82">
        <f>SUM(I29:I31)</f>
        <v>0</v>
      </c>
      <c r="J32" s="82">
        <f>SUM(J29:J31)</f>
        <v>0</v>
      </c>
      <c r="K32" s="67" t="e">
        <f>I32/J32</f>
        <v>#DIV/0!</v>
      </c>
    </row>
    <row r="33" spans="2:11" x14ac:dyDescent="0.25">
      <c r="B33" s="55"/>
      <c r="C33" s="53"/>
      <c r="D33" s="53"/>
      <c r="E33" s="33"/>
      <c r="F33" s="55"/>
      <c r="H33" s="33"/>
      <c r="I33" s="103"/>
      <c r="J33" s="100"/>
      <c r="K33" s="52"/>
    </row>
    <row r="34" spans="2:11" x14ac:dyDescent="0.25">
      <c r="B34" s="178">
        <v>17</v>
      </c>
      <c r="C34" s="64">
        <v>11</v>
      </c>
      <c r="D34" s="64">
        <v>2019</v>
      </c>
      <c r="E34" s="178" t="s">
        <v>215</v>
      </c>
      <c r="F34" s="178">
        <v>5</v>
      </c>
      <c r="G34" s="65" t="s">
        <v>124</v>
      </c>
      <c r="H34" s="73" t="s">
        <v>131</v>
      </c>
      <c r="I34" s="103">
        <v>1213</v>
      </c>
      <c r="J34" s="103">
        <v>7</v>
      </c>
      <c r="K34" s="67">
        <f>I34/J34</f>
        <v>173.28571428571428</v>
      </c>
    </row>
    <row r="35" spans="2:11" x14ac:dyDescent="0.25">
      <c r="B35" s="101"/>
      <c r="C35" s="64"/>
      <c r="D35" s="72"/>
      <c r="E35" s="72" t="s">
        <v>215</v>
      </c>
      <c r="F35" s="72">
        <v>5</v>
      </c>
      <c r="G35" s="65"/>
      <c r="H35" s="73"/>
      <c r="I35" s="103"/>
      <c r="J35" s="103"/>
      <c r="K35" s="67"/>
    </row>
    <row r="36" spans="2:11" x14ac:dyDescent="0.25">
      <c r="B36" s="64"/>
      <c r="C36" s="64"/>
      <c r="D36" s="64"/>
      <c r="E36" s="72" t="s">
        <v>215</v>
      </c>
      <c r="F36" s="64">
        <v>5</v>
      </c>
      <c r="G36" s="33"/>
      <c r="H36" s="73"/>
      <c r="I36" s="103"/>
      <c r="J36" s="103"/>
      <c r="K36" s="67"/>
    </row>
    <row r="37" spans="2:11" x14ac:dyDescent="0.25">
      <c r="B37" s="55"/>
      <c r="C37" s="53"/>
      <c r="D37" s="53"/>
      <c r="E37" s="33"/>
      <c r="F37" s="55"/>
      <c r="H37" s="73"/>
      <c r="I37" s="82">
        <f>SUM(I34:I36)</f>
        <v>1213</v>
      </c>
      <c r="J37" s="82">
        <f>SUM(J34:J36)</f>
        <v>7</v>
      </c>
      <c r="K37" s="67">
        <f>I37/J37</f>
        <v>173.28571428571428</v>
      </c>
    </row>
    <row r="38" spans="2:11" x14ac:dyDescent="0.25">
      <c r="B38" s="55"/>
      <c r="C38" s="53"/>
      <c r="D38" s="53"/>
      <c r="E38" s="33"/>
      <c r="F38" s="55"/>
      <c r="H38" s="73"/>
      <c r="I38" s="103"/>
      <c r="J38" s="103"/>
      <c r="K38" s="67"/>
    </row>
    <row r="39" spans="2:11" x14ac:dyDescent="0.25">
      <c r="B39" s="55"/>
      <c r="C39" s="53"/>
      <c r="D39" s="53"/>
      <c r="E39" s="33"/>
      <c r="F39" s="55"/>
      <c r="H39" s="72" t="s">
        <v>211</v>
      </c>
      <c r="I39" s="104">
        <f>I12+I17+I22+I27+I32+I37</f>
        <v>6262</v>
      </c>
      <c r="J39" s="105">
        <f>J12+J17+J22+J27+J32+J37</f>
        <v>35</v>
      </c>
      <c r="K39" s="106">
        <f>I39/J39</f>
        <v>178.91428571428571</v>
      </c>
    </row>
    <row r="40" spans="2:11" ht="22.5" customHeight="1" x14ac:dyDescent="0.25">
      <c r="B40" s="55"/>
      <c r="C40" s="53"/>
      <c r="D40" s="53"/>
      <c r="E40" s="33"/>
      <c r="F40" s="55"/>
      <c r="G40" s="108" t="s">
        <v>218</v>
      </c>
      <c r="H40" s="33"/>
      <c r="I40" s="53"/>
      <c r="J40" s="53"/>
      <c r="K40" s="52"/>
    </row>
    <row r="41" spans="2:11" x14ac:dyDescent="0.25">
      <c r="B41" s="55"/>
      <c r="C41" s="53"/>
      <c r="D41" s="53"/>
      <c r="E41" s="33"/>
      <c r="F41" s="55"/>
      <c r="H41" s="33"/>
      <c r="I41" s="53"/>
      <c r="J41" s="53"/>
      <c r="K41" s="52"/>
    </row>
    <row r="42" spans="2:11" x14ac:dyDescent="0.25">
      <c r="B42" s="178">
        <v>17</v>
      </c>
      <c r="C42" s="64">
        <v>11</v>
      </c>
      <c r="D42" s="64">
        <v>2019</v>
      </c>
      <c r="E42" s="178" t="s">
        <v>215</v>
      </c>
      <c r="F42" s="178">
        <v>5</v>
      </c>
      <c r="G42" s="65" t="s">
        <v>124</v>
      </c>
      <c r="H42" s="73" t="s">
        <v>146</v>
      </c>
      <c r="I42" s="64">
        <v>976</v>
      </c>
      <c r="J42" s="64">
        <v>5</v>
      </c>
      <c r="K42" s="67">
        <f>I42/J42</f>
        <v>195.2</v>
      </c>
    </row>
    <row r="43" spans="2:11" x14ac:dyDescent="0.25">
      <c r="B43" s="236"/>
      <c r="C43" s="64"/>
      <c r="D43" s="64"/>
      <c r="E43" s="236"/>
      <c r="F43" s="236"/>
      <c r="G43" s="65"/>
      <c r="H43" s="73"/>
      <c r="I43" s="64"/>
      <c r="J43" s="64"/>
      <c r="K43" s="67"/>
    </row>
    <row r="44" spans="2:11" x14ac:dyDescent="0.25">
      <c r="B44" s="101"/>
      <c r="C44" s="64"/>
      <c r="D44" s="55"/>
      <c r="E44" s="72"/>
      <c r="F44" s="72"/>
      <c r="G44" s="73"/>
      <c r="H44" s="73"/>
      <c r="I44" s="64"/>
      <c r="J44" s="64"/>
      <c r="K44" s="67"/>
    </row>
    <row r="45" spans="2:11" x14ac:dyDescent="0.25">
      <c r="B45" s="72"/>
      <c r="C45" s="64"/>
      <c r="D45" s="64"/>
      <c r="E45" s="72"/>
      <c r="F45" s="72"/>
      <c r="G45" s="65"/>
      <c r="H45" s="73"/>
      <c r="I45" s="82">
        <f>SUM(I42:I44)</f>
        <v>976</v>
      </c>
      <c r="J45" s="82">
        <f>SUM(J42:J44)</f>
        <v>5</v>
      </c>
      <c r="K45" s="67">
        <f>I45/J45</f>
        <v>195.2</v>
      </c>
    </row>
    <row r="46" spans="2:11" x14ac:dyDescent="0.25">
      <c r="B46" s="72"/>
      <c r="C46" s="64"/>
      <c r="D46" s="64"/>
      <c r="E46" s="72"/>
      <c r="F46" s="72"/>
      <c r="G46" s="65"/>
      <c r="H46" s="73"/>
      <c r="I46" s="64"/>
      <c r="J46" s="64"/>
      <c r="K46" s="67"/>
    </row>
    <row r="47" spans="2:11" x14ac:dyDescent="0.25">
      <c r="B47" s="178">
        <v>17</v>
      </c>
      <c r="C47" s="64">
        <v>11</v>
      </c>
      <c r="D47" s="64">
        <v>2019</v>
      </c>
      <c r="E47" s="178" t="s">
        <v>215</v>
      </c>
      <c r="F47" s="178">
        <v>5</v>
      </c>
      <c r="G47" s="65" t="s">
        <v>124</v>
      </c>
      <c r="H47" s="73" t="s">
        <v>127</v>
      </c>
      <c r="I47" s="64">
        <v>1337</v>
      </c>
      <c r="J47" s="64">
        <v>7</v>
      </c>
      <c r="K47" s="67">
        <f>I47/J47</f>
        <v>191</v>
      </c>
    </row>
    <row r="48" spans="2:11" x14ac:dyDescent="0.25">
      <c r="B48" s="101"/>
      <c r="C48" s="64"/>
      <c r="D48" s="55"/>
      <c r="E48" s="72"/>
      <c r="F48" s="72"/>
      <c r="G48" s="73"/>
      <c r="H48" s="73"/>
      <c r="I48" s="64"/>
      <c r="J48" s="64"/>
      <c r="K48" s="67"/>
    </row>
    <row r="49" spans="2:11" x14ac:dyDescent="0.25">
      <c r="B49" s="64"/>
      <c r="C49" s="64"/>
      <c r="D49" s="64"/>
      <c r="E49" s="72"/>
      <c r="F49" s="72"/>
      <c r="G49" s="73"/>
      <c r="H49" s="73"/>
      <c r="I49" s="64"/>
      <c r="J49" s="64"/>
      <c r="K49" s="67"/>
    </row>
    <row r="50" spans="2:11" x14ac:dyDescent="0.25">
      <c r="B50" s="72"/>
      <c r="C50" s="64"/>
      <c r="D50" s="64"/>
      <c r="E50" s="72"/>
      <c r="F50" s="72"/>
      <c r="G50" s="65"/>
      <c r="H50" s="73"/>
      <c r="I50" s="82">
        <f>SUM(I47:I49)</f>
        <v>1337</v>
      </c>
      <c r="J50" s="82">
        <f>SUM(J47:J49)</f>
        <v>7</v>
      </c>
      <c r="K50" s="67">
        <f>I50/J50</f>
        <v>191</v>
      </c>
    </row>
    <row r="51" spans="2:11" x14ac:dyDescent="0.25">
      <c r="B51" s="72"/>
      <c r="C51" s="64"/>
      <c r="D51" s="64"/>
      <c r="E51" s="72"/>
      <c r="F51" s="72"/>
      <c r="G51" s="65"/>
      <c r="H51" s="73"/>
      <c r="I51" s="64"/>
      <c r="J51" s="64"/>
      <c r="K51" s="67"/>
    </row>
    <row r="52" spans="2:11" x14ac:dyDescent="0.25">
      <c r="B52" s="178">
        <v>17</v>
      </c>
      <c r="C52" s="64">
        <v>11</v>
      </c>
      <c r="D52" s="64">
        <v>2019</v>
      </c>
      <c r="E52" s="178" t="s">
        <v>215</v>
      </c>
      <c r="F52" s="178">
        <v>5</v>
      </c>
      <c r="G52" s="65" t="s">
        <v>124</v>
      </c>
      <c r="H52" s="73" t="s">
        <v>278</v>
      </c>
      <c r="I52" s="64">
        <v>1262</v>
      </c>
      <c r="J52" s="64">
        <v>7</v>
      </c>
      <c r="K52" s="67">
        <f>I52/J52</f>
        <v>180.28571428571428</v>
      </c>
    </row>
    <row r="53" spans="2:11" x14ac:dyDescent="0.25">
      <c r="B53" s="236"/>
      <c r="C53" s="64"/>
      <c r="D53" s="64"/>
      <c r="E53" s="236"/>
      <c r="F53" s="236"/>
      <c r="G53" s="65"/>
      <c r="H53" s="73"/>
      <c r="I53" s="64"/>
      <c r="J53" s="64"/>
      <c r="K53" s="67"/>
    </row>
    <row r="54" spans="2:11" x14ac:dyDescent="0.25">
      <c r="B54" s="101"/>
      <c r="C54" s="64"/>
      <c r="D54" s="55"/>
      <c r="E54" s="72"/>
      <c r="F54" s="72"/>
      <c r="G54" s="73"/>
      <c r="H54" s="73"/>
      <c r="I54" s="64"/>
      <c r="J54" s="64"/>
      <c r="K54" s="67"/>
    </row>
    <row r="55" spans="2:11" x14ac:dyDescent="0.25">
      <c r="B55" s="72"/>
      <c r="C55" s="64"/>
      <c r="D55" s="64"/>
      <c r="E55" s="72"/>
      <c r="F55" s="72"/>
      <c r="G55" s="65"/>
      <c r="H55" s="73"/>
      <c r="I55" s="82">
        <f>SUM(I52:I52)</f>
        <v>1262</v>
      </c>
      <c r="J55" s="82">
        <f>SUM(J52:J52)</f>
        <v>7</v>
      </c>
      <c r="K55" s="67">
        <f>I55/J55</f>
        <v>180.28571428571428</v>
      </c>
    </row>
    <row r="56" spans="2:11" x14ac:dyDescent="0.25">
      <c r="B56" s="72"/>
      <c r="C56" s="64"/>
      <c r="D56" s="64"/>
      <c r="E56" s="72"/>
      <c r="F56" s="72"/>
      <c r="G56" s="65"/>
      <c r="H56" s="73"/>
      <c r="I56" s="64"/>
      <c r="J56" s="64"/>
      <c r="K56" s="67"/>
    </row>
    <row r="57" spans="2:11" x14ac:dyDescent="0.25">
      <c r="B57" s="178">
        <v>17</v>
      </c>
      <c r="C57" s="64">
        <v>11</v>
      </c>
      <c r="D57" s="64">
        <v>2019</v>
      </c>
      <c r="E57" s="178" t="s">
        <v>215</v>
      </c>
      <c r="F57" s="178">
        <v>5</v>
      </c>
      <c r="G57" s="65" t="s">
        <v>124</v>
      </c>
      <c r="H57" s="73" t="s">
        <v>136</v>
      </c>
      <c r="I57" s="64">
        <v>781</v>
      </c>
      <c r="J57" s="64">
        <v>5</v>
      </c>
      <c r="K57" s="67">
        <f>I57/J57</f>
        <v>156.19999999999999</v>
      </c>
    </row>
    <row r="58" spans="2:11" x14ac:dyDescent="0.25">
      <c r="B58" s="101"/>
      <c r="C58" s="64"/>
      <c r="D58" s="55"/>
      <c r="E58" s="72"/>
      <c r="F58" s="72"/>
      <c r="G58" s="73"/>
      <c r="H58" s="80"/>
      <c r="I58" s="64"/>
      <c r="J58" s="64"/>
      <c r="K58" s="67"/>
    </row>
    <row r="59" spans="2:11" x14ac:dyDescent="0.25">
      <c r="B59" s="64"/>
      <c r="C59" s="64"/>
      <c r="D59" s="64"/>
      <c r="E59" s="72"/>
      <c r="F59" s="72"/>
      <c r="G59" s="73"/>
      <c r="H59" s="80"/>
      <c r="I59" s="64"/>
      <c r="J59" s="64"/>
      <c r="K59" s="67"/>
    </row>
    <row r="60" spans="2:11" x14ac:dyDescent="0.25">
      <c r="B60" s="65"/>
      <c r="C60" s="65"/>
      <c r="D60" s="65"/>
      <c r="E60" s="81"/>
      <c r="F60" s="80"/>
      <c r="G60" s="65"/>
      <c r="H60" s="80"/>
      <c r="I60" s="82">
        <f>SUM(I57:I59)</f>
        <v>781</v>
      </c>
      <c r="J60" s="82">
        <f>SUM(J57:J59)</f>
        <v>5</v>
      </c>
      <c r="K60" s="67">
        <f>I60/J60</f>
        <v>156.19999999999999</v>
      </c>
    </row>
    <row r="61" spans="2:11" x14ac:dyDescent="0.25">
      <c r="B61" s="65"/>
      <c r="C61" s="65"/>
      <c r="D61" s="65"/>
      <c r="E61" s="81"/>
      <c r="F61" s="80"/>
      <c r="G61" s="65"/>
      <c r="H61" s="80"/>
      <c r="I61" s="64"/>
      <c r="J61" s="64"/>
      <c r="K61" s="64"/>
    </row>
    <row r="62" spans="2:11" x14ac:dyDescent="0.25">
      <c r="B62" s="65"/>
      <c r="C62" s="65"/>
      <c r="D62" s="65"/>
      <c r="E62" s="81"/>
      <c r="F62" s="80"/>
      <c r="G62" s="65"/>
      <c r="H62" s="80"/>
      <c r="I62" s="64"/>
      <c r="J62" s="64"/>
      <c r="K62" s="64"/>
    </row>
    <row r="63" spans="2:11" x14ac:dyDescent="0.25">
      <c r="B63" s="178">
        <v>17</v>
      </c>
      <c r="C63" s="64">
        <v>11</v>
      </c>
      <c r="D63" s="64">
        <v>2019</v>
      </c>
      <c r="E63" s="178" t="s">
        <v>215</v>
      </c>
      <c r="F63" s="178">
        <v>5</v>
      </c>
      <c r="G63" s="65" t="s">
        <v>124</v>
      </c>
      <c r="H63" s="73" t="s">
        <v>367</v>
      </c>
      <c r="I63" s="64">
        <v>658</v>
      </c>
      <c r="J63" s="64">
        <v>4</v>
      </c>
      <c r="K63" s="67">
        <f>I63/J63</f>
        <v>164.5</v>
      </c>
    </row>
    <row r="64" spans="2:11" x14ac:dyDescent="0.25">
      <c r="B64" s="101"/>
      <c r="C64" s="64"/>
      <c r="D64" s="55"/>
      <c r="E64" s="72"/>
      <c r="F64" s="72"/>
      <c r="G64" s="73"/>
      <c r="H64" s="80"/>
      <c r="I64" s="64"/>
      <c r="J64" s="64"/>
      <c r="K64" s="67"/>
    </row>
    <row r="65" spans="2:11" x14ac:dyDescent="0.25">
      <c r="B65" s="64"/>
      <c r="C65" s="64"/>
      <c r="D65" s="64"/>
      <c r="E65" s="72"/>
      <c r="F65" s="72"/>
      <c r="G65" s="73"/>
      <c r="H65" s="80"/>
      <c r="I65" s="64"/>
      <c r="J65" s="64"/>
      <c r="K65" s="67"/>
    </row>
    <row r="66" spans="2:11" x14ac:dyDescent="0.25">
      <c r="B66" s="65"/>
      <c r="C66" s="65"/>
      <c r="D66" s="65"/>
      <c r="E66" s="81"/>
      <c r="F66" s="80"/>
      <c r="G66" s="65"/>
      <c r="H66" s="80"/>
      <c r="I66" s="82">
        <f>SUM(I63:I65)</f>
        <v>658</v>
      </c>
      <c r="J66" s="82">
        <f>SUM(J63:J65)</f>
        <v>4</v>
      </c>
      <c r="K66" s="67">
        <f>I66/J66</f>
        <v>164.5</v>
      </c>
    </row>
    <row r="67" spans="2:11" x14ac:dyDescent="0.25">
      <c r="B67" s="65"/>
      <c r="C67" s="65"/>
      <c r="D67" s="65"/>
      <c r="E67" s="81"/>
      <c r="F67" s="80"/>
      <c r="G67" s="65"/>
      <c r="H67" s="80"/>
      <c r="I67" s="64"/>
      <c r="J67" s="64"/>
      <c r="K67" s="64"/>
    </row>
    <row r="68" spans="2:11" x14ac:dyDescent="0.25">
      <c r="B68" s="178">
        <v>17</v>
      </c>
      <c r="C68" s="64">
        <v>11</v>
      </c>
      <c r="D68" s="64">
        <v>2019</v>
      </c>
      <c r="E68" s="178" t="s">
        <v>215</v>
      </c>
      <c r="F68" s="178">
        <v>5</v>
      </c>
      <c r="G68" s="65" t="s">
        <v>124</v>
      </c>
      <c r="H68" s="73" t="s">
        <v>147</v>
      </c>
      <c r="I68" s="64">
        <v>1216</v>
      </c>
      <c r="J68" s="64">
        <v>7</v>
      </c>
      <c r="K68" s="67">
        <f>I68/J68</f>
        <v>173.71428571428572</v>
      </c>
    </row>
    <row r="69" spans="2:11" x14ac:dyDescent="0.25">
      <c r="B69" s="101"/>
      <c r="C69" s="64"/>
      <c r="D69" s="55"/>
      <c r="E69" s="72"/>
      <c r="F69" s="72"/>
      <c r="G69" s="73"/>
      <c r="H69" s="80"/>
      <c r="I69" s="64"/>
      <c r="J69" s="64"/>
      <c r="K69" s="67"/>
    </row>
    <row r="70" spans="2:11" x14ac:dyDescent="0.25">
      <c r="B70" s="64"/>
      <c r="C70" s="64"/>
      <c r="D70" s="64"/>
      <c r="E70" s="72"/>
      <c r="F70" s="72"/>
      <c r="G70" s="73"/>
      <c r="H70" s="80"/>
      <c r="I70" s="64"/>
      <c r="J70" s="64"/>
      <c r="K70" s="67"/>
    </row>
    <row r="71" spans="2:11" x14ac:dyDescent="0.25">
      <c r="B71" s="55"/>
      <c r="C71" s="53"/>
      <c r="D71" s="53"/>
      <c r="E71" s="33"/>
      <c r="F71" s="55"/>
      <c r="H71" s="80"/>
      <c r="I71" s="82">
        <f>SUM(I68:I70)</f>
        <v>1216</v>
      </c>
      <c r="J71" s="82">
        <f>SUM(J68:J70)</f>
        <v>7</v>
      </c>
      <c r="K71" s="67">
        <f>I71/J71</f>
        <v>173.71428571428572</v>
      </c>
    </row>
    <row r="72" spans="2:11" x14ac:dyDescent="0.25">
      <c r="B72" s="55"/>
      <c r="C72" s="53"/>
      <c r="D72" s="53"/>
      <c r="E72" s="33"/>
      <c r="F72" s="55"/>
      <c r="H72" s="80"/>
      <c r="I72" s="103"/>
      <c r="J72" s="103"/>
      <c r="K72" s="67"/>
    </row>
    <row r="73" spans="2:11" x14ac:dyDescent="0.25">
      <c r="B73" s="55"/>
      <c r="C73" s="53"/>
      <c r="D73" s="53"/>
      <c r="E73" s="33"/>
      <c r="F73" s="55"/>
      <c r="H73" s="178" t="s">
        <v>211</v>
      </c>
      <c r="I73" s="104">
        <f>I42+I47+I52+I57+I63+I68</f>
        <v>6230</v>
      </c>
      <c r="J73" s="105">
        <f>J42+J47+J52+J57+J63+J68</f>
        <v>35</v>
      </c>
      <c r="K73" s="106">
        <f>I73/J73</f>
        <v>178</v>
      </c>
    </row>
    <row r="74" spans="2:11" x14ac:dyDescent="0.25">
      <c r="B74" s="55"/>
      <c r="C74" s="53"/>
      <c r="D74" s="53"/>
      <c r="E74" s="33"/>
      <c r="F74" s="55"/>
      <c r="H74" s="80"/>
      <c r="I74" s="103"/>
      <c r="J74" s="103"/>
      <c r="K74" s="67"/>
    </row>
    <row r="75" spans="2:11" ht="15.75" x14ac:dyDescent="0.25">
      <c r="B75" s="55"/>
      <c r="C75" s="53"/>
      <c r="D75" s="53"/>
      <c r="E75" s="33"/>
      <c r="F75" s="55"/>
      <c r="G75" s="108" t="s">
        <v>242</v>
      </c>
      <c r="H75" s="80"/>
      <c r="I75" s="103"/>
      <c r="J75" s="103"/>
      <c r="K75" s="67"/>
    </row>
    <row r="76" spans="2:11" x14ac:dyDescent="0.25">
      <c r="B76" s="55"/>
      <c r="C76" s="53"/>
      <c r="D76" s="53"/>
      <c r="E76" s="33"/>
      <c r="F76" s="55"/>
      <c r="H76" s="80"/>
      <c r="I76" s="103"/>
      <c r="J76" s="103"/>
      <c r="K76" s="67"/>
    </row>
    <row r="77" spans="2:11" x14ac:dyDescent="0.25">
      <c r="B77" s="178">
        <v>17</v>
      </c>
      <c r="C77" s="64">
        <v>11</v>
      </c>
      <c r="D77" s="64">
        <v>2019</v>
      </c>
      <c r="E77" s="178" t="s">
        <v>243</v>
      </c>
      <c r="F77" s="178">
        <v>4</v>
      </c>
      <c r="G77" s="65" t="s">
        <v>140</v>
      </c>
      <c r="H77" s="65" t="s">
        <v>241</v>
      </c>
      <c r="I77" s="103">
        <v>819</v>
      </c>
      <c r="J77" s="103">
        <v>7</v>
      </c>
      <c r="K77" s="67">
        <f>I77/J77</f>
        <v>117</v>
      </c>
    </row>
    <row r="78" spans="2:11" x14ac:dyDescent="0.25">
      <c r="B78" s="55"/>
      <c r="C78" s="53"/>
      <c r="D78" s="53"/>
      <c r="E78" s="33"/>
      <c r="F78" s="55"/>
      <c r="H78" s="80"/>
      <c r="I78" s="103"/>
      <c r="J78" s="103"/>
      <c r="K78" s="67"/>
    </row>
    <row r="79" spans="2:11" x14ac:dyDescent="0.25">
      <c r="B79" s="55"/>
      <c r="C79" s="53"/>
      <c r="D79" s="53"/>
      <c r="E79" s="33"/>
      <c r="F79" s="55"/>
      <c r="H79" s="80"/>
      <c r="I79" s="103"/>
      <c r="J79" s="103"/>
      <c r="K79" s="67"/>
    </row>
    <row r="80" spans="2:11" x14ac:dyDescent="0.25">
      <c r="B80" s="55"/>
      <c r="C80" s="53"/>
      <c r="D80" s="53"/>
      <c r="E80" s="33"/>
      <c r="F80" s="55"/>
      <c r="H80" s="80"/>
      <c r="I80" s="103"/>
      <c r="J80" s="103"/>
      <c r="K80" s="67"/>
    </row>
    <row r="81" spans="2:11" x14ac:dyDescent="0.25">
      <c r="B81" s="178">
        <v>17</v>
      </c>
      <c r="C81" s="64">
        <v>11</v>
      </c>
      <c r="D81" s="64">
        <v>2019</v>
      </c>
      <c r="E81" s="178" t="s">
        <v>243</v>
      </c>
      <c r="F81" s="178">
        <v>4</v>
      </c>
      <c r="G81" s="65" t="s">
        <v>140</v>
      </c>
      <c r="H81" s="65" t="s">
        <v>372</v>
      </c>
      <c r="I81" s="103">
        <v>1043</v>
      </c>
      <c r="J81" s="103">
        <v>7</v>
      </c>
      <c r="K81" s="67">
        <f>I81/J81</f>
        <v>149</v>
      </c>
    </row>
    <row r="82" spans="2:11" x14ac:dyDescent="0.25">
      <c r="B82" s="55"/>
      <c r="C82" s="53"/>
      <c r="D82" s="53"/>
      <c r="E82" s="33"/>
      <c r="F82" s="55"/>
      <c r="H82" s="80"/>
      <c r="I82" s="103"/>
      <c r="J82" s="103"/>
      <c r="K82" s="67"/>
    </row>
    <row r="83" spans="2:11" x14ac:dyDescent="0.25">
      <c r="B83" s="55"/>
      <c r="C83" s="53"/>
      <c r="D83" s="53"/>
      <c r="E83" s="33"/>
      <c r="F83" s="55"/>
      <c r="H83" s="80"/>
      <c r="I83" s="103"/>
      <c r="J83" s="103"/>
      <c r="K83" s="67"/>
    </row>
    <row r="84" spans="2:11" x14ac:dyDescent="0.25">
      <c r="B84" s="55"/>
      <c r="C84" s="53"/>
      <c r="D84" s="53"/>
      <c r="E84" s="33"/>
      <c r="F84" s="55"/>
      <c r="H84" s="80"/>
      <c r="I84" s="103"/>
      <c r="J84" s="103"/>
      <c r="K84" s="67"/>
    </row>
    <row r="85" spans="2:11" x14ac:dyDescent="0.25">
      <c r="B85" s="178">
        <v>17</v>
      </c>
      <c r="C85" s="64">
        <v>11</v>
      </c>
      <c r="D85" s="64">
        <v>2019</v>
      </c>
      <c r="E85" s="178" t="s">
        <v>243</v>
      </c>
      <c r="F85" s="178">
        <v>4</v>
      </c>
      <c r="G85" s="65" t="s">
        <v>140</v>
      </c>
      <c r="H85" s="65" t="s">
        <v>296</v>
      </c>
      <c r="I85" s="103">
        <v>1148</v>
      </c>
      <c r="J85" s="103">
        <v>7</v>
      </c>
      <c r="K85" s="67">
        <f>I85/J85</f>
        <v>164</v>
      </c>
    </row>
    <row r="86" spans="2:11" x14ac:dyDescent="0.25">
      <c r="B86" s="55"/>
      <c r="C86" s="53"/>
      <c r="D86" s="53"/>
      <c r="E86" s="33"/>
      <c r="F86" s="55"/>
      <c r="H86" s="80"/>
      <c r="I86" s="103"/>
      <c r="J86" s="103"/>
      <c r="K86" s="67"/>
    </row>
    <row r="87" spans="2:11" x14ac:dyDescent="0.25">
      <c r="B87" s="55"/>
      <c r="C87" s="53"/>
      <c r="D87" s="53"/>
      <c r="E87" s="33"/>
      <c r="F87" s="55"/>
      <c r="H87" s="80"/>
      <c r="I87" s="103"/>
      <c r="J87" s="103"/>
      <c r="K87" s="67"/>
    </row>
    <row r="88" spans="2:11" x14ac:dyDescent="0.25">
      <c r="B88" s="55"/>
      <c r="C88" s="53"/>
      <c r="D88" s="53"/>
      <c r="E88" s="33"/>
      <c r="F88" s="55"/>
      <c r="H88" s="80"/>
      <c r="I88" s="103"/>
      <c r="J88" s="103"/>
      <c r="K88" s="67"/>
    </row>
    <row r="89" spans="2:11" x14ac:dyDescent="0.25">
      <c r="B89" s="178">
        <v>17</v>
      </c>
      <c r="C89" s="64">
        <v>11</v>
      </c>
      <c r="D89" s="64">
        <v>2019</v>
      </c>
      <c r="E89" s="178" t="s">
        <v>243</v>
      </c>
      <c r="F89" s="178">
        <v>5</v>
      </c>
      <c r="G89" s="65" t="s">
        <v>140</v>
      </c>
      <c r="H89" s="65" t="s">
        <v>240</v>
      </c>
      <c r="I89" s="103">
        <v>1022</v>
      </c>
      <c r="J89" s="103">
        <v>7</v>
      </c>
      <c r="K89" s="67">
        <f>I89/J89</f>
        <v>146</v>
      </c>
    </row>
    <row r="90" spans="2:11" x14ac:dyDescent="0.25">
      <c r="B90" s="55"/>
      <c r="C90" s="53"/>
      <c r="D90" s="53"/>
      <c r="E90" s="33"/>
      <c r="F90" s="55"/>
      <c r="H90" s="80"/>
      <c r="I90" s="103"/>
      <c r="J90" s="103"/>
      <c r="K90" s="67"/>
    </row>
    <row r="91" spans="2:11" x14ac:dyDescent="0.25">
      <c r="B91" s="55"/>
      <c r="C91" s="53"/>
      <c r="D91" s="53"/>
      <c r="E91" s="33"/>
      <c r="F91" s="55"/>
      <c r="H91" s="80"/>
      <c r="I91" s="103"/>
      <c r="J91" s="103"/>
      <c r="K91" s="67"/>
    </row>
    <row r="92" spans="2:11" x14ac:dyDescent="0.25">
      <c r="B92" s="55"/>
      <c r="C92" s="53"/>
      <c r="D92" s="53"/>
      <c r="E92" s="33"/>
      <c r="F92" s="55"/>
      <c r="H92" s="178" t="s">
        <v>211</v>
      </c>
      <c r="I92" s="104">
        <f>+I77+I81+I85+I89</f>
        <v>4032</v>
      </c>
      <c r="J92" s="105">
        <f>J77+J81+J85+J89</f>
        <v>28</v>
      </c>
      <c r="K92" s="106">
        <f>I92/J92</f>
        <v>144</v>
      </c>
    </row>
    <row r="93" spans="2:11" x14ac:dyDescent="0.25">
      <c r="B93" s="178"/>
      <c r="C93" s="64"/>
      <c r="D93" s="64"/>
      <c r="E93" s="178"/>
      <c r="F93" s="178"/>
      <c r="G93" s="65"/>
      <c r="H93" s="80"/>
      <c r="I93" s="103"/>
      <c r="J93" s="103"/>
      <c r="K93" s="67"/>
    </row>
    <row r="94" spans="2:11" x14ac:dyDescent="0.25">
      <c r="B94" s="55"/>
      <c r="C94" s="53"/>
      <c r="D94" s="53"/>
      <c r="E94" s="33"/>
      <c r="F94" s="55"/>
      <c r="H94" s="80"/>
      <c r="I94" s="103"/>
      <c r="J94" s="103"/>
      <c r="K94" s="67"/>
    </row>
    <row r="95" spans="2:11" x14ac:dyDescent="0.25">
      <c r="B95" s="55"/>
      <c r="C95" s="53"/>
      <c r="D95" s="53"/>
      <c r="E95" s="33"/>
      <c r="F95" s="55"/>
      <c r="H95" s="80"/>
      <c r="I95" s="103"/>
      <c r="J95" s="103"/>
      <c r="K95" s="67"/>
    </row>
    <row r="96" spans="2:11" x14ac:dyDescent="0.25">
      <c r="H96" s="80"/>
      <c r="I96" s="64"/>
      <c r="J96" s="64"/>
      <c r="K96" s="64"/>
    </row>
    <row r="97" spans="8:11" x14ac:dyDescent="0.25">
      <c r="H97" s="72" t="s">
        <v>244</v>
      </c>
      <c r="I97" s="104">
        <f>I39+I73+I92</f>
        <v>16524</v>
      </c>
      <c r="J97" s="105">
        <f>J39+J73+J92</f>
        <v>98</v>
      </c>
      <c r="K97" s="106">
        <f>I97/J97</f>
        <v>168.61224489795919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6</vt:i4>
      </vt:variant>
    </vt:vector>
  </HeadingPairs>
  <TitlesOfParts>
    <vt:vector size="6" baseType="lpstr">
      <vt:lpstr>joueurs2021_2022</vt:lpstr>
      <vt:lpstr>CHRONO_21_22</vt:lpstr>
      <vt:lpstr>palmares21_22</vt:lpstr>
      <vt:lpstr>nomines_21_22</vt:lpstr>
      <vt:lpstr>dames_clubs_21_22</vt:lpstr>
      <vt:lpstr>hommes_clubs_21_22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Patrice</dc:creator>
  <cp:lastModifiedBy>33607525202</cp:lastModifiedBy>
  <dcterms:created xsi:type="dcterms:W3CDTF">2019-09-03T09:28:39Z</dcterms:created>
  <dcterms:modified xsi:type="dcterms:W3CDTF">2022-01-16T18:37:49Z</dcterms:modified>
</cp:coreProperties>
</file>