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AI126" i="1" l="1"/>
  <c r="AI125" i="1"/>
  <c r="AH129" i="1"/>
  <c r="AH126" i="1"/>
  <c r="AH127" i="1" s="1"/>
  <c r="AH125" i="1"/>
  <c r="AJ120" i="1"/>
  <c r="AI120" i="1"/>
  <c r="AI119" i="1"/>
  <c r="AI121" i="1" s="1"/>
  <c r="AJ114" i="1"/>
  <c r="AI114" i="1"/>
  <c r="AI113" i="1"/>
  <c r="AI115" i="1" s="1"/>
  <c r="AJ111" i="1"/>
  <c r="AI111" i="1"/>
  <c r="AI110" i="1"/>
  <c r="AI112" i="1" s="1"/>
  <c r="AJ108" i="1"/>
  <c r="AI108" i="1"/>
  <c r="AI107" i="1"/>
  <c r="AI109" i="1" s="1"/>
  <c r="AJ105" i="1"/>
  <c r="AI105" i="1"/>
  <c r="AI104" i="1"/>
  <c r="AI106" i="1" s="1"/>
  <c r="AJ102" i="1"/>
  <c r="AI102" i="1"/>
  <c r="AI101" i="1"/>
  <c r="AI103" i="1" s="1"/>
  <c r="AJ99" i="1"/>
  <c r="AI99" i="1"/>
  <c r="AI98" i="1"/>
  <c r="AI100" i="1" s="1"/>
  <c r="AJ96" i="1"/>
  <c r="AI96" i="1"/>
  <c r="AI95" i="1"/>
  <c r="AI97" i="1" s="1"/>
  <c r="AJ90" i="1"/>
  <c r="AI90" i="1"/>
  <c r="AI89" i="1"/>
  <c r="AI91" i="1" s="1"/>
  <c r="AJ87" i="1"/>
  <c r="AI87" i="1"/>
  <c r="AI86" i="1"/>
  <c r="AI88" i="1" s="1"/>
  <c r="AJ78" i="1"/>
  <c r="AI78" i="1"/>
  <c r="AI77" i="1"/>
  <c r="AI79" i="1" s="1"/>
  <c r="AJ75" i="1"/>
  <c r="AI75" i="1"/>
  <c r="AI74" i="1"/>
  <c r="AI76" i="1" s="1"/>
  <c r="AJ72" i="1"/>
  <c r="AI72" i="1"/>
  <c r="AI71" i="1"/>
  <c r="AI73" i="1" s="1"/>
  <c r="AJ69" i="1"/>
  <c r="AI69" i="1"/>
  <c r="AI68" i="1"/>
  <c r="AI70" i="1" s="1"/>
  <c r="AJ66" i="1"/>
  <c r="AI66" i="1"/>
  <c r="AI65" i="1"/>
  <c r="AI67" i="1" s="1"/>
  <c r="AJ63" i="1"/>
  <c r="AI63" i="1"/>
  <c r="AI62" i="1"/>
  <c r="AI64" i="1" s="1"/>
  <c r="AJ60" i="1"/>
  <c r="AI60" i="1"/>
  <c r="AI59" i="1"/>
  <c r="AI61" i="1" s="1"/>
  <c r="AJ57" i="1"/>
  <c r="AI57" i="1"/>
  <c r="AI56" i="1"/>
  <c r="AI58" i="1" s="1"/>
  <c r="AJ54" i="1"/>
  <c r="AI54" i="1"/>
  <c r="AI53" i="1"/>
  <c r="AI55" i="1" s="1"/>
  <c r="AJ51" i="1"/>
  <c r="AI51" i="1"/>
  <c r="AI50" i="1"/>
  <c r="AI52" i="1" s="1"/>
  <c r="AJ45" i="1"/>
  <c r="AI45" i="1"/>
  <c r="AI44" i="1"/>
  <c r="AI46" i="1" s="1"/>
  <c r="AJ42" i="1"/>
  <c r="AI42" i="1"/>
  <c r="AI41" i="1"/>
  <c r="AI43" i="1" s="1"/>
  <c r="AJ39" i="1"/>
  <c r="AI39" i="1"/>
  <c r="AI38" i="1"/>
  <c r="AI40" i="1" s="1"/>
  <c r="AJ36" i="1"/>
  <c r="AI36" i="1"/>
  <c r="AI35" i="1"/>
  <c r="AI37" i="1" s="1"/>
  <c r="AJ33" i="1"/>
  <c r="AI33" i="1"/>
  <c r="AI32" i="1"/>
  <c r="AI34" i="1" s="1"/>
  <c r="AJ18" i="1"/>
  <c r="AI18" i="1"/>
  <c r="AI17" i="1"/>
  <c r="AI19" i="1" s="1"/>
  <c r="AJ15" i="1"/>
  <c r="AI15" i="1"/>
  <c r="AI14" i="1"/>
  <c r="AI16" i="1" s="1"/>
  <c r="AJ12" i="1"/>
  <c r="AI12" i="1"/>
  <c r="AI11" i="1"/>
  <c r="AI13" i="1" s="1"/>
  <c r="AJ21" i="1"/>
  <c r="AI21" i="1"/>
  <c r="AI20" i="1"/>
  <c r="AI22" i="1" s="1"/>
  <c r="AJ30" i="1"/>
  <c r="AI30" i="1"/>
  <c r="AI29" i="1"/>
  <c r="AH31" i="1"/>
  <c r="H139" i="2"/>
  <c r="K139" i="2"/>
  <c r="L138" i="2"/>
  <c r="J139" i="2"/>
  <c r="AE97" i="1" l="1"/>
  <c r="AE70" i="1"/>
  <c r="L131" i="2"/>
  <c r="L130" i="2"/>
  <c r="J91" i="3" l="1"/>
  <c r="J94" i="3"/>
  <c r="J50" i="3"/>
  <c r="J61" i="3"/>
  <c r="J17" i="3"/>
  <c r="AI31" i="1"/>
  <c r="AG115" i="1"/>
  <c r="AG67" i="1"/>
  <c r="AG61" i="1"/>
  <c r="AG129" i="1" s="1"/>
  <c r="AF112" i="1"/>
  <c r="AF109" i="1"/>
  <c r="AF76" i="1"/>
  <c r="AF73" i="1"/>
  <c r="AF58" i="1"/>
  <c r="AF55" i="1"/>
  <c r="AF129" i="1"/>
  <c r="AG126" i="1"/>
  <c r="AF126" i="1"/>
  <c r="AF127" i="1" s="1"/>
  <c r="AE126" i="1"/>
  <c r="AE127" i="1" s="1"/>
  <c r="AG125" i="1"/>
  <c r="AF125" i="1"/>
  <c r="AE125" i="1"/>
  <c r="AE106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G127" i="1" l="1"/>
  <c r="AD126" i="1"/>
  <c r="AD125" i="1"/>
  <c r="AD40" i="1"/>
  <c r="AD16" i="1"/>
  <c r="AD129" i="1" s="1"/>
  <c r="L124" i="2"/>
  <c r="L123" i="2"/>
  <c r="AD127" i="1" l="1"/>
  <c r="AC112" i="1"/>
  <c r="AC70" i="1"/>
  <c r="AC55" i="1"/>
  <c r="AC129" i="1" s="1"/>
  <c r="AC31" i="1"/>
  <c r="AC126" i="1"/>
  <c r="AB126" i="1"/>
  <c r="AB127" i="1" s="1"/>
  <c r="AC125" i="1"/>
  <c r="AB125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7" i="1" l="1"/>
  <c r="Q121" i="1"/>
  <c r="AA126" i="1" l="1"/>
  <c r="AA125" i="1"/>
  <c r="AA97" i="1"/>
  <c r="AA70" i="1"/>
  <c r="AA31" i="1"/>
  <c r="L112" i="2"/>
  <c r="L111" i="2"/>
  <c r="L110" i="2"/>
  <c r="AA129" i="1" l="1"/>
  <c r="AA127" i="1"/>
  <c r="Z129" i="1"/>
  <c r="Z126" i="1"/>
  <c r="Z127" i="1" s="1"/>
  <c r="Z125" i="1"/>
  <c r="Z16" i="1"/>
  <c r="L109" i="2"/>
  <c r="X126" i="1" l="1"/>
  <c r="X125" i="1"/>
  <c r="X112" i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X127" i="1"/>
  <c r="J26" i="4"/>
  <c r="J28" i="4"/>
  <c r="J19" i="4"/>
  <c r="B30" i="4"/>
  <c r="I30" i="4"/>
  <c r="G30" i="4"/>
  <c r="F30" i="4"/>
  <c r="E30" i="4"/>
  <c r="D30" i="4"/>
  <c r="C30" i="4"/>
  <c r="Y126" i="1"/>
  <c r="Y125" i="1"/>
  <c r="Y115" i="1"/>
  <c r="Y112" i="1"/>
  <c r="Y100" i="1"/>
  <c r="Y97" i="1"/>
  <c r="Y88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Y127" i="1"/>
  <c r="W126" i="1"/>
  <c r="V126" i="1"/>
  <c r="U126" i="1"/>
  <c r="T126" i="1"/>
  <c r="W125" i="1"/>
  <c r="V125" i="1"/>
  <c r="U125" i="1"/>
  <c r="T125" i="1"/>
  <c r="W115" i="1"/>
  <c r="W91" i="1"/>
  <c r="W61" i="1"/>
  <c r="W58" i="1"/>
  <c r="V67" i="1"/>
  <c r="V129" i="1" s="1"/>
  <c r="V13" i="1"/>
  <c r="U73" i="1"/>
  <c r="U70" i="1"/>
  <c r="U55" i="1"/>
  <c r="U43" i="1"/>
  <c r="T106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W129" i="1" l="1"/>
  <c r="U127" i="1"/>
  <c r="U129" i="1"/>
  <c r="V127" i="1"/>
  <c r="W127" i="1"/>
  <c r="T127" i="1"/>
  <c r="R126" i="1"/>
  <c r="Q126" i="1"/>
  <c r="P126" i="1"/>
  <c r="O126" i="1"/>
  <c r="N126" i="1"/>
  <c r="M126" i="1"/>
  <c r="M127" i="1" s="1"/>
  <c r="L126" i="1"/>
  <c r="K126" i="1"/>
  <c r="J126" i="1"/>
  <c r="I126" i="1"/>
  <c r="I127" i="1" s="1"/>
  <c r="H126" i="1"/>
  <c r="G126" i="1"/>
  <c r="F126" i="1"/>
  <c r="E126" i="1"/>
  <c r="E127" i="1" s="1"/>
  <c r="D126" i="1"/>
  <c r="R125" i="1"/>
  <c r="Q125" i="1"/>
  <c r="P125" i="1"/>
  <c r="P127" i="1" s="1"/>
  <c r="O125" i="1"/>
  <c r="O127" i="1" s="1"/>
  <c r="N125" i="1"/>
  <c r="M125" i="1"/>
  <c r="L125" i="1"/>
  <c r="K125" i="1"/>
  <c r="J125" i="1"/>
  <c r="I125" i="1"/>
  <c r="H125" i="1"/>
  <c r="H127" i="1" s="1"/>
  <c r="G125" i="1"/>
  <c r="F125" i="1"/>
  <c r="E125" i="1"/>
  <c r="D125" i="1"/>
  <c r="S126" i="1"/>
  <c r="S125" i="1"/>
  <c r="G127" i="1" l="1"/>
  <c r="K127" i="1"/>
  <c r="D127" i="1"/>
  <c r="L127" i="1"/>
  <c r="F127" i="1"/>
  <c r="J127" i="1"/>
  <c r="N127" i="1"/>
  <c r="R127" i="1"/>
  <c r="Q127" i="1"/>
  <c r="J92" i="6"/>
  <c r="I92" i="6"/>
  <c r="S115" i="1" l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18" i="4"/>
  <c r="L55" i="2"/>
  <c r="M70" i="1" l="1"/>
  <c r="M58" i="1"/>
  <c r="L52" i="2"/>
  <c r="L51" i="2"/>
  <c r="M129" i="1" l="1"/>
  <c r="L54" i="2"/>
  <c r="AJ123" i="1"/>
  <c r="AI123" i="1"/>
  <c r="AI122" i="1"/>
  <c r="AI124" i="1" s="1"/>
  <c r="AJ117" i="1"/>
  <c r="AI117" i="1"/>
  <c r="AI116" i="1"/>
  <c r="AI118" i="1" s="1"/>
  <c r="AJ93" i="1"/>
  <c r="AI93" i="1"/>
  <c r="AI92" i="1"/>
  <c r="AI94" i="1" s="1"/>
  <c r="AJ84" i="1"/>
  <c r="AI84" i="1"/>
  <c r="AI83" i="1"/>
  <c r="AI85" i="1" s="1"/>
  <c r="AJ81" i="1"/>
  <c r="AI81" i="1"/>
  <c r="AI80" i="1"/>
  <c r="AI82" i="1" s="1"/>
  <c r="AJ48" i="1"/>
  <c r="AI48" i="1"/>
  <c r="AI47" i="1"/>
  <c r="AI49" i="1" s="1"/>
  <c r="AJ27" i="1"/>
  <c r="AI27" i="1"/>
  <c r="AI26" i="1"/>
  <c r="AI28" i="1" s="1"/>
  <c r="AJ24" i="1"/>
  <c r="AI24" i="1"/>
  <c r="AI23" i="1"/>
  <c r="AI25" i="1" s="1"/>
  <c r="O16" i="1"/>
  <c r="O129" i="1" s="1"/>
  <c r="N31" i="1" l="1"/>
  <c r="L53" i="2"/>
  <c r="J24" i="4" l="1"/>
  <c r="J22" i="4"/>
  <c r="J25" i="4"/>
  <c r="J75" i="3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2" i="4" l="1"/>
  <c r="J16" i="4"/>
  <c r="B54" i="4"/>
  <c r="G37" i="1"/>
  <c r="G34" i="1"/>
  <c r="G106" i="1"/>
  <c r="G31" i="1"/>
  <c r="L36" i="2"/>
  <c r="L35" i="2"/>
  <c r="L34" i="2"/>
  <c r="L33" i="2"/>
  <c r="J21" i="4" l="1"/>
  <c r="J15" i="4"/>
  <c r="J17" i="4"/>
  <c r="J27" i="4"/>
  <c r="J14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0" i="4" l="1"/>
  <c r="J26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P43" i="1" s="1"/>
  <c r="A19" i="1"/>
  <c r="A13" i="1"/>
  <c r="A34" i="1"/>
  <c r="A31" i="1"/>
  <c r="J13" i="4" l="1"/>
  <c r="J20" i="4"/>
  <c r="J11" i="4"/>
  <c r="J23" i="4"/>
  <c r="J30" i="4" l="1"/>
  <c r="AN126" i="1"/>
  <c r="AN125" i="1"/>
  <c r="D55" i="1" l="1"/>
  <c r="D34" i="1"/>
  <c r="D31" i="1"/>
  <c r="AP106" i="1" l="1"/>
  <c r="AJ126" i="1" l="1"/>
  <c r="J73" i="6" l="1"/>
  <c r="I73" i="6"/>
  <c r="K89" i="6"/>
  <c r="K85" i="6"/>
  <c r="K81" i="6"/>
  <c r="K77" i="6"/>
  <c r="K92" i="6" l="1"/>
  <c r="K73" i="6"/>
  <c r="N129" i="1" l="1"/>
  <c r="L129" i="1" l="1"/>
  <c r="J80" i="3" l="1"/>
  <c r="J129" i="1" l="1"/>
  <c r="K129" i="1" l="1"/>
  <c r="H129" i="1" l="1"/>
  <c r="AP109" i="1" l="1"/>
  <c r="AP58" i="1"/>
  <c r="AP34" i="1"/>
  <c r="AP73" i="1" l="1"/>
  <c r="AP61" i="1"/>
  <c r="AP79" i="1"/>
  <c r="L8" i="2" l="1"/>
  <c r="L9" i="2"/>
  <c r="J71" i="6" l="1"/>
  <c r="I71" i="6"/>
  <c r="K68" i="6"/>
  <c r="J66" i="6"/>
  <c r="I66" i="6"/>
  <c r="K63" i="6"/>
  <c r="J60" i="6"/>
  <c r="I60" i="6"/>
  <c r="K60" i="6" s="1"/>
  <c r="K57" i="6"/>
  <c r="J55" i="6"/>
  <c r="I55" i="6"/>
  <c r="K52" i="6"/>
  <c r="J50" i="6"/>
  <c r="I50" i="6"/>
  <c r="K50" i="6" s="1"/>
  <c r="K47" i="6"/>
  <c r="J45" i="6"/>
  <c r="I45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67" i="3"/>
  <c r="J29" i="3"/>
  <c r="L10" i="2"/>
  <c r="L7" i="2"/>
  <c r="I37" i="5" l="1"/>
  <c r="J37" i="5"/>
  <c r="K71" i="6"/>
  <c r="K32" i="6"/>
  <c r="K55" i="6"/>
  <c r="K66" i="6"/>
  <c r="K17" i="6"/>
  <c r="I39" i="6"/>
  <c r="I97" i="6" s="1"/>
  <c r="K37" i="6"/>
  <c r="K22" i="6"/>
  <c r="J39" i="6"/>
  <c r="J97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139" i="2"/>
  <c r="K45" i="6"/>
  <c r="K14" i="5"/>
  <c r="I66" i="5"/>
  <c r="K72" i="5"/>
  <c r="AL128" i="1"/>
  <c r="E129" i="1"/>
  <c r="AP13" i="1"/>
  <c r="K97" i="6" l="1"/>
  <c r="K39" i="6"/>
  <c r="K89" i="5"/>
  <c r="K37" i="5"/>
  <c r="K66" i="5"/>
  <c r="AP70" i="1"/>
  <c r="AP55" i="1"/>
  <c r="AN127" i="1"/>
  <c r="D129" i="1"/>
  <c r="F129" i="1"/>
  <c r="G129" i="1"/>
  <c r="I129" i="1"/>
  <c r="AP67" i="1"/>
  <c r="AP31" i="1"/>
  <c r="AI127" i="1"/>
  <c r="AI129" i="1" l="1"/>
  <c r="AP76" i="1"/>
</calcChain>
</file>

<file path=xl/sharedStrings.xml><?xml version="1.0" encoding="utf-8"?>
<sst xmlns="http://schemas.openxmlformats.org/spreadsheetml/2006/main" count="1662" uniqueCount="506">
  <si>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</si>
  <si>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</si>
  <si>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</si>
  <si>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</si>
  <si>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</si>
  <si>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</si>
  <si>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</si>
  <si>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</si>
  <si>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</si>
  <si>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</si>
  <si>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</si>
  <si>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</si>
  <si>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</si>
  <si>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</si>
  <si>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</si>
  <si>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</si>
  <si>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</si>
  <si>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</si>
  <si>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</si>
  <si>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</si>
  <si>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</si>
  <si>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</si>
  <si>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</si>
  <si>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</si>
  <si>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</si>
  <si>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</si>
  <si>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</si>
  <si>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</si>
  <si>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</si>
  <si>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</si>
  <si>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</si>
  <si>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</si>
  <si>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</si>
  <si>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</si>
  <si>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</si>
  <si>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</si>
  <si>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</si>
  <si>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</si>
  <si>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</si>
  <si>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</si>
  <si>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</si>
  <si>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</si>
  <si>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</si>
  <si>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</si>
  <si>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</si>
  <si>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</si>
  <si>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</si>
  <si>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</si>
  <si>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</si>
  <si>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</si>
  <si>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</si>
  <si>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</si>
  <si>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</si>
  <si>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</si>
  <si>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</si>
  <si>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</si>
  <si>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</si>
  <si>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</si>
  <si>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</si>
  <si>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</si>
  <si>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</si>
  <si>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</si>
  <si>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</si>
  <si>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</si>
  <si>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</si>
  <si>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</si>
  <si>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</si>
  <si>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</si>
  <si>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</si>
  <si>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</si>
  <si>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</si>
  <si>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</si>
  <si>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</si>
  <si>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</si>
  <si>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</si>
  <si>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</si>
  <si>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</si>
  <si>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</si>
  <si>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</si>
  <si>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</si>
  <si>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</si>
  <si>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</si>
  <si>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</si>
  <si>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</si>
  <si>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</si>
  <si>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</si>
  <si>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</si>
  <si>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</si>
  <si>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</si>
  <si>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</si>
  <si>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</si>
  <si>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</si>
  <si>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</si>
  <si>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</si>
  <si>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</si>
  <si>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</si>
  <si>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</si>
  <si>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</si>
  <si>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</si>
  <si>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</si>
  <si>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</si>
  <si>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</si>
  <si>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</si>
  <si>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</si>
  <si>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</si>
  <si>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</si>
  <si>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</si>
  <si>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</si>
  <si>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</si>
  <si>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</si>
  <si>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</si>
  <si>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</si>
  <si>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</si>
  <si>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</si>
  <si>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</si>
  <si>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</si>
  <si>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</si>
  <si>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</si>
  <si>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</si>
  <si>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</si>
  <si>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</si>
  <si>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</si>
  <si>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</si>
  <si>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</si>
  <si>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</si>
  <si>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</si>
  <si>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</si>
  <si>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</si>
  <si>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</si>
  <si>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</si>
  <si>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</si>
  <si>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</si>
  <si>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</si>
  <si>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</si>
  <si>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</si>
  <si>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</si>
  <si>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</si>
  <si>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</si>
  <si>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</si>
  <si>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</si>
  <si>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</si>
  <si>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</si>
  <si>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</si>
  <si>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</si>
  <si>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</si>
  <si>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</si>
  <si>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</si>
  <si>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</si>
  <si>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</si>
  <si>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</si>
  <si>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</si>
  <si>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</si>
  <si>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</si>
  <si>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</si>
  <si>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</si>
  <si>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</si>
  <si>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</si>
  <si>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</si>
  <si>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</si>
  <si>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</si>
  <si>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</si>
  <si>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</si>
  <si>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</si>
  <si>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</si>
  <si>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</si>
  <si>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</si>
  <si>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</si>
  <si>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</si>
  <si>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</si>
  <si>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</si>
  <si>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</si>
  <si>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</si>
  <si>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</si>
  <si>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</si>
  <si>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</si>
  <si>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</si>
  <si>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</si>
  <si>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</si>
  <si>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</si>
  <si>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</si>
  <si>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</si>
  <si>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</si>
  <si>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</si>
  <si>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</si>
  <si>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</si>
  <si>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</si>
  <si>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</si>
  <si>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</si>
  <si>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</si>
  <si>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</si>
  <si>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</si>
  <si>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</si>
  <si>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</si>
  <si>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</si>
  <si>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</si>
  <si>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</si>
  <si>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</si>
  <si>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</si>
  <si>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</si>
  <si>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</si>
  <si>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</si>
  <si>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</si>
  <si>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</si>
  <si>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</si>
  <si>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</si>
  <si>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</si>
  <si>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</si>
  <si>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</si>
  <si>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</si>
  <si>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</si>
  <si>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</si>
  <si>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</si>
  <si>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</si>
  <si>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</si>
  <si>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</si>
  <si>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</si>
  <si>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</si>
  <si>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</si>
  <si>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</si>
  <si>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</si>
  <si>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</si>
  <si>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</si>
  <si>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</si>
  <si>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</si>
  <si>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</si>
  <si>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</si>
  <si>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</si>
  <si>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</si>
  <si>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</si>
  <si>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</si>
  <si>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</si>
  <si>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</si>
  <si>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</si>
  <si>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</si>
  <si>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</si>
  <si>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</si>
  <si>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</si>
  <si>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</si>
  <si>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</si>
  <si>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</si>
  <si>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</si>
  <si>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</si>
  <si>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</si>
  <si>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</si>
  <si>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</si>
  <si>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</si>
  <si>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</si>
  <si>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</si>
  <si>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</si>
  <si>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</si>
  <si>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</si>
  <si>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</si>
  <si>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</si>
  <si>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</si>
  <si>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</si>
  <si>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</si>
  <si>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</si>
  <si>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</si>
  <si>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</si>
  <si>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</si>
  <si>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</si>
  <si>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</si>
  <si>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</si>
  <si>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</si>
  <si>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</si>
  <si>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</si>
  <si>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</si>
  <si>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</si>
  <si>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</si>
  <si>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</si>
  <si>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</si>
  <si>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</si>
  <si>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</si>
  <si>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</si>
  <si>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</si>
  <si>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</si>
  <si>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</si>
  <si>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</si>
  <si>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</si>
  <si>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</si>
  <si>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</si>
  <si>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</si>
  <si>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</si>
  <si>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</si>
  <si>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</si>
  <si>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</si>
  <si>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</si>
  <si>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</si>
  <si>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</si>
  <si>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</si>
  <si>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</si>
  <si>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</si>
  <si>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</si>
  <si>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</si>
  <si>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</si>
  <si>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</si>
  <si>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</si>
  <si>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</si>
  <si>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</si>
  <si>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</si>
  <si>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</si>
  <si>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</si>
  <si>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</si>
  <si>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</si>
  <si>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</si>
  <si>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</si>
  <si>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</si>
  <si>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</si>
  <si>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</si>
  <si>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</si>
  <si>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</si>
  <si>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minimum syndical fait !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</si>
  <si>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</si>
  <si>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</si>
  <si>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</si>
  <si>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</si>
  <si>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</si>
  <si>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</si>
  <si>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</si>
  <si>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</si>
  <si>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</si>
  <si>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</si>
  <si>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</si>
  <si>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</si>
  <si>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</si>
  <si>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</si>
  <si>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</si>
  <si>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</si>
  <si>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</si>
  <si>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</si>
  <si>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</si>
  <si>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</si>
  <si>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</si>
  <si>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</si>
  <si>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</si>
  <si>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</si>
  <si>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</si>
  <si>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</si>
  <si>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</si>
  <si>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</si>
  <si>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</si>
  <si>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</si>
  <si>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</si>
  <si>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</si>
  <si>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</si>
  <si>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</si>
  <si>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</si>
  <si>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</si>
  <si>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</si>
  <si>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</si>
  <si>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</si>
  <si>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</si>
  <si>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</si>
  <si>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</si>
  <si>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</si>
  <si>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</si>
  <si>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</si>
  <si>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</si>
  <si>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</si>
  <si>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</si>
  <si>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</si>
  <si>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</si>
  <si>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</si>
  <si>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</si>
  <si>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</si>
  <si>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</si>
  <si>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</si>
  <si>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</si>
  <si>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</si>
  <si>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</si>
  <si>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</si>
  <si>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</si>
  <si>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</si>
  <si>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retour cool !</t>
  </si>
  <si>
    <t>rentrée cool !</t>
  </si>
  <si>
    <t>pour un retour, c'en est un !</t>
  </si>
  <si>
    <t>l'anti Daniel !</t>
  </si>
  <si>
    <t>casse limité, pour un retour !</t>
  </si>
  <si>
    <t>10.99681</t>
  </si>
  <si>
    <t xml:space="preserve">un dimanche ne fait pas le suivant ! </t>
  </si>
  <si>
    <t>2 ème J1</t>
  </si>
  <si>
    <t>4 ème J1</t>
  </si>
  <si>
    <t>7 ème J1</t>
  </si>
  <si>
    <t>BOUREL-GANNE-GRESSELIN-NIOBEY-HOUY-TASSET</t>
  </si>
  <si>
    <t>DELAFOSSE F-GADAIS A-LECARPENTIER-LECORDIER-MERCIER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</si>
  <si>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</si>
  <si>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</si>
  <si>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</si>
  <si>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</si>
  <si>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</si>
  <si>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</si>
  <si>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</si>
  <si>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</si>
  <si>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</si>
  <si>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</si>
  <si>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</si>
  <si>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</si>
  <si>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</si>
  <si>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</si>
  <si>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</si>
  <si>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continue son retour !</t>
  </si>
  <si>
    <t>joue pour les podiums, y arrive !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</si>
  <si>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</si>
  <si>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</si>
  <si>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</si>
  <si>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</si>
  <si>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</si>
  <si>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</si>
  <si>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</si>
  <si>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</si>
  <si>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</si>
  <si>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</si>
  <si>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</si>
  <si>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</si>
  <si>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</si>
  <si>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</si>
  <si>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</si>
  <si>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</si>
  <si>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</si>
  <si>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</si>
  <si>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</si>
  <si>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</si>
  <si>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</si>
  <si>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</si>
  <si>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</si>
  <si>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</si>
  <si>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</si>
  <si>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</si>
  <si>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</si>
  <si>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BOXSTAEL-GADAIS S-LEVESQUE-POIROT</t>
  </si>
  <si>
    <t>spirale positive !</t>
  </si>
  <si>
    <t>pas trouvé grand-chose !</t>
  </si>
  <si>
    <t>bonne rentrée : et !eader !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</si>
  <si>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</si>
  <si>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</si>
  <si>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</si>
  <si>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</si>
  <si>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</si>
  <si>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</si>
  <si>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</si>
  <si>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</si>
  <si>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</si>
  <si>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progression à petits pas !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</si>
  <si>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</si>
  <si>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</si>
  <si>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</si>
  <si>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</si>
  <si>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</si>
  <si>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</si>
  <si>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</si>
  <si>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</si>
  <si>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</si>
  <si>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</si>
  <si>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</si>
  <si>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</si>
  <si>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</si>
  <si>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</si>
  <si>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</si>
  <si>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</si>
  <si>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1 titre de plus, et avec la manière !</t>
  </si>
  <si>
    <t>assure, à défaut de trouver !</t>
  </si>
  <si>
    <t>ronronne !</t>
  </si>
  <si>
    <t>indiv  seniors B district</t>
  </si>
  <si>
    <t>indiv  seniors C district</t>
  </si>
  <si>
    <t>j 2 jeunes : cadet</t>
  </si>
  <si>
    <t>j 2 jeunes : junior</t>
  </si>
  <si>
    <t>Devaux Romain</t>
  </si>
  <si>
    <t>7 éme</t>
  </si>
  <si>
    <t>bien , pour une 1 ère compétiton !</t>
  </si>
  <si>
    <t>cherbourg, c'est pas de la tarte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</si>
  <si>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</si>
  <si>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</si>
  <si>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</si>
  <si>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</si>
  <si>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</si>
  <si>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</si>
  <si>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</si>
  <si>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</si>
  <si>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</si>
  <si>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</si>
  <si>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MOREL Ane Gaelle</t>
  </si>
  <si>
    <t>22  PODIUMS : hors 1 ère place</t>
  </si>
  <si>
    <t>8    3 èmes   places</t>
  </si>
  <si>
    <t>14    2 èmes   places</t>
  </si>
  <si>
    <t>202,38 / 8</t>
  </si>
  <si>
    <t>BOCE  Valentin</t>
  </si>
  <si>
    <t>GADAIS Stéphane</t>
  </si>
  <si>
    <t>coup de mou !</t>
  </si>
  <si>
    <t>pourquoi s'arrêter si vite ?</t>
  </si>
  <si>
    <t>faire ça et n'être que  2 ème !</t>
  </si>
  <si>
    <t>ça repart, mais piano !</t>
  </si>
  <si>
    <t>rien trouvé, sauf le titre !</t>
  </si>
  <si>
    <t>a bien compris le message !</t>
  </si>
  <si>
    <t>a trouvé son minimum !</t>
  </si>
  <si>
    <t>triple pas !</t>
  </si>
  <si>
    <t xml:space="preserve">un trou, ça se double mais ne se </t>
  </si>
  <si>
    <t>maintenat, faut rien lâcher !</t>
  </si>
  <si>
    <t xml:space="preserve">27 ème </t>
  </si>
  <si>
    <t>bléssé ? pistes de m…?</t>
  </si>
  <si>
    <t>a fait l'essentiel : qualifié pour la suite</t>
  </si>
  <si>
    <t>1 - 2 hdp</t>
  </si>
  <si>
    <t>44 en 1,6 en 2</t>
  </si>
  <si>
    <t>1 2 scr</t>
  </si>
  <si>
    <t>indiv et</t>
  </si>
  <si>
    <t>doub.</t>
  </si>
  <si>
    <t>le yoyo, ça marche bien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</si>
</sst>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3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DAEEF3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2"/>
  <sheetViews>
    <sheetView tabSelected="1" workbookViewId="0">
      <selection activeCell="AK96" sqref="AK96:AK11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34" width="9.7109375" customWidth="1"/>
    <col min="35" max="35" width="10.7109375" customWidth="1"/>
    <col min="36" max="36" width="8.5703125" customWidth="1"/>
    <col min="37" max="37" width="35.140625" customWidth="1"/>
    <col min="38" max="38" width="12.42578125" customWidth="1"/>
    <col min="39" max="39" width="2.28515625" customWidth="1"/>
    <col min="40" max="40" width="9.28515625" customWidth="1"/>
    <col min="41" max="41" width="2.42578125" customWidth="1"/>
    <col min="42" max="42" width="9.85546875" customWidth="1"/>
  </cols>
  <sheetData>
    <row r="1" spans="1:44" ht="15.75" x14ac:dyDescent="0.25">
      <c r="A1" s="56" t="s">
        <v>265</v>
      </c>
    </row>
    <row r="2" spans="1:44" x14ac:dyDescent="0.25">
      <c r="Q2" s="257"/>
      <c r="R2" s="257"/>
      <c r="S2" s="257"/>
      <c r="T2" s="257"/>
      <c r="U2" s="257"/>
      <c r="V2" s="257"/>
      <c r="W2" s="257"/>
      <c r="X2" s="257"/>
      <c r="Y2" s="257"/>
    </row>
    <row r="4" spans="1:44" x14ac:dyDescent="0.25">
      <c r="A4" s="1"/>
      <c r="B4" s="146" t="s">
        <v>0</v>
      </c>
      <c r="C4" s="2"/>
      <c r="D4" s="109" t="s">
        <v>1</v>
      </c>
      <c r="E4" s="109" t="s">
        <v>218</v>
      </c>
      <c r="F4" s="109" t="s">
        <v>218</v>
      </c>
      <c r="G4" s="164" t="s">
        <v>227</v>
      </c>
      <c r="H4" s="109" t="s">
        <v>260</v>
      </c>
      <c r="I4" s="109" t="s">
        <v>218</v>
      </c>
      <c r="J4" s="109" t="s">
        <v>1</v>
      </c>
      <c r="K4" s="164" t="s">
        <v>323</v>
      </c>
      <c r="L4" s="164" t="s">
        <v>227</v>
      </c>
      <c r="M4" s="109" t="s">
        <v>260</v>
      </c>
      <c r="N4" s="109" t="s">
        <v>337</v>
      </c>
      <c r="O4" s="109" t="s">
        <v>218</v>
      </c>
      <c r="P4" s="109" t="s">
        <v>218</v>
      </c>
      <c r="Q4" s="109" t="s">
        <v>1</v>
      </c>
      <c r="R4" s="109" t="s">
        <v>1</v>
      </c>
      <c r="S4" s="109" t="s">
        <v>218</v>
      </c>
      <c r="T4" s="164" t="s">
        <v>395</v>
      </c>
      <c r="U4" s="109" t="s">
        <v>1</v>
      </c>
      <c r="V4" s="109" t="s">
        <v>218</v>
      </c>
      <c r="W4" s="109" t="s">
        <v>1</v>
      </c>
      <c r="X4" s="109" t="s">
        <v>1</v>
      </c>
      <c r="Y4" s="164" t="s">
        <v>420</v>
      </c>
      <c r="Z4" s="109" t="s">
        <v>260</v>
      </c>
      <c r="AA4" s="109" t="s">
        <v>1</v>
      </c>
      <c r="AB4" s="109" t="s">
        <v>1</v>
      </c>
      <c r="AC4" s="109" t="s">
        <v>260</v>
      </c>
      <c r="AD4" s="164" t="s">
        <v>420</v>
      </c>
      <c r="AE4" s="109" t="s">
        <v>1</v>
      </c>
      <c r="AF4" s="109" t="s">
        <v>218</v>
      </c>
      <c r="AG4" s="109" t="s">
        <v>260</v>
      </c>
      <c r="AH4" s="109" t="s">
        <v>1</v>
      </c>
      <c r="AI4" s="120"/>
      <c r="AJ4" s="121"/>
      <c r="AL4" s="4"/>
      <c r="AN4" s="5" t="s">
        <v>433</v>
      </c>
      <c r="AP4" s="6" t="s">
        <v>2</v>
      </c>
    </row>
    <row r="5" spans="1:44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264</v>
      </c>
      <c r="I5" s="122"/>
      <c r="J5" s="122"/>
      <c r="K5" s="122"/>
      <c r="L5" s="122"/>
      <c r="M5" s="122" t="s">
        <v>264</v>
      </c>
      <c r="N5" s="122"/>
      <c r="O5" s="122"/>
      <c r="P5" s="122"/>
      <c r="Q5" s="122"/>
      <c r="R5" s="122"/>
      <c r="S5" s="122"/>
      <c r="T5" s="122" t="s">
        <v>396</v>
      </c>
      <c r="U5" s="122"/>
      <c r="V5" s="122"/>
      <c r="W5" s="122"/>
      <c r="X5" s="122"/>
      <c r="Y5" s="122"/>
      <c r="Z5" s="122" t="s">
        <v>264</v>
      </c>
      <c r="AA5" s="122"/>
      <c r="AB5" s="122"/>
      <c r="AC5" s="122" t="s">
        <v>264</v>
      </c>
      <c r="AD5" s="122"/>
      <c r="AE5" s="122"/>
      <c r="AF5" s="122"/>
      <c r="AG5" s="122" t="s">
        <v>264</v>
      </c>
      <c r="AH5" s="122"/>
      <c r="AI5" s="260" t="s">
        <v>267</v>
      </c>
      <c r="AJ5" s="261"/>
      <c r="AL5" s="8"/>
      <c r="AN5" s="9" t="s">
        <v>4</v>
      </c>
      <c r="AP5" s="10" t="s">
        <v>5</v>
      </c>
    </row>
    <row r="6" spans="1:44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2">
        <v>44521</v>
      </c>
      <c r="U6" s="242">
        <v>44521</v>
      </c>
      <c r="V6" s="242">
        <v>44521</v>
      </c>
      <c r="W6" s="242">
        <v>44521</v>
      </c>
      <c r="X6" s="242">
        <v>44527</v>
      </c>
      <c r="Y6" s="242">
        <v>44528</v>
      </c>
      <c r="Z6" s="111">
        <v>44535</v>
      </c>
      <c r="AA6" s="242">
        <v>44542</v>
      </c>
      <c r="AB6" s="242">
        <v>44570</v>
      </c>
      <c r="AC6" s="242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23"/>
      <c r="AJ6" s="124"/>
      <c r="AL6" s="4"/>
      <c r="AN6" s="9" t="s">
        <v>3</v>
      </c>
      <c r="AP6" s="10" t="s">
        <v>7</v>
      </c>
    </row>
    <row r="7" spans="1:44" x14ac:dyDescent="0.25">
      <c r="A7" s="141">
        <v>2020</v>
      </c>
      <c r="B7" s="147" t="s">
        <v>8</v>
      </c>
      <c r="C7" s="7"/>
      <c r="D7" s="112" t="s">
        <v>9</v>
      </c>
      <c r="E7" s="125" t="s">
        <v>219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349</v>
      </c>
      <c r="N7" s="125" t="s">
        <v>9</v>
      </c>
      <c r="O7" s="125" t="s">
        <v>341</v>
      </c>
      <c r="P7" s="112" t="s">
        <v>9</v>
      </c>
      <c r="Q7" s="112" t="s">
        <v>9</v>
      </c>
      <c r="R7" s="112" t="s">
        <v>368</v>
      </c>
      <c r="S7" s="112" t="s">
        <v>368</v>
      </c>
      <c r="T7" s="112" t="s">
        <v>397</v>
      </c>
      <c r="U7" s="112" t="s">
        <v>397</v>
      </c>
      <c r="V7" s="112" t="s">
        <v>397</v>
      </c>
      <c r="W7" s="112" t="s">
        <v>397</v>
      </c>
      <c r="X7" s="112" t="s">
        <v>436</v>
      </c>
      <c r="Y7" s="112" t="s">
        <v>421</v>
      </c>
      <c r="Z7" s="125" t="s">
        <v>445</v>
      </c>
      <c r="AA7" s="125" t="s">
        <v>9</v>
      </c>
      <c r="AB7" s="125" t="s">
        <v>421</v>
      </c>
      <c r="AC7" s="125" t="s">
        <v>421</v>
      </c>
      <c r="AD7" s="125" t="s">
        <v>445</v>
      </c>
      <c r="AE7" s="125" t="s">
        <v>421</v>
      </c>
      <c r="AF7" s="125" t="s">
        <v>421</v>
      </c>
      <c r="AG7" s="125" t="s">
        <v>421</v>
      </c>
      <c r="AH7" s="125" t="s">
        <v>9</v>
      </c>
      <c r="AI7" s="117" t="s">
        <v>11</v>
      </c>
      <c r="AJ7" s="117" t="s">
        <v>12</v>
      </c>
      <c r="AL7" s="4"/>
      <c r="AN7" s="9" t="s">
        <v>434</v>
      </c>
      <c r="AP7" s="10" t="s">
        <v>16</v>
      </c>
    </row>
    <row r="8" spans="1:44" x14ac:dyDescent="0.25">
      <c r="A8" s="141"/>
      <c r="B8" s="147" t="s">
        <v>13</v>
      </c>
      <c r="C8" s="7"/>
      <c r="D8" s="112"/>
      <c r="E8" s="112"/>
      <c r="F8" s="125" t="s">
        <v>287</v>
      </c>
      <c r="G8" s="125" t="s">
        <v>221</v>
      </c>
      <c r="H8" s="190" t="s">
        <v>295</v>
      </c>
      <c r="I8" s="125" t="s">
        <v>297</v>
      </c>
      <c r="J8" s="125" t="s">
        <v>10</v>
      </c>
      <c r="K8" s="125" t="s">
        <v>324</v>
      </c>
      <c r="L8" s="125" t="s">
        <v>324</v>
      </c>
      <c r="M8" s="125" t="s">
        <v>297</v>
      </c>
      <c r="N8" s="125"/>
      <c r="O8" s="125" t="s">
        <v>342</v>
      </c>
      <c r="P8" s="125" t="s">
        <v>10</v>
      </c>
      <c r="Q8" s="125" t="s">
        <v>10</v>
      </c>
      <c r="R8" s="125" t="s">
        <v>370</v>
      </c>
      <c r="S8" s="125" t="s">
        <v>370</v>
      </c>
      <c r="T8" s="125" t="s">
        <v>398</v>
      </c>
      <c r="U8" s="125" t="s">
        <v>297</v>
      </c>
      <c r="V8" s="125" t="s">
        <v>295</v>
      </c>
      <c r="W8" s="125" t="s">
        <v>295</v>
      </c>
      <c r="X8" s="125" t="s">
        <v>297</v>
      </c>
      <c r="Y8" s="125" t="s">
        <v>422</v>
      </c>
      <c r="Z8" s="125" t="s">
        <v>342</v>
      </c>
      <c r="AA8" s="125" t="s">
        <v>421</v>
      </c>
      <c r="AB8" s="125" t="s">
        <v>458</v>
      </c>
      <c r="AC8" s="125" t="s">
        <v>457</v>
      </c>
      <c r="AD8" s="125" t="s">
        <v>342</v>
      </c>
      <c r="AE8" s="125" t="s">
        <v>475</v>
      </c>
      <c r="AF8" s="125" t="s">
        <v>475</v>
      </c>
      <c r="AG8" s="125" t="s">
        <v>475</v>
      </c>
      <c r="AH8" s="125" t="s">
        <v>503</v>
      </c>
      <c r="AI8" s="117" t="s">
        <v>14</v>
      </c>
      <c r="AJ8" s="117" t="s">
        <v>15</v>
      </c>
      <c r="AL8" s="4"/>
      <c r="AN8" s="9"/>
      <c r="AP8" s="10" t="s">
        <v>298</v>
      </c>
    </row>
    <row r="9" spans="1:44" x14ac:dyDescent="0.25">
      <c r="A9" s="141">
        <v>2021</v>
      </c>
      <c r="B9" s="141"/>
      <c r="C9" s="7"/>
      <c r="D9" s="112"/>
      <c r="E9" s="112"/>
      <c r="F9" s="125"/>
      <c r="G9" s="125" t="s">
        <v>222</v>
      </c>
      <c r="H9" s="190" t="s">
        <v>296</v>
      </c>
      <c r="I9" s="125" t="s">
        <v>17</v>
      </c>
      <c r="J9" s="125"/>
      <c r="K9" s="125" t="s">
        <v>325</v>
      </c>
      <c r="L9" s="125" t="s">
        <v>327</v>
      </c>
      <c r="M9" s="125"/>
      <c r="N9" s="125"/>
      <c r="O9" s="125"/>
      <c r="P9" s="125" t="s">
        <v>356</v>
      </c>
      <c r="Q9" s="125"/>
      <c r="R9" s="125" t="s">
        <v>369</v>
      </c>
      <c r="S9" s="125" t="s">
        <v>371</v>
      </c>
      <c r="T9" s="125" t="s">
        <v>356</v>
      </c>
      <c r="U9" s="125" t="s">
        <v>399</v>
      </c>
      <c r="V9" s="125" t="s">
        <v>17</v>
      </c>
      <c r="W9" s="125" t="s">
        <v>17</v>
      </c>
      <c r="X9" s="125" t="s">
        <v>435</v>
      </c>
      <c r="Y9" s="125" t="s">
        <v>423</v>
      </c>
      <c r="Z9" s="125"/>
      <c r="AA9" s="125" t="s">
        <v>450</v>
      </c>
      <c r="AB9" s="125" t="s">
        <v>17</v>
      </c>
      <c r="AC9" s="125" t="s">
        <v>17</v>
      </c>
      <c r="AD9" s="125"/>
      <c r="AE9" s="125" t="s">
        <v>476</v>
      </c>
      <c r="AF9" s="125" t="s">
        <v>17</v>
      </c>
      <c r="AG9" s="125" t="s">
        <v>477</v>
      </c>
      <c r="AH9" s="125" t="s">
        <v>504</v>
      </c>
      <c r="AI9" s="117" t="s">
        <v>18</v>
      </c>
      <c r="AJ9" s="117" t="s">
        <v>19</v>
      </c>
      <c r="AK9" s="210"/>
      <c r="AL9" s="8"/>
      <c r="AN9" s="12"/>
      <c r="AP9" s="10"/>
    </row>
    <row r="10" spans="1:44" x14ac:dyDescent="0.25">
      <c r="A10" s="13"/>
      <c r="B10" s="148" t="s">
        <v>20</v>
      </c>
      <c r="C10" s="14"/>
      <c r="D10" s="113" t="s">
        <v>21</v>
      </c>
      <c r="E10" s="113" t="s">
        <v>220</v>
      </c>
      <c r="F10" s="126" t="s">
        <v>283</v>
      </c>
      <c r="G10" s="126" t="s">
        <v>22</v>
      </c>
      <c r="H10" s="126" t="s">
        <v>22</v>
      </c>
      <c r="I10" s="126" t="s">
        <v>22</v>
      </c>
      <c r="J10" s="126" t="s">
        <v>317</v>
      </c>
      <c r="K10" s="126" t="s">
        <v>326</v>
      </c>
      <c r="L10" s="126" t="s">
        <v>320</v>
      </c>
      <c r="M10" s="126" t="s">
        <v>320</v>
      </c>
      <c r="N10" s="126" t="s">
        <v>283</v>
      </c>
      <c r="O10" s="126" t="s">
        <v>343</v>
      </c>
      <c r="P10" s="126" t="s">
        <v>352</v>
      </c>
      <c r="Q10" s="126" t="s">
        <v>352</v>
      </c>
      <c r="R10" s="126" t="s">
        <v>362</v>
      </c>
      <c r="S10" s="126" t="s">
        <v>320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441</v>
      </c>
      <c r="Z10" s="126" t="s">
        <v>343</v>
      </c>
      <c r="AA10" s="126">
        <v>1</v>
      </c>
      <c r="AB10" s="126">
        <v>1</v>
      </c>
      <c r="AC10" s="126">
        <v>1</v>
      </c>
      <c r="AD10" s="126" t="s">
        <v>343</v>
      </c>
      <c r="AE10" s="126" t="s">
        <v>343</v>
      </c>
      <c r="AF10" s="126" t="s">
        <v>343</v>
      </c>
      <c r="AG10" s="126" t="s">
        <v>343</v>
      </c>
      <c r="AH10" s="126" t="s">
        <v>502</v>
      </c>
      <c r="AI10" s="118" t="s">
        <v>17</v>
      </c>
      <c r="AJ10" s="119"/>
      <c r="AL10" s="15"/>
      <c r="AN10" s="16"/>
      <c r="AP10" s="17"/>
    </row>
    <row r="11" spans="1:44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1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49">
        <f t="shared" ref="AI11:AI12" si="0">IF(SUM(D11:AH11)=0,"",SUM(D11:AH11))</f>
        <v>2963</v>
      </c>
      <c r="AJ11" s="20"/>
      <c r="AK11" s="21"/>
      <c r="AL11" s="22" t="s">
        <v>23</v>
      </c>
      <c r="AN11" s="115"/>
      <c r="AP11" s="19"/>
    </row>
    <row r="12" spans="1:44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1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49">
        <f t="shared" si="0"/>
        <v>22</v>
      </c>
      <c r="AJ12" s="117">
        <f t="shared" ref="AJ12" si="1">IF(COUNTA(D12:AH12)=0,"",COUNTA(D12:AH12))</f>
        <v>2</v>
      </c>
      <c r="AK12" s="246" t="s">
        <v>401</v>
      </c>
      <c r="AL12" s="25" t="s">
        <v>25</v>
      </c>
      <c r="AN12" s="117"/>
      <c r="AP12" s="19"/>
      <c r="AQ12" s="236"/>
      <c r="AR12" s="237"/>
    </row>
    <row r="13" spans="1:44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2">
        <f t="shared" ref="AI13" si="2">IF(AI11="","",AI11/AI12)</f>
        <v>134.68181818181819</v>
      </c>
      <c r="AJ13" s="26"/>
      <c r="AK13" s="165"/>
      <c r="AL13" s="137" t="s">
        <v>27</v>
      </c>
      <c r="AN13" s="142"/>
      <c r="AP13" s="145">
        <f>AI13-A13</f>
        <v>-0.66818181818180733</v>
      </c>
      <c r="AQ13" s="236"/>
      <c r="AR13" s="237"/>
    </row>
    <row r="14" spans="1:44" x14ac:dyDescent="0.25">
      <c r="A14" s="171"/>
      <c r="B14" s="38" t="s">
        <v>338</v>
      </c>
      <c r="C14" s="18" t="s">
        <v>24</v>
      </c>
      <c r="D14" s="228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>
        <f t="shared" ref="AI14:AI15" si="3">IF(SUM(D14:AH14)=0,"",SUM(D14:AH14))</f>
        <v>2686</v>
      </c>
      <c r="AJ14" s="20"/>
      <c r="AK14" s="165"/>
      <c r="AL14" s="38" t="s">
        <v>338</v>
      </c>
      <c r="AN14" s="171"/>
      <c r="AP14" s="154"/>
      <c r="AQ14" s="202"/>
      <c r="AR14" s="237"/>
    </row>
    <row r="15" spans="1:44" x14ac:dyDescent="0.25">
      <c r="A15" s="171"/>
      <c r="B15" s="138" t="s">
        <v>339</v>
      </c>
      <c r="C15" s="23" t="s">
        <v>26</v>
      </c>
      <c r="D15" s="228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>
        <f t="shared" si="3"/>
        <v>24</v>
      </c>
      <c r="AJ15" s="117">
        <f t="shared" ref="AJ15" si="4">IF(COUNTA(D15:AH15)=0,"",COUNTA(D15:AH15))</f>
        <v>3</v>
      </c>
      <c r="AK15" s="165" t="s">
        <v>469</v>
      </c>
      <c r="AL15" s="138" t="s">
        <v>339</v>
      </c>
      <c r="AN15" s="171"/>
      <c r="AP15" s="154"/>
      <c r="AQ15" s="236"/>
      <c r="AR15" s="236"/>
    </row>
    <row r="16" spans="1:44" x14ac:dyDescent="0.25">
      <c r="A16" s="142"/>
      <c r="B16" s="139" t="s">
        <v>340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>
        <f t="shared" ref="AI16" si="5">IF(AI14="","",AI14/AI15)</f>
        <v>111.91666666666667</v>
      </c>
      <c r="AJ16" s="26"/>
      <c r="AK16" s="165"/>
      <c r="AL16" s="138" t="s">
        <v>340</v>
      </c>
      <c r="AN16" s="142"/>
      <c r="AP16" s="145"/>
      <c r="AQ16" s="236"/>
      <c r="AR16" s="236"/>
    </row>
    <row r="17" spans="1:44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3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49">
        <f t="shared" ref="AI17:AI18" si="6">IF(SUM(D17:AH17)=0,"",SUM(D17:AH17))</f>
        <v>976</v>
      </c>
      <c r="AJ17" s="20"/>
      <c r="AK17" s="24"/>
      <c r="AL17" s="27" t="s">
        <v>29</v>
      </c>
      <c r="AN17" s="143"/>
      <c r="AP17" s="149"/>
      <c r="AQ17" s="237"/>
      <c r="AR17" s="202"/>
    </row>
    <row r="18" spans="1:44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3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49">
        <f t="shared" si="6"/>
        <v>5</v>
      </c>
      <c r="AJ18" s="117">
        <f t="shared" ref="AJ18" si="7">IF(COUNTA(D18:AH18)=0,"",COUNTA(D18:AH18))</f>
        <v>1</v>
      </c>
      <c r="AK18" s="165" t="s">
        <v>375</v>
      </c>
      <c r="AL18" s="28" t="s">
        <v>30</v>
      </c>
      <c r="AN18" s="143"/>
      <c r="AP18" s="149"/>
    </row>
    <row r="19" spans="1:44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2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2">
        <f t="shared" ref="AI19" si="8">IF(AI17="","",AI17/AI18)</f>
        <v>195.2</v>
      </c>
      <c r="AJ19" s="26"/>
      <c r="AK19" s="165"/>
      <c r="AL19" s="139" t="s">
        <v>31</v>
      </c>
      <c r="AN19" s="142"/>
      <c r="AP19" s="145"/>
    </row>
    <row r="20" spans="1:44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4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>
        <f>IF(SUM(D20:AH20)=0,"",SUM(D20:AH20))</f>
        <v>819</v>
      </c>
      <c r="AJ20" s="20"/>
      <c r="AK20" s="29"/>
      <c r="AL20" s="30" t="s">
        <v>32</v>
      </c>
      <c r="AN20" s="143"/>
      <c r="AP20" s="149"/>
    </row>
    <row r="21" spans="1:44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4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>
        <f>IF(SUM(D21:AH21)=0,"",SUM(D21:AH21))</f>
        <v>7</v>
      </c>
      <c r="AJ21" s="117">
        <f>IF(COUNTA(D21:AH21)=0,"",COUNTA(D21:AH21))</f>
        <v>1</v>
      </c>
      <c r="AK21" s="165" t="s">
        <v>374</v>
      </c>
      <c r="AL21" s="28" t="s">
        <v>33</v>
      </c>
      <c r="AN21" s="143"/>
      <c r="AP21" s="149"/>
    </row>
    <row r="22" spans="1:44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2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>
        <f>IF(AI20="","",AI20/AI21)</f>
        <v>117</v>
      </c>
      <c r="AJ22" s="26"/>
      <c r="AK22" s="29"/>
      <c r="AL22" s="166" t="s">
        <v>34</v>
      </c>
      <c r="AN22" s="142"/>
      <c r="AP22" s="145"/>
    </row>
    <row r="23" spans="1:44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5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49" t="str">
        <f t="shared" ref="AI23:AI24" si="9">IF(SUM(D23:O23)=0,"",SUM(D23:O23))</f>
        <v/>
      </c>
      <c r="AJ23" s="20"/>
      <c r="AK23" s="31"/>
      <c r="AL23" s="22" t="s">
        <v>35</v>
      </c>
      <c r="AN23" s="115"/>
      <c r="AP23" s="149"/>
    </row>
    <row r="24" spans="1:44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5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49" t="str">
        <f t="shared" si="9"/>
        <v/>
      </c>
      <c r="AJ24" s="117" t="str">
        <f t="shared" ref="AJ24" si="10">IF(COUNTA(D24:O24)=0,"",COUNTA(D24:O24))</f>
        <v/>
      </c>
      <c r="AK24" s="165"/>
      <c r="AL24" s="32" t="s">
        <v>36</v>
      </c>
      <c r="AM24" s="33"/>
      <c r="AN24" s="115"/>
      <c r="AP24" s="149"/>
    </row>
    <row r="25" spans="1:44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2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2" t="str">
        <f t="shared" ref="AI25" si="11">IF(AI23="","",AI23/AI24)</f>
        <v/>
      </c>
      <c r="AJ25" s="26"/>
      <c r="AK25" s="24"/>
      <c r="AL25" s="137" t="s">
        <v>37</v>
      </c>
      <c r="AM25" s="33"/>
      <c r="AN25" s="142"/>
      <c r="AO25" s="31"/>
      <c r="AP25" s="145"/>
    </row>
    <row r="26" spans="1:44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5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49" t="str">
        <f t="shared" ref="AI26:AI27" si="12">IF(SUM(D26:O26)=0,"",SUM(D26:O26))</f>
        <v/>
      </c>
      <c r="AJ26" s="20"/>
      <c r="AK26" s="24"/>
      <c r="AL26" s="34" t="s">
        <v>35</v>
      </c>
      <c r="AM26" s="33"/>
      <c r="AN26" s="115"/>
      <c r="AO26" s="35"/>
      <c r="AP26" s="149"/>
    </row>
    <row r="27" spans="1:44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5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49" t="str">
        <f t="shared" si="12"/>
        <v/>
      </c>
      <c r="AJ27" s="117" t="str">
        <f t="shared" ref="AJ27" si="13">IF(COUNTA(D27:O27)=0,"",COUNTA(D27:O27))</f>
        <v/>
      </c>
      <c r="AK27" s="165"/>
      <c r="AL27" s="28" t="s">
        <v>38</v>
      </c>
      <c r="AM27" s="33"/>
      <c r="AN27" s="115"/>
      <c r="AO27" s="35"/>
      <c r="AP27" s="149"/>
    </row>
    <row r="28" spans="1:44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2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2" t="str">
        <f t="shared" ref="AI28" si="14">IF(AI26="","",AI26/AI27)</f>
        <v/>
      </c>
      <c r="AJ28" s="26"/>
      <c r="AK28" s="24"/>
      <c r="AL28" s="139" t="s">
        <v>39</v>
      </c>
      <c r="AM28" s="33"/>
      <c r="AN28" s="142"/>
      <c r="AO28" s="31"/>
      <c r="AP28" s="145"/>
    </row>
    <row r="29" spans="1:44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5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49">
        <f>IF(SUM(D29:AH29)=0,"",SUM(D29:AH29))</f>
        <v>27721</v>
      </c>
      <c r="AJ29" s="20"/>
      <c r="AK29" s="21"/>
      <c r="AL29" s="37" t="s">
        <v>41</v>
      </c>
      <c r="AM29" s="31"/>
      <c r="AN29" s="115"/>
      <c r="AO29" s="31"/>
      <c r="AP29" s="149"/>
    </row>
    <row r="30" spans="1:44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5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49">
        <f>IF(SUM(D30:AH30)=0,"",SUM(D30:AH30))</f>
        <v>159</v>
      </c>
      <c r="AJ30" s="117">
        <f>IF(COUNTA(D30:AH30)=0,"",COUNTA(D30:AH30))</f>
        <v>14</v>
      </c>
      <c r="AK30" s="209" t="s">
        <v>505</v>
      </c>
      <c r="AL30" s="32" t="s">
        <v>42</v>
      </c>
      <c r="AM30" s="31"/>
      <c r="AN30" s="115"/>
      <c r="AO30" s="31"/>
      <c r="AP30" s="149"/>
    </row>
    <row r="31" spans="1:44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7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IF(AI29="","",AI29/AI30)</f>
        <v>174.34591194968553</v>
      </c>
      <c r="AJ31" s="26"/>
      <c r="AK31" s="165"/>
      <c r="AL31" s="137" t="s">
        <v>43</v>
      </c>
      <c r="AM31" s="31"/>
      <c r="AN31" s="142"/>
      <c r="AO31" s="31"/>
      <c r="AP31" s="145">
        <f>AI31-A31</f>
        <v>-5.0907077686243269</v>
      </c>
    </row>
    <row r="32" spans="1:44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5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49">
        <f t="shared" ref="AI32:AI33" si="15">IF(SUM(D32:AH32)=0,"",SUM(D32:AH32))</f>
        <v>9456</v>
      </c>
      <c r="AJ32" s="20"/>
      <c r="AK32" s="207"/>
      <c r="AL32" s="38" t="s">
        <v>44</v>
      </c>
      <c r="AM32" s="31"/>
      <c r="AN32" s="115"/>
      <c r="AO32" s="31"/>
      <c r="AP32" s="149"/>
    </row>
    <row r="33" spans="1:42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5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49">
        <f t="shared" si="15"/>
        <v>52</v>
      </c>
      <c r="AJ33" s="117">
        <f t="shared" ref="AJ33" si="16">IF(COUNTA(D33:AH33)=0,"",COUNTA(D33:AH33))</f>
        <v>5</v>
      </c>
      <c r="AK33" s="165" t="s">
        <v>379</v>
      </c>
      <c r="AL33" s="28" t="s">
        <v>45</v>
      </c>
      <c r="AM33" s="31"/>
      <c r="AN33" s="115"/>
      <c r="AO33" s="31"/>
      <c r="AP33" s="149"/>
    </row>
    <row r="34" spans="1:42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7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>
        <f t="shared" ref="AI34" si="17">IF(AI32="","",AI32/AI33)</f>
        <v>181.84615384615384</v>
      </c>
      <c r="AJ34" s="26"/>
      <c r="AK34" s="165"/>
      <c r="AL34" s="139" t="s">
        <v>46</v>
      </c>
      <c r="AM34" s="31"/>
      <c r="AN34" s="142"/>
      <c r="AO34" s="31"/>
      <c r="AP34" s="145">
        <f>AI34-A34</f>
        <v>0.55069930069930706</v>
      </c>
    </row>
    <row r="35" spans="1:42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5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49">
        <f t="shared" ref="AI35:AI36" si="18">IF(SUM(D35:AH35)=0,"",SUM(D35:AH35))</f>
        <v>1459</v>
      </c>
      <c r="AJ35" s="20"/>
      <c r="AK35" s="24"/>
      <c r="AL35" s="38" t="s">
        <v>44</v>
      </c>
      <c r="AN35" s="115"/>
      <c r="AP35" s="149"/>
    </row>
    <row r="36" spans="1:42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8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49">
        <f t="shared" si="18"/>
        <v>8</v>
      </c>
      <c r="AJ36" s="117">
        <f t="shared" ref="AJ36" si="19">IF(COUNTA(D36:AH36)=0,"",COUNTA(D36:AH36))</f>
        <v>1</v>
      </c>
      <c r="AK36" s="165" t="s">
        <v>311</v>
      </c>
      <c r="AL36" s="28" t="s">
        <v>47</v>
      </c>
      <c r="AN36" s="115"/>
      <c r="AP36" s="149"/>
    </row>
    <row r="37" spans="1:42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2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2">
        <f t="shared" ref="AI37" si="20">IF(AI35="","",AI35/AI36)</f>
        <v>182.375</v>
      </c>
      <c r="AJ37" s="26"/>
      <c r="AK37" s="24"/>
      <c r="AL37" s="139" t="s">
        <v>48</v>
      </c>
      <c r="AM37" s="31"/>
      <c r="AN37" s="142"/>
      <c r="AO37" s="31"/>
      <c r="AP37" s="145"/>
    </row>
    <row r="38" spans="1:42" x14ac:dyDescent="0.25">
      <c r="A38" s="171"/>
      <c r="B38" s="38" t="s">
        <v>388</v>
      </c>
      <c r="C38" s="18" t="s">
        <v>24</v>
      </c>
      <c r="D38" s="171"/>
      <c r="E38" s="154"/>
      <c r="F38" s="154"/>
      <c r="G38" s="171"/>
      <c r="H38" s="19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>
        <f t="shared" ref="AI38:AI39" si="21">IF(SUM(D38:AH38)=0,"",SUM(D38:AH38))</f>
        <v>1013</v>
      </c>
      <c r="AJ38" s="20"/>
      <c r="AK38" s="24"/>
      <c r="AL38" s="38" t="s">
        <v>388</v>
      </c>
      <c r="AM38" s="31"/>
      <c r="AN38" s="171"/>
      <c r="AO38" s="31"/>
      <c r="AP38" s="154"/>
    </row>
    <row r="39" spans="1:42" x14ac:dyDescent="0.25">
      <c r="A39" s="171"/>
      <c r="B39" s="28" t="s">
        <v>451</v>
      </c>
      <c r="C39" s="23" t="s">
        <v>26</v>
      </c>
      <c r="D39" s="171"/>
      <c r="E39" s="154"/>
      <c r="F39" s="154"/>
      <c r="G39" s="171"/>
      <c r="H39" s="193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>
        <f t="shared" si="21"/>
        <v>8</v>
      </c>
      <c r="AJ39" s="117">
        <f t="shared" ref="AJ39" si="22">IF(COUNTA(D39:AH39)=0,"",COUNTA(D39:AH39))</f>
        <v>1</v>
      </c>
      <c r="AK39" s="165" t="s">
        <v>468</v>
      </c>
      <c r="AL39" s="28" t="s">
        <v>451</v>
      </c>
      <c r="AM39" s="31"/>
      <c r="AN39" s="171"/>
      <c r="AO39" s="31"/>
      <c r="AP39" s="154"/>
    </row>
    <row r="40" spans="1:42" x14ac:dyDescent="0.25">
      <c r="A40" s="142"/>
      <c r="B40" s="139" t="s">
        <v>389</v>
      </c>
      <c r="C40" s="23" t="s">
        <v>28</v>
      </c>
      <c r="D40" s="171"/>
      <c r="E40" s="154"/>
      <c r="F40" s="154"/>
      <c r="G40" s="142"/>
      <c r="H40" s="192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>
        <f t="shared" ref="AI40" si="23">IF(AI38="","",AI38/AI39)</f>
        <v>126.625</v>
      </c>
      <c r="AJ40" s="26"/>
      <c r="AK40" s="24"/>
      <c r="AL40" s="139" t="s">
        <v>389</v>
      </c>
      <c r="AM40" s="31"/>
      <c r="AN40" s="142"/>
      <c r="AO40" s="31"/>
      <c r="AP40" s="145"/>
    </row>
    <row r="41" spans="1:42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5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49">
        <f t="shared" ref="AI41:AI42" si="24">IF(SUM(D41:AH41)=0,"",SUM(D41:AH41))</f>
        <v>12001</v>
      </c>
      <c r="AJ41" s="20"/>
      <c r="AK41" s="165"/>
      <c r="AL41" s="38" t="s">
        <v>49</v>
      </c>
      <c r="AN41" s="115"/>
      <c r="AP41" s="149"/>
    </row>
    <row r="42" spans="1:42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5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49">
        <f t="shared" si="24"/>
        <v>66</v>
      </c>
      <c r="AJ42" s="117">
        <f t="shared" ref="AJ42" si="25">IF(COUNTA(D42:AH42)=0,"",COUNTA(D42:AH42))</f>
        <v>7</v>
      </c>
      <c r="AK42" s="165" t="s">
        <v>460</v>
      </c>
      <c r="AL42" s="28" t="s">
        <v>50</v>
      </c>
      <c r="AN42" s="115"/>
      <c r="AP42" s="149"/>
    </row>
    <row r="43" spans="1:42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6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>
        <f t="shared" ref="AI43" si="26">IF(AI41="","",AI41/AI42)</f>
        <v>181.83333333333334</v>
      </c>
      <c r="AJ43" s="26"/>
      <c r="AK43" s="24"/>
      <c r="AL43" s="139" t="s">
        <v>51</v>
      </c>
      <c r="AM43" s="31"/>
      <c r="AN43" s="142"/>
      <c r="AO43" s="31"/>
      <c r="AP43" s="145">
        <f>AI43-A43</f>
        <v>-0.89743589743588359</v>
      </c>
    </row>
    <row r="44" spans="1:42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5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49">
        <f t="shared" ref="AI44:AI45" si="27">IF(SUM(D44:AH44)=0,"",SUM(D44:AH44))</f>
        <v>8527</v>
      </c>
      <c r="AJ44" s="20"/>
      <c r="AK44" s="165"/>
      <c r="AL44" s="37" t="s">
        <v>49</v>
      </c>
      <c r="AM44" s="31"/>
      <c r="AN44" s="115"/>
      <c r="AO44" s="31"/>
      <c r="AP44" s="149"/>
    </row>
    <row r="45" spans="1:42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5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49">
        <f t="shared" si="27"/>
        <v>53</v>
      </c>
      <c r="AJ45" s="117">
        <f t="shared" ref="AJ45" si="28">IF(COUNTA(D45:AH45)=0,"",COUNTA(D45:AH45))</f>
        <v>6</v>
      </c>
      <c r="AK45" s="165" t="s">
        <v>461</v>
      </c>
      <c r="AL45" s="39" t="s">
        <v>52</v>
      </c>
      <c r="AM45" s="31"/>
      <c r="AN45" s="115"/>
      <c r="AO45" s="31"/>
      <c r="AP45" s="149"/>
    </row>
    <row r="46" spans="1:42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2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>
        <f t="shared" ref="AI46" si="29">IF(AI44="","",AI44/AI45)</f>
        <v>160.88679245283018</v>
      </c>
      <c r="AJ46" s="26"/>
      <c r="AK46" s="24"/>
      <c r="AL46" s="137" t="s">
        <v>53</v>
      </c>
      <c r="AM46" s="31"/>
      <c r="AN46" s="142"/>
      <c r="AO46" s="31"/>
      <c r="AP46" s="145"/>
    </row>
    <row r="47" spans="1:42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5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49" t="str">
        <f t="shared" ref="AI47:AI48" si="30">IF(SUM(D47:O47)=0,"",SUM(D47:O47))</f>
        <v/>
      </c>
      <c r="AJ47" s="20"/>
      <c r="AK47" s="24"/>
      <c r="AL47" s="37" t="s">
        <v>49</v>
      </c>
      <c r="AM47" s="31"/>
      <c r="AN47" s="115"/>
      <c r="AO47" s="31"/>
      <c r="AP47" s="149"/>
    </row>
    <row r="48" spans="1:42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5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49" t="str">
        <f t="shared" si="30"/>
        <v/>
      </c>
      <c r="AJ48" s="117" t="str">
        <f t="shared" ref="AJ48" si="31">IF(COUNTA(D48:O48)=0,"",COUNTA(D48:O48))</f>
        <v/>
      </c>
      <c r="AK48" s="165"/>
      <c r="AL48" s="32" t="s">
        <v>54</v>
      </c>
      <c r="AM48" s="31"/>
      <c r="AN48" s="115"/>
      <c r="AO48" s="31"/>
      <c r="AP48" s="149"/>
    </row>
    <row r="49" spans="1:42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6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42" t="str">
        <f t="shared" ref="AI49" si="32">IF(AI47="","",AI47/AI48)</f>
        <v/>
      </c>
      <c r="AJ49" s="26"/>
      <c r="AK49" s="24"/>
      <c r="AL49" s="137" t="s">
        <v>55</v>
      </c>
      <c r="AM49" s="31"/>
      <c r="AN49" s="142"/>
      <c r="AO49" s="31"/>
      <c r="AP49" s="145"/>
    </row>
    <row r="50" spans="1:42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8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49">
        <f t="shared" ref="AI50:AI51" si="33">IF(SUM(D50:AH50)=0,"",SUM(D50:AH50))</f>
        <v>1043</v>
      </c>
      <c r="AJ50" s="20"/>
      <c r="AK50" s="24"/>
      <c r="AL50" s="38" t="s">
        <v>49</v>
      </c>
      <c r="AM50" s="31"/>
      <c r="AN50" s="171"/>
      <c r="AO50" s="31"/>
      <c r="AP50" s="154"/>
    </row>
    <row r="51" spans="1:42" x14ac:dyDescent="0.25">
      <c r="A51" s="171"/>
      <c r="B51" s="28" t="s">
        <v>372</v>
      </c>
      <c r="C51" s="23" t="s">
        <v>26</v>
      </c>
      <c r="D51" s="117"/>
      <c r="E51" s="117"/>
      <c r="F51" s="117"/>
      <c r="G51" s="117"/>
      <c r="H51" s="198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49">
        <f t="shared" si="33"/>
        <v>7</v>
      </c>
      <c r="AJ51" s="117">
        <f t="shared" ref="AJ51" si="34">IF(COUNTA(D51:AH51)=0,"",COUNTA(D51:AH51))</f>
        <v>1</v>
      </c>
      <c r="AK51" s="165" t="s">
        <v>373</v>
      </c>
      <c r="AL51" s="28" t="s">
        <v>372</v>
      </c>
      <c r="AM51" s="31"/>
      <c r="AN51" s="171"/>
      <c r="AO51" s="31"/>
      <c r="AP51" s="154"/>
    </row>
    <row r="52" spans="1:42" x14ac:dyDescent="0.25">
      <c r="A52" s="142"/>
      <c r="B52" s="139" t="s">
        <v>378</v>
      </c>
      <c r="C52" s="23" t="s">
        <v>28</v>
      </c>
      <c r="D52" s="155"/>
      <c r="E52" s="155"/>
      <c r="F52" s="155"/>
      <c r="G52" s="155"/>
      <c r="H52" s="196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>
        <f t="shared" ref="AI52" si="35">IF(AI50="","",AI50/AI51)</f>
        <v>149</v>
      </c>
      <c r="AJ52" s="26"/>
      <c r="AK52" s="24"/>
      <c r="AL52" s="139" t="s">
        <v>378</v>
      </c>
      <c r="AM52" s="31"/>
      <c r="AN52" s="142"/>
      <c r="AO52" s="31"/>
      <c r="AP52" s="145"/>
    </row>
    <row r="53" spans="1:42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4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>
        <f t="shared" ref="AI53:AI54" si="36">IF(SUM(D53:AH53)=0,"",SUM(D53:AH53))</f>
        <v>19172</v>
      </c>
      <c r="AJ53" s="20"/>
      <c r="AK53" s="165"/>
      <c r="AL53" s="38" t="s">
        <v>56</v>
      </c>
      <c r="AM53" s="40"/>
      <c r="AN53" s="115"/>
      <c r="AO53" s="40"/>
      <c r="AP53" s="149"/>
    </row>
    <row r="54" spans="1:42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4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>
        <f t="shared" si="36"/>
        <v>100</v>
      </c>
      <c r="AJ54" s="117">
        <f t="shared" ref="AJ54" si="37">IF(COUNTA(D54:AH54)=0,"",COUNTA(D54:AH54))</f>
        <v>10</v>
      </c>
      <c r="AK54" s="165" t="s">
        <v>496</v>
      </c>
      <c r="AL54" s="28" t="s">
        <v>57</v>
      </c>
      <c r="AM54" s="40"/>
      <c r="AN54" s="115"/>
      <c r="AO54" s="40"/>
      <c r="AP54" s="149"/>
    </row>
    <row r="55" spans="1:42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2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4">
        <f>+Q53/Q54</f>
        <v>213.28571428571428</v>
      </c>
      <c r="R55" s="174">
        <f>+R53/R54</f>
        <v>191</v>
      </c>
      <c r="S55" s="234"/>
      <c r="T55" s="234"/>
      <c r="U55" s="174">
        <f>+U53/U54</f>
        <v>199</v>
      </c>
      <c r="V55" s="234"/>
      <c r="W55" s="234"/>
      <c r="X55" s="234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>
        <f t="shared" ref="AI55" si="38">IF(AI53="","",AI53/AI54)</f>
        <v>191.72</v>
      </c>
      <c r="AJ55" s="26"/>
      <c r="AK55" s="226"/>
      <c r="AL55" s="139" t="s">
        <v>58</v>
      </c>
      <c r="AM55" s="40"/>
      <c r="AN55" s="142"/>
      <c r="AO55" s="40"/>
      <c r="AP55" s="145">
        <f>AI55-A55</f>
        <v>11.59179487179486</v>
      </c>
    </row>
    <row r="56" spans="1:42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4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>
        <f t="shared" ref="AI56:AI57" si="39">IF(SUM(D56:AH56)=0,"",SUM(D56:AH56))</f>
        <v>12383</v>
      </c>
      <c r="AJ56" s="20"/>
      <c r="AK56" s="24"/>
      <c r="AL56" s="38" t="s">
        <v>59</v>
      </c>
      <c r="AM56" s="40"/>
      <c r="AN56" s="114"/>
      <c r="AO56" s="40"/>
      <c r="AP56" s="149"/>
    </row>
    <row r="57" spans="1:42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4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>
        <f t="shared" si="39"/>
        <v>67</v>
      </c>
      <c r="AJ57" s="117">
        <f t="shared" ref="AJ57" si="40">IF(COUNTA(D57:AH57)=0,"",COUNTA(D57:AH57))</f>
        <v>9</v>
      </c>
      <c r="AK57" s="165" t="s">
        <v>493</v>
      </c>
      <c r="AL57" s="28" t="s">
        <v>60</v>
      </c>
      <c r="AM57" s="40"/>
      <c r="AN57" s="117"/>
      <c r="AO57" s="40"/>
      <c r="AP57" s="149"/>
    </row>
    <row r="58" spans="1:42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42">
        <f t="shared" ref="AI58" si="41">IF(AI56="","",AI56/AI57)</f>
        <v>184.82089552238807</v>
      </c>
      <c r="AJ58" s="26"/>
      <c r="AK58" s="165"/>
      <c r="AL58" s="139" t="s">
        <v>61</v>
      </c>
      <c r="AM58" s="40"/>
      <c r="AN58" s="142"/>
      <c r="AO58" s="40"/>
      <c r="AP58" s="145">
        <f>AI58-A58</f>
        <v>-0.80410447761192927</v>
      </c>
    </row>
    <row r="59" spans="1:42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4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>
        <f t="shared" ref="AI59:AI60" si="42">IF(SUM(D59:AH59)=0,"",SUM(D59:AH59))</f>
        <v>5871</v>
      </c>
      <c r="AJ59" s="20"/>
      <c r="AK59" s="24"/>
      <c r="AL59" s="38" t="s">
        <v>62</v>
      </c>
      <c r="AM59" s="40"/>
      <c r="AN59" s="117"/>
      <c r="AO59" s="40"/>
      <c r="AP59" s="149"/>
    </row>
    <row r="60" spans="1:42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4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>
        <f t="shared" si="42"/>
        <v>40</v>
      </c>
      <c r="AJ60" s="117">
        <f t="shared" ref="AJ60" si="43">IF(COUNTA(D60:AH60)=0,"",COUNTA(D60:AH60))</f>
        <v>5</v>
      </c>
      <c r="AK60" s="165" t="s">
        <v>492</v>
      </c>
      <c r="AL60" s="28" t="s">
        <v>63</v>
      </c>
      <c r="AM60" s="40"/>
      <c r="AN60" s="117"/>
      <c r="AO60" s="40"/>
      <c r="AP60" s="149"/>
    </row>
    <row r="61" spans="1:42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>
        <f t="shared" ref="AI61" si="44">IF(AI59="","",AI59/AI60)</f>
        <v>146.77500000000001</v>
      </c>
      <c r="AJ61" s="26"/>
      <c r="AK61" s="165"/>
      <c r="AL61" s="139" t="s">
        <v>64</v>
      </c>
      <c r="AM61" s="40"/>
      <c r="AN61" s="142"/>
      <c r="AO61" s="40"/>
      <c r="AP61" s="145">
        <f>AI61-A61</f>
        <v>-9.9749999999999943</v>
      </c>
    </row>
    <row r="62" spans="1:42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4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>
        <f t="shared" ref="AI62:AI63" si="45">IF(SUM(D62:AH62)=0,"",SUM(D62:AH62))</f>
        <v>781</v>
      </c>
      <c r="AJ62" s="20"/>
      <c r="AK62" s="24"/>
      <c r="AL62" s="38" t="s">
        <v>65</v>
      </c>
      <c r="AM62" s="40"/>
      <c r="AN62" s="115"/>
      <c r="AO62" s="40"/>
      <c r="AP62" s="149"/>
    </row>
    <row r="63" spans="1:42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4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>
        <f t="shared" si="45"/>
        <v>5</v>
      </c>
      <c r="AJ63" s="117">
        <f t="shared" ref="AJ63" si="46">IF(COUNTA(D63:AH63)=0,"",COUNTA(D63:AH63))</f>
        <v>1</v>
      </c>
      <c r="AK63" s="165" t="s">
        <v>376</v>
      </c>
      <c r="AL63" s="28" t="s">
        <v>38</v>
      </c>
      <c r="AM63" s="40"/>
      <c r="AN63" s="115"/>
      <c r="AO63" s="40"/>
      <c r="AP63" s="149"/>
    </row>
    <row r="64" spans="1:42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2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2">
        <f t="shared" ref="AI64" si="47">IF(AI62="","",AI62/AI63)</f>
        <v>156.19999999999999</v>
      </c>
      <c r="AJ64" s="26"/>
      <c r="AK64" s="165"/>
      <c r="AL64" s="139" t="s">
        <v>66</v>
      </c>
      <c r="AM64" s="40"/>
      <c r="AN64" s="142"/>
      <c r="AO64" s="40"/>
      <c r="AP64" s="145"/>
    </row>
    <row r="65" spans="1:42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4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>
        <f t="shared" ref="AI65:AI66" si="48">IF(SUM(D65:AH65)=0,"",SUM(D65:AH65))</f>
        <v>6577</v>
      </c>
      <c r="AJ65" s="20"/>
      <c r="AK65" s="24"/>
      <c r="AL65" s="41" t="s">
        <v>67</v>
      </c>
      <c r="AM65" s="40"/>
      <c r="AN65" s="115"/>
      <c r="AO65" s="40"/>
      <c r="AP65" s="149"/>
    </row>
    <row r="66" spans="1:42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4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>
        <f t="shared" si="48"/>
        <v>46</v>
      </c>
      <c r="AJ66" s="117">
        <f t="shared" ref="AJ66" si="49">IF(COUNTA(D66:AH66)=0,"",COUNTA(D66:AH66))</f>
        <v>5</v>
      </c>
      <c r="AK66" s="165" t="s">
        <v>495</v>
      </c>
      <c r="AL66" s="32" t="s">
        <v>68</v>
      </c>
      <c r="AM66" s="40"/>
      <c r="AN66" s="115"/>
      <c r="AO66" s="40"/>
      <c r="AP66" s="149"/>
    </row>
    <row r="67" spans="1:42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>
        <f t="shared" ref="AI67" si="50">IF(AI65="","",AI65/AI66)</f>
        <v>142.97826086956522</v>
      </c>
      <c r="AJ67" s="26"/>
      <c r="AK67" s="165" t="s">
        <v>494</v>
      </c>
      <c r="AL67" s="137" t="s">
        <v>69</v>
      </c>
      <c r="AM67" s="40"/>
      <c r="AN67" s="142"/>
      <c r="AO67" s="40"/>
      <c r="AP67" s="145">
        <f>AI67-A67</f>
        <v>-1.1467391304347814</v>
      </c>
    </row>
    <row r="68" spans="1:42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4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>
        <f t="shared" ref="AI68:AI69" si="51">IF(SUM(D68:AH68)=0,"",SUM(D68:AH68))</f>
        <v>23900</v>
      </c>
      <c r="AJ68" s="20"/>
      <c r="AK68" s="24"/>
      <c r="AL68" s="36" t="s">
        <v>70</v>
      </c>
      <c r="AM68" s="40"/>
      <c r="AN68" s="115"/>
      <c r="AO68" s="40"/>
      <c r="AP68" s="149"/>
    </row>
    <row r="69" spans="1:42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4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>
        <f t="shared" si="51"/>
        <v>131</v>
      </c>
      <c r="AJ69" s="117">
        <f t="shared" ref="AJ69" si="52">IF(COUNTA(D69:AH69)=0,"",COUNTA(D69:AH69))</f>
        <v>13</v>
      </c>
      <c r="AK69" s="165" t="s">
        <v>498</v>
      </c>
      <c r="AL69" s="28" t="s">
        <v>71</v>
      </c>
      <c r="AM69" s="40"/>
      <c r="AN69" s="115"/>
      <c r="AO69" s="40"/>
      <c r="AP69" s="149"/>
    </row>
    <row r="70" spans="1:42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7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4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>
        <f t="shared" ref="AI70" si="53">IF(AI68="","",AI68/AI69)</f>
        <v>182.44274809160305</v>
      </c>
      <c r="AJ70" s="26"/>
      <c r="AK70" s="24"/>
      <c r="AL70" s="139" t="s">
        <v>72</v>
      </c>
      <c r="AM70" s="40"/>
      <c r="AN70" s="142"/>
      <c r="AO70" s="40"/>
      <c r="AP70" s="145">
        <f>AI70-A70</f>
        <v>0.91967116852612207</v>
      </c>
    </row>
    <row r="71" spans="1:42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4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>
        <f t="shared" ref="AI71:AI72" si="54">IF(SUM(D71:AH71)=0,"",SUM(D71:AH71))</f>
        <v>8376</v>
      </c>
      <c r="AJ71" s="20"/>
      <c r="AK71" s="24"/>
      <c r="AL71" s="38" t="s">
        <v>73</v>
      </c>
      <c r="AM71" s="40"/>
      <c r="AN71" s="115"/>
      <c r="AO71" s="40"/>
      <c r="AP71" s="149"/>
    </row>
    <row r="72" spans="1:42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4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>
        <f t="shared" si="54"/>
        <v>46</v>
      </c>
      <c r="AJ72" s="117">
        <f t="shared" ref="AJ72" si="55">IF(COUNTA(D72:AH72)=0,"",COUNTA(D72:AH72))</f>
        <v>5</v>
      </c>
      <c r="AK72" s="165" t="s">
        <v>487</v>
      </c>
      <c r="AL72" s="28" t="s">
        <v>74</v>
      </c>
      <c r="AM72" s="40"/>
      <c r="AN72" s="115"/>
      <c r="AO72" s="40"/>
      <c r="AP72" s="149"/>
    </row>
    <row r="73" spans="1:42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2"/>
      <c r="G73" s="142"/>
      <c r="H73" s="197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2">
        <f t="shared" ref="AI73" si="56">IF(AI71="","",AI71/AI72)</f>
        <v>182.08695652173913</v>
      </c>
      <c r="AJ73" s="26"/>
      <c r="AK73" s="165"/>
      <c r="AL73" s="139" t="s">
        <v>75</v>
      </c>
      <c r="AM73" s="40"/>
      <c r="AN73" s="142"/>
      <c r="AO73" s="40"/>
      <c r="AP73" s="145">
        <f>AI73-A73</f>
        <v>-3.7976588628762613</v>
      </c>
    </row>
    <row r="74" spans="1:42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4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>
        <f t="shared" ref="AI74:AI75" si="57">IF(SUM(D74:AH74)=0,"",SUM(D74:AH74))</f>
        <v>5338</v>
      </c>
      <c r="AJ74" s="20"/>
      <c r="AK74" s="21"/>
      <c r="AL74" s="41" t="s">
        <v>73</v>
      </c>
      <c r="AM74" s="40"/>
      <c r="AN74" s="143"/>
      <c r="AO74" s="40"/>
      <c r="AP74" s="149"/>
    </row>
    <row r="75" spans="1:42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4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>
        <f t="shared" si="57"/>
        <v>32</v>
      </c>
      <c r="AJ75" s="117">
        <f t="shared" ref="AJ75" si="58">IF(COUNTA(D75:AH75)=0,"",COUNTA(D75:AH75))</f>
        <v>4</v>
      </c>
      <c r="AK75" s="165" t="s">
        <v>459</v>
      </c>
      <c r="AL75" s="32" t="s">
        <v>76</v>
      </c>
      <c r="AM75" s="40"/>
      <c r="AN75" s="143"/>
      <c r="AO75" s="40"/>
      <c r="AP75" s="149"/>
    </row>
    <row r="76" spans="1:42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2">
        <f t="shared" ref="AI76" si="59">IF(AI74="","",AI74/AI75)</f>
        <v>166.8125</v>
      </c>
      <c r="AJ76" s="26"/>
      <c r="AK76" s="165"/>
      <c r="AL76" s="137" t="s">
        <v>77</v>
      </c>
      <c r="AM76" s="40"/>
      <c r="AN76" s="142"/>
      <c r="AO76" s="40"/>
      <c r="AP76" s="145">
        <f>AI76-A76</f>
        <v>-3.1875</v>
      </c>
    </row>
    <row r="77" spans="1:42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4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>
        <f t="shared" ref="AI77:AI78" si="60">IF(SUM(D77:AH77)=0,"",SUM(D77:AH77))</f>
        <v>6935</v>
      </c>
      <c r="AJ77" s="20"/>
      <c r="AK77" s="165"/>
      <c r="AL77" s="41" t="s">
        <v>78</v>
      </c>
      <c r="AM77" s="40"/>
      <c r="AN77" s="115"/>
      <c r="AO77" s="40"/>
      <c r="AP77" s="149"/>
    </row>
    <row r="78" spans="1:42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4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>
        <f t="shared" si="60"/>
        <v>45</v>
      </c>
      <c r="AJ78" s="117">
        <f t="shared" ref="AJ78" si="61">IF(COUNTA(D78:AH78)=0,"",COUNTA(D78:AH78))</f>
        <v>5</v>
      </c>
      <c r="AK78" s="165" t="s">
        <v>442</v>
      </c>
      <c r="AL78" s="32" t="s">
        <v>79</v>
      </c>
      <c r="AM78" s="40"/>
      <c r="AN78" s="115"/>
      <c r="AO78" s="40"/>
      <c r="AP78" s="149"/>
    </row>
    <row r="79" spans="1:42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7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>
        <f t="shared" ref="AI79" si="62">IF(AI77="","",AI77/AI78)</f>
        <v>154.11111111111111</v>
      </c>
      <c r="AJ79" s="26"/>
      <c r="AK79" s="21"/>
      <c r="AL79" s="137" t="s">
        <v>80</v>
      </c>
      <c r="AM79" s="40"/>
      <c r="AN79" s="142"/>
      <c r="AO79" s="40"/>
      <c r="AP79" s="145">
        <f>AI79-A79</f>
        <v>-4.5994152046783654</v>
      </c>
    </row>
    <row r="80" spans="1:42" x14ac:dyDescent="0.25">
      <c r="A80" s="143">
        <v>0</v>
      </c>
      <c r="B80" s="41" t="s">
        <v>251</v>
      </c>
      <c r="C80" s="18" t="s">
        <v>24</v>
      </c>
      <c r="D80" s="171"/>
      <c r="E80" s="171"/>
      <c r="F80" s="171"/>
      <c r="G80" s="154"/>
      <c r="H80" s="199"/>
      <c r="I80" s="154"/>
      <c r="J80" s="154"/>
      <c r="K80" s="154"/>
      <c r="L80" s="154"/>
      <c r="M80" s="154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49" t="str">
        <f t="shared" ref="AI80:AI81" si="63">IF(SUM(D80:O80)=0,"",SUM(D80:O80))</f>
        <v/>
      </c>
      <c r="AJ80" s="20"/>
      <c r="AK80" s="21"/>
      <c r="AL80" s="41" t="s">
        <v>251</v>
      </c>
      <c r="AM80" s="40"/>
      <c r="AN80" s="143"/>
      <c r="AO80" s="40"/>
      <c r="AP80" s="154"/>
    </row>
    <row r="81" spans="1:44" x14ac:dyDescent="0.25">
      <c r="A81" s="171"/>
      <c r="B81" s="136" t="s">
        <v>252</v>
      </c>
      <c r="C81" s="23" t="s">
        <v>26</v>
      </c>
      <c r="D81" s="171"/>
      <c r="E81" s="171"/>
      <c r="F81" s="171"/>
      <c r="G81" s="154"/>
      <c r="H81" s="199"/>
      <c r="I81" s="154"/>
      <c r="J81" s="154"/>
      <c r="K81" s="154"/>
      <c r="L81" s="154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49" t="str">
        <f t="shared" si="63"/>
        <v/>
      </c>
      <c r="AJ81" s="117" t="str">
        <f t="shared" ref="AJ81" si="64">IF(COUNTA(D81:O81)=0,"",COUNTA(D81:O81))</f>
        <v/>
      </c>
      <c r="AK81" s="21"/>
      <c r="AL81" s="136" t="s">
        <v>252</v>
      </c>
      <c r="AM81" s="40"/>
      <c r="AN81" s="171"/>
      <c r="AO81" s="40"/>
      <c r="AP81" s="154"/>
    </row>
    <row r="82" spans="1:44" x14ac:dyDescent="0.25">
      <c r="A82" s="142"/>
      <c r="B82" s="137" t="s">
        <v>253</v>
      </c>
      <c r="C82" s="23" t="s">
        <v>28</v>
      </c>
      <c r="D82" s="142"/>
      <c r="E82" s="142"/>
      <c r="F82" s="142"/>
      <c r="G82" s="145"/>
      <c r="H82" s="197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 t="str">
        <f t="shared" ref="AI82" si="65">IF(AI80="","",AI80/AI81)</f>
        <v/>
      </c>
      <c r="AJ82" s="26"/>
      <c r="AK82" s="21"/>
      <c r="AL82" s="137" t="s">
        <v>253</v>
      </c>
      <c r="AM82" s="40"/>
      <c r="AN82" s="142"/>
      <c r="AO82" s="40"/>
      <c r="AP82" s="145"/>
    </row>
    <row r="83" spans="1:44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4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 t="str">
        <f t="shared" ref="AI83:AI84" si="66">IF(SUM(D83:O83)=0,"",SUM(D83:O83))</f>
        <v/>
      </c>
      <c r="AJ83" s="20"/>
      <c r="AK83" s="29"/>
      <c r="AL83" s="38" t="s">
        <v>81</v>
      </c>
      <c r="AM83" s="40"/>
      <c r="AN83" s="143"/>
      <c r="AO83" s="40"/>
      <c r="AP83" s="149"/>
      <c r="AR83" s="201"/>
    </row>
    <row r="84" spans="1:44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4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 t="str">
        <f t="shared" si="66"/>
        <v/>
      </c>
      <c r="AJ84" s="117" t="str">
        <f t="shared" ref="AJ84" si="67">IF(COUNTA(D84:O84)=0,"",COUNTA(D84:O84))</f>
        <v/>
      </c>
      <c r="AK84" s="165"/>
      <c r="AL84" s="28" t="s">
        <v>82</v>
      </c>
      <c r="AM84" s="40"/>
      <c r="AN84" s="143"/>
      <c r="AO84" s="40"/>
      <c r="AP84" s="149"/>
      <c r="AR84" s="201"/>
    </row>
    <row r="85" spans="1:44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2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2" t="str">
        <f t="shared" ref="AI85" si="68">IF(AI83="","",AI83/AI84)</f>
        <v/>
      </c>
      <c r="AJ85" s="26"/>
      <c r="AK85" s="24"/>
      <c r="AL85" s="139" t="s">
        <v>83</v>
      </c>
      <c r="AM85" s="40"/>
      <c r="AN85" s="142"/>
      <c r="AO85" s="40"/>
      <c r="AP85" s="145"/>
      <c r="AR85" s="202"/>
    </row>
    <row r="86" spans="1:44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4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>
        <v>1190</v>
      </c>
      <c r="Z86" s="149"/>
      <c r="AA86" s="149"/>
      <c r="AB86" s="149"/>
      <c r="AC86" s="149"/>
      <c r="AD86" s="149"/>
      <c r="AE86" s="149"/>
      <c r="AF86" s="149"/>
      <c r="AG86" s="149"/>
      <c r="AH86" s="149"/>
      <c r="AI86" s="149">
        <f t="shared" ref="AI86:AI87" si="69">IF(SUM(D86:AH86)=0,"",SUM(D86:AH86))</f>
        <v>2307</v>
      </c>
      <c r="AJ86" s="20"/>
      <c r="AK86" s="40"/>
      <c r="AL86" s="41" t="s">
        <v>84</v>
      </c>
      <c r="AM86" s="40"/>
      <c r="AN86" s="115"/>
      <c r="AO86" s="40"/>
      <c r="AP86" s="149"/>
      <c r="AR86" s="203"/>
    </row>
    <row r="87" spans="1:44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4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>
        <v>8</v>
      </c>
      <c r="Z87" s="149"/>
      <c r="AA87" s="149"/>
      <c r="AB87" s="149"/>
      <c r="AC87" s="149"/>
      <c r="AD87" s="149"/>
      <c r="AE87" s="149"/>
      <c r="AF87" s="149"/>
      <c r="AG87" s="149"/>
      <c r="AH87" s="149"/>
      <c r="AI87" s="149">
        <f t="shared" si="69"/>
        <v>15</v>
      </c>
      <c r="AJ87" s="117">
        <f t="shared" ref="AJ87" si="70">IF(COUNTA(D87:AH87)=0,"",COUNTA(D87:AH87))</f>
        <v>2</v>
      </c>
      <c r="AK87" s="165" t="s">
        <v>431</v>
      </c>
      <c r="AL87" s="32" t="s">
        <v>85</v>
      </c>
      <c r="AM87" s="40"/>
      <c r="AN87" s="115"/>
      <c r="AO87" s="40"/>
      <c r="AP87" s="149"/>
      <c r="AR87" s="203"/>
    </row>
    <row r="88" spans="1:44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2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2">
        <f>+Y86/Y87</f>
        <v>148.75</v>
      </c>
      <c r="Z88" s="142"/>
      <c r="AA88" s="142"/>
      <c r="AB88" s="142"/>
      <c r="AC88" s="142"/>
      <c r="AD88" s="142"/>
      <c r="AE88" s="142"/>
      <c r="AF88" s="142"/>
      <c r="AG88" s="142"/>
      <c r="AH88" s="142"/>
      <c r="AI88" s="142">
        <f t="shared" ref="AI88" si="71">IF(AI86="","",AI86/AI87)</f>
        <v>153.80000000000001</v>
      </c>
      <c r="AJ88" s="26"/>
      <c r="AK88" s="24"/>
      <c r="AL88" s="137" t="s">
        <v>86</v>
      </c>
      <c r="AM88" s="40"/>
      <c r="AN88" s="142"/>
      <c r="AO88" s="40"/>
      <c r="AP88" s="145"/>
      <c r="AR88" s="202"/>
    </row>
    <row r="89" spans="1:44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4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>
        <f t="shared" ref="AI89:AI90" si="72">IF(SUM(D89:AH89)=0,"",SUM(D89:AH89))</f>
        <v>3745</v>
      </c>
      <c r="AJ89" s="20"/>
      <c r="AK89" s="24"/>
      <c r="AL89" s="38" t="s">
        <v>87</v>
      </c>
      <c r="AM89" s="40"/>
      <c r="AN89" s="115"/>
      <c r="AO89" s="40"/>
      <c r="AP89" s="154"/>
      <c r="AR89" s="203"/>
    </row>
    <row r="90" spans="1:44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4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>
        <f t="shared" si="72"/>
        <v>23</v>
      </c>
      <c r="AJ90" s="117">
        <f t="shared" ref="AJ90" si="73">IF(COUNTA(D90:AH90)=0,"",COUNTA(D90:AH90))</f>
        <v>3</v>
      </c>
      <c r="AK90" s="165" t="s">
        <v>400</v>
      </c>
      <c r="AL90" s="28" t="s">
        <v>88</v>
      </c>
      <c r="AM90" s="40"/>
      <c r="AN90" s="117"/>
      <c r="AO90" s="40"/>
      <c r="AP90" s="149"/>
      <c r="AR90" s="204"/>
    </row>
    <row r="91" spans="1:44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74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>
        <f t="shared" ref="AI91" si="75">IF(AI89="","",AI89/AI90)</f>
        <v>162.82608695652175</v>
      </c>
      <c r="AJ91" s="26"/>
      <c r="AK91" s="24"/>
      <c r="AL91" s="139" t="s">
        <v>89</v>
      </c>
      <c r="AM91" s="40"/>
      <c r="AN91" s="142"/>
      <c r="AO91" s="40"/>
      <c r="AP91" s="145"/>
      <c r="AR91" s="202"/>
    </row>
    <row r="92" spans="1:44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4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 t="str">
        <f t="shared" ref="AI92:AI93" si="76">IF(SUM(D92:O92)=0,"",SUM(D92:O92))</f>
        <v/>
      </c>
      <c r="AJ92" s="20"/>
      <c r="AK92" s="165"/>
      <c r="AL92" s="41" t="s">
        <v>90</v>
      </c>
      <c r="AM92" s="40"/>
      <c r="AN92" s="117"/>
      <c r="AO92" s="40"/>
      <c r="AP92" s="149"/>
      <c r="AR92" s="204"/>
    </row>
    <row r="93" spans="1:44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4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 t="str">
        <f t="shared" si="76"/>
        <v/>
      </c>
      <c r="AJ93" s="117" t="str">
        <f t="shared" ref="AJ93" si="77">IF(COUNTA(D93:O93)=0,"",COUNTA(D93:O93))</f>
        <v/>
      </c>
      <c r="AK93" s="165"/>
      <c r="AL93" s="32" t="s">
        <v>91</v>
      </c>
      <c r="AM93" s="40"/>
      <c r="AN93" s="117"/>
      <c r="AO93" s="40"/>
      <c r="AP93" s="149"/>
      <c r="AR93" s="204"/>
    </row>
    <row r="94" spans="1:44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2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2" t="str">
        <f t="shared" ref="AI94" si="78">IF(AI92="","",AI92/AI93)</f>
        <v/>
      </c>
      <c r="AJ94" s="26"/>
      <c r="AK94" s="24"/>
      <c r="AL94" s="137" t="s">
        <v>92</v>
      </c>
      <c r="AM94" s="40"/>
      <c r="AN94" s="142"/>
      <c r="AO94" s="40"/>
      <c r="AP94" s="145"/>
      <c r="AR94" s="202"/>
    </row>
    <row r="95" spans="1:44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4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/>
      <c r="Y95" s="149">
        <v>1494</v>
      </c>
      <c r="Z95" s="149"/>
      <c r="AA95" s="149">
        <v>3734</v>
      </c>
      <c r="AB95" s="149"/>
      <c r="AC95" s="149"/>
      <c r="AD95" s="149"/>
      <c r="AE95" s="149">
        <v>2616</v>
      </c>
      <c r="AF95" s="149"/>
      <c r="AG95" s="149"/>
      <c r="AH95" s="149"/>
      <c r="AI95" s="149">
        <f t="shared" ref="AI95:AI96" si="79">IF(SUM(D95:AH95)=0,"",SUM(D95:AH95))</f>
        <v>9146</v>
      </c>
      <c r="AJ95" s="20"/>
      <c r="AK95" s="21"/>
      <c r="AL95" s="38" t="s">
        <v>93</v>
      </c>
      <c r="AM95" s="40"/>
      <c r="AN95" s="143"/>
      <c r="AO95" s="40"/>
      <c r="AP95" s="149"/>
      <c r="AR95" s="201"/>
    </row>
    <row r="96" spans="1:44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4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/>
      <c r="Y96" s="149">
        <v>8</v>
      </c>
      <c r="Z96" s="149"/>
      <c r="AA96" s="149">
        <v>19</v>
      </c>
      <c r="AB96" s="149"/>
      <c r="AC96" s="149"/>
      <c r="AD96" s="149"/>
      <c r="AE96" s="149">
        <v>14</v>
      </c>
      <c r="AF96" s="149"/>
      <c r="AG96" s="149"/>
      <c r="AH96" s="149"/>
      <c r="AI96" s="149">
        <f t="shared" si="79"/>
        <v>48</v>
      </c>
      <c r="AJ96" s="117">
        <f t="shared" ref="AJ96" si="80">IF(COUNTA(D96:AH96)=0,"",COUNTA(D96:AH96))</f>
        <v>4</v>
      </c>
      <c r="AK96" s="165" t="s">
        <v>499</v>
      </c>
      <c r="AL96" s="28" t="s">
        <v>94</v>
      </c>
      <c r="AM96" s="40"/>
      <c r="AN96" s="143"/>
      <c r="AO96" s="40"/>
      <c r="AP96" s="149"/>
      <c r="AR96" s="201"/>
    </row>
    <row r="97" spans="1:44" x14ac:dyDescent="0.25">
      <c r="A97" s="213">
        <f>A95/A96</f>
        <v>204.66666666666666</v>
      </c>
      <c r="B97" s="139" t="s">
        <v>95</v>
      </c>
      <c r="C97" s="23" t="s">
        <v>28</v>
      </c>
      <c r="D97" s="212"/>
      <c r="E97" s="174"/>
      <c r="F97" s="142"/>
      <c r="G97" s="145"/>
      <c r="H97" s="192"/>
      <c r="I97" s="142"/>
      <c r="J97" s="142"/>
      <c r="K97" s="142"/>
      <c r="L97" s="174"/>
      <c r="M97" s="174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/>
      <c r="Y97" s="142">
        <f>+Y95/Y96</f>
        <v>186.75</v>
      </c>
      <c r="Z97" s="142"/>
      <c r="AA97" s="174">
        <f>+AA95/AA96</f>
        <v>196.52631578947367</v>
      </c>
      <c r="AB97" s="174"/>
      <c r="AC97" s="174"/>
      <c r="AD97" s="174"/>
      <c r="AE97" s="142">
        <f>+AE95/AE96</f>
        <v>186.85714285714286</v>
      </c>
      <c r="AF97" s="174"/>
      <c r="AG97" s="174"/>
      <c r="AH97" s="174"/>
      <c r="AI97" s="142">
        <f t="shared" ref="AI97" si="81">IF(AI95="","",AI95/AI96)</f>
        <v>190.54166666666666</v>
      </c>
      <c r="AJ97" s="26"/>
      <c r="AK97" s="181"/>
      <c r="AL97" s="139" t="s">
        <v>95</v>
      </c>
      <c r="AM97" s="40"/>
      <c r="AN97" s="142"/>
      <c r="AO97" s="40"/>
      <c r="AP97" s="145"/>
      <c r="AR97" s="202"/>
    </row>
    <row r="98" spans="1:44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4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>
        <v>1441</v>
      </c>
      <c r="Z98" s="149"/>
      <c r="AA98" s="149"/>
      <c r="AB98" s="149"/>
      <c r="AC98" s="149"/>
      <c r="AD98" s="149"/>
      <c r="AE98" s="149"/>
      <c r="AF98" s="149"/>
      <c r="AG98" s="149"/>
      <c r="AH98" s="149"/>
      <c r="AI98" s="149">
        <f t="shared" ref="AI98:AI99" si="82">IF(SUM(D98:AH98)=0,"",SUM(D98:AH98))</f>
        <v>3371</v>
      </c>
      <c r="AJ98" s="20"/>
      <c r="AK98" s="165"/>
      <c r="AL98" s="41" t="s">
        <v>93</v>
      </c>
      <c r="AM98" s="40"/>
      <c r="AN98" s="115"/>
      <c r="AO98" s="40"/>
      <c r="AP98" s="149"/>
      <c r="AR98" s="203"/>
    </row>
    <row r="99" spans="1:44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4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>
        <v>8</v>
      </c>
      <c r="Z99" s="149"/>
      <c r="AA99" s="149"/>
      <c r="AB99" s="149"/>
      <c r="AC99" s="149"/>
      <c r="AD99" s="149"/>
      <c r="AE99" s="149"/>
      <c r="AF99" s="149"/>
      <c r="AG99" s="149"/>
      <c r="AH99" s="149"/>
      <c r="AI99" s="149">
        <f t="shared" si="82"/>
        <v>19</v>
      </c>
      <c r="AJ99" s="117">
        <f t="shared" ref="AJ99" si="83">IF(COUNTA(D99:AH99)=0,"",COUNTA(D99:AH99))</f>
        <v>2</v>
      </c>
      <c r="AK99" s="165" t="s">
        <v>430</v>
      </c>
      <c r="AL99" s="32" t="s">
        <v>96</v>
      </c>
      <c r="AM99" s="40"/>
      <c r="AN99" s="115"/>
      <c r="AO99" s="40"/>
      <c r="AP99" s="149"/>
      <c r="AR99" s="203"/>
    </row>
    <row r="100" spans="1:44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2"/>
      <c r="I100" s="145"/>
      <c r="J100" s="142"/>
      <c r="K100" s="145">
        <f t="shared" ref="K100" si="84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2">
        <f>+Y98/Y99</f>
        <v>180.125</v>
      </c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>
        <f t="shared" ref="AI100" si="85">IF(AI98="","",AI98/AI99)</f>
        <v>177.42105263157896</v>
      </c>
      <c r="AJ100" s="26"/>
      <c r="AK100" s="165"/>
      <c r="AL100" s="137" t="s">
        <v>97</v>
      </c>
      <c r="AM100" s="40"/>
      <c r="AN100" s="142"/>
      <c r="AO100" s="40"/>
      <c r="AP100" s="145"/>
      <c r="AR100" s="202"/>
    </row>
    <row r="101" spans="1:44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4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>
        <f t="shared" ref="AI101:AI102" si="86">IF(SUM(D101:AH101)=0,"",SUM(D101:AH101))</f>
        <v>1136</v>
      </c>
      <c r="AJ101" s="20"/>
      <c r="AK101" s="24"/>
      <c r="AL101" s="41" t="s">
        <v>98</v>
      </c>
      <c r="AM101" s="40"/>
      <c r="AN101" s="115"/>
      <c r="AO101" s="40"/>
      <c r="AP101" s="149"/>
      <c r="AR101" s="203"/>
    </row>
    <row r="102" spans="1:44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4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>
        <f t="shared" si="86"/>
        <v>7</v>
      </c>
      <c r="AJ102" s="117">
        <f t="shared" ref="AJ102" si="87">IF(COUNTA(D102:AH102)=0,"",COUNTA(D102:AH102))</f>
        <v>1</v>
      </c>
      <c r="AK102" s="165" t="s">
        <v>432</v>
      </c>
      <c r="AL102" s="32" t="s">
        <v>99</v>
      </c>
      <c r="AM102" s="40"/>
      <c r="AN102" s="115"/>
      <c r="AO102" s="40"/>
      <c r="AP102" s="149"/>
      <c r="AR102" s="203"/>
    </row>
    <row r="103" spans="1:44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2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>
        <f t="shared" ref="AI103" si="88">IF(AI101="","",AI101/AI102)</f>
        <v>162.28571428571428</v>
      </c>
      <c r="AJ103" s="26"/>
      <c r="AK103" s="24"/>
      <c r="AL103" s="137" t="s">
        <v>100</v>
      </c>
      <c r="AM103" s="40"/>
      <c r="AN103" s="142"/>
      <c r="AO103" s="40"/>
      <c r="AP103" s="145"/>
      <c r="AR103" s="202"/>
    </row>
    <row r="104" spans="1:44" x14ac:dyDescent="0.25">
      <c r="A104" s="143">
        <v>10559</v>
      </c>
      <c r="B104" s="41" t="s">
        <v>245</v>
      </c>
      <c r="C104" s="18" t="s">
        <v>24</v>
      </c>
      <c r="D104" s="154"/>
      <c r="E104" s="143"/>
      <c r="F104" s="143"/>
      <c r="G104" s="143">
        <v>2316</v>
      </c>
      <c r="H104" s="200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>
        <v>2388</v>
      </c>
      <c r="AF104" s="143"/>
      <c r="AG104" s="143"/>
      <c r="AH104" s="143"/>
      <c r="AI104" s="149">
        <f t="shared" ref="AI104:AI105" si="89">IF(SUM(D104:AH104)=0,"",SUM(D104:AH104))</f>
        <v>12310</v>
      </c>
      <c r="AJ104" s="20"/>
      <c r="AK104" s="24"/>
      <c r="AL104" s="41" t="s">
        <v>245</v>
      </c>
      <c r="AM104" s="40"/>
      <c r="AN104" s="143"/>
      <c r="AO104" s="40"/>
      <c r="AP104" s="154"/>
    </row>
    <row r="105" spans="1:44" x14ac:dyDescent="0.25">
      <c r="A105" s="143">
        <v>59</v>
      </c>
      <c r="B105" s="136" t="s">
        <v>246</v>
      </c>
      <c r="C105" s="23" t="s">
        <v>26</v>
      </c>
      <c r="D105" s="154"/>
      <c r="E105" s="143"/>
      <c r="F105" s="143"/>
      <c r="G105" s="143">
        <v>14</v>
      </c>
      <c r="H105" s="200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>
        <v>14</v>
      </c>
      <c r="AF105" s="143"/>
      <c r="AG105" s="143"/>
      <c r="AH105" s="143"/>
      <c r="AI105" s="149">
        <f t="shared" si="89"/>
        <v>69</v>
      </c>
      <c r="AJ105" s="117">
        <f t="shared" ref="AJ105" si="90">IF(COUNTA(D105:AH105)=0,"",COUNTA(D105:AH105))</f>
        <v>5</v>
      </c>
      <c r="AK105" s="165" t="s">
        <v>491</v>
      </c>
      <c r="AL105" s="136" t="s">
        <v>246</v>
      </c>
      <c r="AM105" s="40"/>
      <c r="AN105" s="143"/>
      <c r="AO105" s="40"/>
      <c r="AP105" s="154"/>
    </row>
    <row r="106" spans="1:44" x14ac:dyDescent="0.25">
      <c r="A106" s="142">
        <f>A104/A105</f>
        <v>178.96610169491527</v>
      </c>
      <c r="B106" s="187" t="s">
        <v>250</v>
      </c>
      <c r="C106" s="23" t="s">
        <v>28</v>
      </c>
      <c r="D106" s="145"/>
      <c r="E106" s="174"/>
      <c r="F106" s="142"/>
      <c r="G106" s="145">
        <f t="shared" ref="G106" si="91">IF(G105=0,"",(G104/G105))</f>
        <v>165.42857142857142</v>
      </c>
      <c r="H106" s="192"/>
      <c r="I106" s="142"/>
      <c r="J106" s="145">
        <f t="shared" ref="J106:K106" si="92">IF(J105=0,"",(J104/J105))</f>
        <v>188</v>
      </c>
      <c r="K106" s="145">
        <f t="shared" si="92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>
        <f>+AE104/AE105</f>
        <v>170.57142857142858</v>
      </c>
      <c r="AF106" s="142"/>
      <c r="AG106" s="142"/>
      <c r="AH106" s="142"/>
      <c r="AI106" s="142">
        <f t="shared" ref="AI106" si="93">IF(AI104="","",AI104/AI105)</f>
        <v>178.40579710144928</v>
      </c>
      <c r="AJ106" s="26"/>
      <c r="AK106" s="165"/>
      <c r="AL106" s="187" t="s">
        <v>250</v>
      </c>
      <c r="AM106" s="40"/>
      <c r="AN106" s="142"/>
      <c r="AO106" s="40"/>
      <c r="AP106" s="145">
        <f>AI106-A106</f>
        <v>-0.56030459346598604</v>
      </c>
    </row>
    <row r="107" spans="1:44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4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>
        <v>1315</v>
      </c>
      <c r="AG107" s="149"/>
      <c r="AH107" s="149"/>
      <c r="AI107" s="149">
        <f t="shared" ref="AI107:AI108" si="94">IF(SUM(D107:AH107)=0,"",SUM(D107:AH107))</f>
        <v>5078</v>
      </c>
      <c r="AJ107" s="20"/>
      <c r="AK107" s="24"/>
      <c r="AL107" s="41" t="s">
        <v>101</v>
      </c>
      <c r="AM107" s="40"/>
      <c r="AN107" s="115"/>
      <c r="AO107" s="40"/>
      <c r="AP107" s="149"/>
    </row>
    <row r="108" spans="1:44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4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>
        <v>8</v>
      </c>
      <c r="AG108" s="149"/>
      <c r="AH108" s="149"/>
      <c r="AI108" s="149">
        <f t="shared" si="94"/>
        <v>30</v>
      </c>
      <c r="AJ108" s="117">
        <f t="shared" ref="AJ108" si="95">IF(COUNTA(D108:AH108)=0,"",COUNTA(D108:AH108))</f>
        <v>4</v>
      </c>
      <c r="AK108" s="165" t="s">
        <v>490</v>
      </c>
      <c r="AL108" s="32" t="s">
        <v>102</v>
      </c>
      <c r="AM108" s="40"/>
      <c r="AN108" s="115"/>
      <c r="AO108" s="40"/>
      <c r="AP108" s="149"/>
    </row>
    <row r="109" spans="1:44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96">IF(E108=0,"",(E107/E108))</f>
        <v>177.125</v>
      </c>
      <c r="F109" s="142"/>
      <c r="G109" s="145"/>
      <c r="H109" s="192"/>
      <c r="I109" s="145">
        <f t="shared" ref="I109" si="97">IF(I108=0,"",(I107/I108))</f>
        <v>176.11111111111111</v>
      </c>
      <c r="J109" s="142"/>
      <c r="K109" s="145">
        <f t="shared" ref="K109" si="98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2">
        <f>+AF107/AF108</f>
        <v>164.375</v>
      </c>
      <c r="AG109" s="145"/>
      <c r="AH109" s="145"/>
      <c r="AI109" s="142">
        <f t="shared" ref="AI109" si="99">IF(AI107="","",AI107/AI108)</f>
        <v>169.26666666666668</v>
      </c>
      <c r="AJ109" s="26"/>
      <c r="AK109" s="24"/>
      <c r="AL109" s="137" t="s">
        <v>103</v>
      </c>
      <c r="AM109" s="40"/>
      <c r="AN109" s="142"/>
      <c r="AO109" s="40"/>
      <c r="AP109" s="145">
        <f>AI109-A109</f>
        <v>3.8291666666666799</v>
      </c>
    </row>
    <row r="110" spans="1:44" x14ac:dyDescent="0.25">
      <c r="A110" s="143">
        <v>0</v>
      </c>
      <c r="B110" s="38" t="s">
        <v>229</v>
      </c>
      <c r="C110" s="18" t="s">
        <v>24</v>
      </c>
      <c r="D110" s="154"/>
      <c r="E110" s="149"/>
      <c r="F110" s="149"/>
      <c r="G110" s="149"/>
      <c r="H110" s="194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v>1103</v>
      </c>
      <c r="Y110" s="149">
        <v>1577</v>
      </c>
      <c r="Z110" s="149"/>
      <c r="AA110" s="149"/>
      <c r="AB110" s="149"/>
      <c r="AC110" s="149">
        <v>1429</v>
      </c>
      <c r="AD110" s="149"/>
      <c r="AE110" s="149"/>
      <c r="AF110" s="149">
        <v>1619</v>
      </c>
      <c r="AG110" s="149"/>
      <c r="AH110" s="149"/>
      <c r="AI110" s="149">
        <f t="shared" ref="AI110:AI111" si="100">IF(SUM(D110:AH110)=0,"",SUM(D110:AH110))</f>
        <v>6386</v>
      </c>
      <c r="AJ110" s="20"/>
      <c r="AK110" s="24"/>
      <c r="AL110" s="38" t="s">
        <v>229</v>
      </c>
      <c r="AM110" s="40"/>
      <c r="AN110" s="143"/>
      <c r="AO110" s="40"/>
      <c r="AP110" s="154"/>
    </row>
    <row r="111" spans="1:44" x14ac:dyDescent="0.25">
      <c r="A111" s="171"/>
      <c r="B111" s="38" t="s">
        <v>230</v>
      </c>
      <c r="C111" s="23" t="s">
        <v>26</v>
      </c>
      <c r="D111" s="154"/>
      <c r="E111" s="154"/>
      <c r="F111" s="171"/>
      <c r="G111" s="154"/>
      <c r="H111" s="193"/>
      <c r="I111" s="154"/>
      <c r="J111" s="171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v>6</v>
      </c>
      <c r="Y111" s="149">
        <v>8</v>
      </c>
      <c r="Z111" s="149"/>
      <c r="AA111" s="149"/>
      <c r="AB111" s="149"/>
      <c r="AC111" s="149">
        <v>8</v>
      </c>
      <c r="AD111" s="149"/>
      <c r="AE111" s="149"/>
      <c r="AF111" s="149">
        <v>8</v>
      </c>
      <c r="AG111" s="149"/>
      <c r="AH111" s="149"/>
      <c r="AI111" s="149">
        <f t="shared" si="100"/>
        <v>34</v>
      </c>
      <c r="AJ111" s="117">
        <f t="shared" ref="AJ111" si="101">IF(COUNTA(D111:AH111)=0,"",COUNTA(D111:AH111))</f>
        <v>5</v>
      </c>
      <c r="AK111" s="165" t="s">
        <v>489</v>
      </c>
      <c r="AL111" s="38" t="s">
        <v>230</v>
      </c>
      <c r="AM111" s="40"/>
      <c r="AN111" s="143"/>
      <c r="AO111" s="40"/>
      <c r="AP111" s="154"/>
    </row>
    <row r="112" spans="1:44" x14ac:dyDescent="0.25">
      <c r="A112" s="142"/>
      <c r="B112" s="139" t="s">
        <v>231</v>
      </c>
      <c r="C112" s="23" t="s">
        <v>28</v>
      </c>
      <c r="D112" s="145"/>
      <c r="E112" s="145"/>
      <c r="F112" s="142"/>
      <c r="G112" s="145"/>
      <c r="H112" s="192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>+X110/X111</f>
        <v>183.83333333333334</v>
      </c>
      <c r="Y112" s="174">
        <f>+Y110/Y111</f>
        <v>197.125</v>
      </c>
      <c r="Z112" s="174"/>
      <c r="AA112" s="174"/>
      <c r="AB112" s="174"/>
      <c r="AC112" s="142">
        <f>+AC110/AC111</f>
        <v>178.625</v>
      </c>
      <c r="AD112" s="142"/>
      <c r="AE112" s="142"/>
      <c r="AF112" s="213">
        <f>+AF110/AF111</f>
        <v>202.375</v>
      </c>
      <c r="AG112" s="142"/>
      <c r="AH112" s="142"/>
      <c r="AI112" s="142">
        <f t="shared" ref="AI112" si="102">IF(AI110="","",AI110/AI111)</f>
        <v>187.8235294117647</v>
      </c>
      <c r="AJ112" s="26"/>
      <c r="AK112" s="24"/>
      <c r="AL112" s="139" t="s">
        <v>231</v>
      </c>
      <c r="AM112" s="40"/>
      <c r="AN112" s="142"/>
      <c r="AO112" s="40"/>
      <c r="AP112" s="145"/>
    </row>
    <row r="113" spans="1:42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4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/>
      <c r="AE113" s="149"/>
      <c r="AF113" s="149"/>
      <c r="AG113" s="149">
        <v>1058</v>
      </c>
      <c r="AH113" s="149"/>
      <c r="AI113" s="149">
        <f t="shared" ref="AI113:AI114" si="103">IF(SUM(D113:AH113)=0,"",SUM(D113:AH113))</f>
        <v>6831</v>
      </c>
      <c r="AJ113" s="20"/>
      <c r="AK113" s="24"/>
      <c r="AL113" s="38" t="s">
        <v>104</v>
      </c>
      <c r="AM113" s="40"/>
      <c r="AN113" s="143"/>
      <c r="AO113" s="40"/>
      <c r="AP113" s="154" t="s">
        <v>105</v>
      </c>
    </row>
    <row r="114" spans="1:42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4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/>
      <c r="AE114" s="149"/>
      <c r="AF114" s="149"/>
      <c r="AG114" s="149">
        <v>8</v>
      </c>
      <c r="AH114" s="149"/>
      <c r="AI114" s="149">
        <f t="shared" si="103"/>
        <v>47</v>
      </c>
      <c r="AJ114" s="117">
        <f t="shared" ref="AJ114" si="104">IF(COUNTA(D114:AH114)=0,"",COUNTA(D114:AH114))</f>
        <v>6</v>
      </c>
      <c r="AK114" s="270" t="s">
        <v>488</v>
      </c>
      <c r="AL114" s="28" t="s">
        <v>106</v>
      </c>
      <c r="AM114" s="40"/>
      <c r="AN114" s="143"/>
      <c r="AO114" s="40"/>
      <c r="AP114" s="154"/>
    </row>
    <row r="115" spans="1:42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105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/>
      <c r="AE115" s="142"/>
      <c r="AF115" s="142"/>
      <c r="AG115" s="142">
        <f>+AG113/AG114</f>
        <v>132.25</v>
      </c>
      <c r="AH115" s="142"/>
      <c r="AI115" s="142">
        <f t="shared" ref="AI115" si="106">IF(AI113="","",AI113/AI114)</f>
        <v>145.34042553191489</v>
      </c>
      <c r="AJ115" s="26"/>
      <c r="AK115" s="42"/>
      <c r="AL115" s="139" t="s">
        <v>107</v>
      </c>
      <c r="AM115" s="40"/>
      <c r="AN115" s="142"/>
      <c r="AO115" s="40"/>
      <c r="AP115" s="145"/>
    </row>
    <row r="116" spans="1:42" x14ac:dyDescent="0.25">
      <c r="A116" s="171">
        <v>0</v>
      </c>
      <c r="B116" s="38" t="s">
        <v>261</v>
      </c>
      <c r="C116" s="18" t="s">
        <v>24</v>
      </c>
      <c r="D116" s="154"/>
      <c r="E116" s="154"/>
      <c r="F116" s="154"/>
      <c r="G116" s="154"/>
      <c r="H116" s="193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49" t="str">
        <f t="shared" ref="AI116:AI117" si="107">IF(SUM(D116:O116)=0,"",SUM(D116:O116))</f>
        <v/>
      </c>
      <c r="AJ116" s="20"/>
      <c r="AK116" s="43"/>
      <c r="AL116" s="38" t="s">
        <v>261</v>
      </c>
      <c r="AM116" s="40"/>
      <c r="AN116" s="171"/>
      <c r="AO116" s="40"/>
      <c r="AP116" s="154"/>
    </row>
    <row r="117" spans="1:42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3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49" t="str">
        <f t="shared" si="107"/>
        <v/>
      </c>
      <c r="AJ117" s="117" t="str">
        <f t="shared" ref="AJ117" si="108">IF(COUNTA(D117:O117)=0,"",COUNTA(D117:O117))</f>
        <v/>
      </c>
      <c r="AK117" s="43"/>
      <c r="AL117" s="138" t="s">
        <v>40</v>
      </c>
      <c r="AM117" s="40"/>
      <c r="AN117" s="171"/>
      <c r="AO117" s="40"/>
      <c r="AP117" s="154"/>
    </row>
    <row r="118" spans="1:42" x14ac:dyDescent="0.25">
      <c r="A118" s="142"/>
      <c r="B118" s="139" t="s">
        <v>263</v>
      </c>
      <c r="C118" s="23" t="s">
        <v>28</v>
      </c>
      <c r="D118" s="145"/>
      <c r="E118" s="145"/>
      <c r="F118" s="145"/>
      <c r="G118" s="145"/>
      <c r="H118" s="192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2" t="str">
        <f t="shared" ref="AI118" si="109">IF(AI116="","",AI116/AI117)</f>
        <v/>
      </c>
      <c r="AJ118" s="26"/>
      <c r="AK118" s="43"/>
      <c r="AL118" s="139" t="s">
        <v>263</v>
      </c>
      <c r="AM118" s="40"/>
      <c r="AN118" s="142"/>
      <c r="AO118" s="40"/>
      <c r="AP118" s="145"/>
    </row>
    <row r="119" spans="1:42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4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>
        <f>IF(SUM(D119:AH119)=0,"",SUM(D119:AH119))</f>
        <v>1216</v>
      </c>
      <c r="AJ119" s="20"/>
      <c r="AK119" s="24"/>
      <c r="AL119" s="38" t="s">
        <v>108</v>
      </c>
      <c r="AM119" s="40"/>
      <c r="AN119" s="143"/>
      <c r="AO119" s="40"/>
      <c r="AP119" s="149"/>
    </row>
    <row r="120" spans="1:42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4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>
        <f>IF(SUM(D120:AH120)=0,"",SUM(D120:AH120))</f>
        <v>7</v>
      </c>
      <c r="AJ120" s="117">
        <f>IF(COUNTA(D120:AH120)=0,"",COUNTA(D120:AH120))</f>
        <v>1</v>
      </c>
      <c r="AK120" s="165" t="s">
        <v>377</v>
      </c>
      <c r="AL120" s="28" t="s">
        <v>30</v>
      </c>
      <c r="AM120" s="40"/>
      <c r="AN120" s="143"/>
      <c r="AO120" s="40"/>
      <c r="AP120" s="149"/>
    </row>
    <row r="121" spans="1:42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2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2">
        <f>IF(AI119="","",AI119/AI120)</f>
        <v>173.71428571428572</v>
      </c>
      <c r="AJ121" s="26"/>
      <c r="AK121" s="165"/>
      <c r="AL121" s="139" t="s">
        <v>109</v>
      </c>
      <c r="AM121" s="40"/>
      <c r="AN121" s="142"/>
      <c r="AO121" s="40"/>
      <c r="AP121" s="145"/>
    </row>
    <row r="122" spans="1:42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3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49" t="str">
        <f t="shared" ref="AI122:AI123" si="110">IF(SUM(D122:O122)=0,"",SUM(D122:O122))</f>
        <v/>
      </c>
      <c r="AJ122" s="20"/>
      <c r="AK122" s="29"/>
      <c r="AL122" s="44" t="s">
        <v>110</v>
      </c>
      <c r="AM122" s="40"/>
      <c r="AN122" s="143"/>
      <c r="AO122" s="40"/>
      <c r="AP122" s="159"/>
    </row>
    <row r="123" spans="1:42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3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49" t="str">
        <f t="shared" si="110"/>
        <v/>
      </c>
      <c r="AJ123" s="117" t="str">
        <f t="shared" ref="AJ123" si="111">IF(COUNTA(D123:O123)=0,"",COUNTA(D123:O123))</f>
        <v/>
      </c>
      <c r="AK123" s="165"/>
      <c r="AL123" s="32" t="s">
        <v>79</v>
      </c>
      <c r="AM123" s="40"/>
      <c r="AN123" s="143"/>
      <c r="AO123" s="40"/>
      <c r="AP123" s="154"/>
    </row>
    <row r="124" spans="1:42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3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42" t="str">
        <f t="shared" ref="AI124" si="112">IF(AI122="","",AI122/AI123)</f>
        <v/>
      </c>
      <c r="AJ124" s="26"/>
      <c r="AK124" s="29"/>
      <c r="AL124" s="137" t="s">
        <v>111</v>
      </c>
      <c r="AM124" s="40"/>
      <c r="AN124" s="142"/>
      <c r="AO124" s="40"/>
      <c r="AP124" s="145"/>
    </row>
    <row r="125" spans="1:42" x14ac:dyDescent="0.25">
      <c r="A125" s="144">
        <v>331455</v>
      </c>
      <c r="B125" s="45"/>
      <c r="C125" s="23" t="s">
        <v>24</v>
      </c>
      <c r="D125" s="144">
        <f t="shared" ref="D125:R125" si="113">D11+D14+D17+D20+D23+D26+D29+D32+D35+D38+D41+D44+D47+D50+D53+D56+D59+D62+D65+D68+D71+D74+D77+D80+D83+D86+D89+D92+D95+D98+D101+D104+D107+D110+D113+D116+D119+D122</f>
        <v>10542</v>
      </c>
      <c r="E125" s="144">
        <f t="shared" si="113"/>
        <v>12820</v>
      </c>
      <c r="F125" s="144">
        <f t="shared" si="113"/>
        <v>2814</v>
      </c>
      <c r="G125" s="144">
        <f t="shared" si="113"/>
        <v>7527</v>
      </c>
      <c r="H125" s="144">
        <f t="shared" si="113"/>
        <v>7309</v>
      </c>
      <c r="I125" s="144">
        <f t="shared" si="113"/>
        <v>9550</v>
      </c>
      <c r="J125" s="144">
        <f t="shared" si="113"/>
        <v>9454</v>
      </c>
      <c r="K125" s="144">
        <f t="shared" si="113"/>
        <v>7589</v>
      </c>
      <c r="L125" s="144">
        <f t="shared" si="113"/>
        <v>4468</v>
      </c>
      <c r="M125" s="144">
        <f t="shared" si="113"/>
        <v>2265</v>
      </c>
      <c r="N125" s="144">
        <f t="shared" si="113"/>
        <v>3205</v>
      </c>
      <c r="O125" s="144">
        <f t="shared" si="113"/>
        <v>881</v>
      </c>
      <c r="P125" s="144">
        <f t="shared" si="113"/>
        <v>1782</v>
      </c>
      <c r="Q125" s="144">
        <f t="shared" si="113"/>
        <v>16658</v>
      </c>
      <c r="R125" s="144">
        <f t="shared" si="113"/>
        <v>11276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114">T11+T14+T17+T20+T23+T26+T29+T32+T35+T38+T41+T44+T47+T50+T53+T56+T59+T62+T65+T68+T71+T74+T77+T80+T83+T86+T89+T92+T95+T98+T101+T104+T107+T110+T113+T116+T119+T122</f>
        <v>4293</v>
      </c>
      <c r="U125" s="144">
        <f t="shared" si="114"/>
        <v>10685</v>
      </c>
      <c r="V125" s="144">
        <f t="shared" si="114"/>
        <v>3944</v>
      </c>
      <c r="W125" s="144">
        <f t="shared" si="114"/>
        <v>5182</v>
      </c>
      <c r="X125" s="144">
        <f t="shared" ref="X125" si="115">X11+X14+X17+X20+X23+X26+X29+X32+X35+X38+X41+X44+X47+X50+X53+X56+X59+X62+X65+X68+X71+X74+X77+X80+X83+X86+X89+X92+X95+X98+X101+X104+X107+X110+X113+X116+X119+X122</f>
        <v>7458</v>
      </c>
      <c r="Y125" s="144">
        <f t="shared" ref="Y125:Z125" si="116">Y11+Y14+Y17+Y20+Y23+Y26+Y29+Y32+Y35+Y38+Y41+Y44+Y47+Y50+Y53+Y56+Y59+Y62+Y65+Y68+Y71+Y74+Y77+Y80+Y83+Y86+Y89+Y92+Y95+Y98+Y101+Y104+Y107+Y110+Y113+Y116+Y119+Y122</f>
        <v>17700</v>
      </c>
      <c r="Z125" s="144">
        <f t="shared" si="116"/>
        <v>968</v>
      </c>
      <c r="AA125" s="144">
        <f t="shared" ref="AA125:AC125" si="117">AA11+AA14+AA17+AA20+AA23+AA26+AA29+AA32+AA35+AA38+AA41+AA44+AA47+AA50+AA53+AA56+AA59+AA62+AA65+AA68+AA71+AA74+AA77+AA80+AA83+AA86+AA89+AA92+AA95+AA98+AA101+AA104+AA107+AA110+AA113+AA116+AA119+AA122</f>
        <v>8716</v>
      </c>
      <c r="AB125" s="144">
        <f t="shared" si="117"/>
        <v>7727</v>
      </c>
      <c r="AC125" s="144">
        <f t="shared" si="117"/>
        <v>5689</v>
      </c>
      <c r="AD125" s="144">
        <f t="shared" ref="AD125:AG125" si="118">AD11+AD14+AD17+AD20+AD23+AD26+AD29+AD32+AD35+AD38+AD41+AD44+AD47+AD50+AD53+AD56+AD59+AD62+AD65+AD68+AD71+AD74+AD77+AD80+AD83+AD86+AD89+AD92+AD95+AD98+AD101+AD104+AD107+AD110+AD113+AD116+AD119+AD122</f>
        <v>1850</v>
      </c>
      <c r="AE125" s="144">
        <f t="shared" si="118"/>
        <v>8593</v>
      </c>
      <c r="AF125" s="144">
        <f t="shared" si="118"/>
        <v>8826</v>
      </c>
      <c r="AG125" s="144">
        <f t="shared" si="118"/>
        <v>3305</v>
      </c>
      <c r="AH125" s="144">
        <f t="shared" ref="AH125" si="119">AH11+AH14+AH17+AH20+AH23+AH26+AH29+AH32+AH35+AH38+AH41+AH44+AH47+AH50+AH53+AH56+AH59+AH62+AH65+AH68+AH71+AH74+AH77+AH80+AH83+AH86+AH89+AH92+AH95+AH98+AH101+AH104+AH107+AH110+AH113+AH116+AH119+AH122</f>
        <v>2415</v>
      </c>
      <c r="AI125" s="144">
        <f>SUM(D125:AH125)</f>
        <v>209523</v>
      </c>
      <c r="AJ125" s="150"/>
      <c r="AK125" s="46"/>
      <c r="AL125" s="45"/>
      <c r="AM125" s="46"/>
      <c r="AN125" s="144" t="e">
        <f>AN11+AN17+AN20+AN23+AN26+#REF!+AN29+AN32+AN35+AN41+AN44+AN47+AN53+AN56+AN59+AN62+AN65+#REF!+AN68+AN71+AN74+AN77+AN83+#REF!+AN86+AN89+#REF!+AN92+#REF!+AN95+AN98+AN101+AN104+AN107+AN110+#REF!+AN113+AN119+#REF!+AN122</f>
        <v>#REF!</v>
      </c>
      <c r="AO125" s="46"/>
      <c r="AP125" s="46"/>
    </row>
    <row r="126" spans="1:42" x14ac:dyDescent="0.25">
      <c r="A126" s="143">
        <v>1946</v>
      </c>
      <c r="B126" s="47"/>
      <c r="C126" s="48" t="s">
        <v>26</v>
      </c>
      <c r="D126" s="149">
        <f t="shared" ref="D126:R126" si="120">D12+D15+D18+D21+D24+D27+D30+D33+D36+D39+D42+D45+D48+D51+D54+D57+D60+D63+D66+D69+D72+D75+D78+D81+D84+D87+D90+D93+D96+D99+D102+D105+D108+D111+D114+D117+D120+D123</f>
        <v>60</v>
      </c>
      <c r="E126" s="149">
        <f t="shared" si="120"/>
        <v>72</v>
      </c>
      <c r="F126" s="149">
        <f t="shared" si="120"/>
        <v>15</v>
      </c>
      <c r="G126" s="149">
        <f t="shared" si="120"/>
        <v>44</v>
      </c>
      <c r="H126" s="149">
        <f t="shared" si="120"/>
        <v>48</v>
      </c>
      <c r="I126" s="149">
        <f t="shared" si="120"/>
        <v>54</v>
      </c>
      <c r="J126" s="149">
        <f t="shared" si="120"/>
        <v>54</v>
      </c>
      <c r="K126" s="149">
        <f t="shared" si="120"/>
        <v>44</v>
      </c>
      <c r="L126" s="149">
        <f t="shared" si="120"/>
        <v>28</v>
      </c>
      <c r="M126" s="149">
        <f t="shared" si="120"/>
        <v>12</v>
      </c>
      <c r="N126" s="149">
        <f t="shared" si="120"/>
        <v>18</v>
      </c>
      <c r="O126" s="149">
        <f t="shared" si="120"/>
        <v>8</v>
      </c>
      <c r="P126" s="149">
        <f t="shared" si="120"/>
        <v>11</v>
      </c>
      <c r="Q126" s="149">
        <f t="shared" si="120"/>
        <v>91</v>
      </c>
      <c r="R126" s="149">
        <f t="shared" si="120"/>
        <v>63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21">T12+T15+T18+T21+T24+T27+T30+T33+T36+T39+T42+T45+T48+T51+T54+T57+T60+T63+T66+T69+T72+T75+T78+T81+T84+T87+T90+T93+T96+T99+T102+T105+T108+T111+T114+T117+T120+T123</f>
        <v>24</v>
      </c>
      <c r="U126" s="149">
        <f t="shared" si="121"/>
        <v>56</v>
      </c>
      <c r="V126" s="149">
        <f t="shared" si="121"/>
        <v>28</v>
      </c>
      <c r="W126" s="149">
        <f t="shared" si="121"/>
        <v>32</v>
      </c>
      <c r="X126" s="149">
        <f t="shared" ref="X126" si="122">X12+X15+X18+X21+X24+X27+X30+X33+X36+X39+X42+X45+X48+X51+X54+X57+X60+X63+X66+X69+X72+X75+X78+X81+X84+X87+X90+X93+X96+X99+X102+X105+X108+X111+X114+X117+X120+X123</f>
        <v>42</v>
      </c>
      <c r="Y126" s="149">
        <f t="shared" ref="Y126:Z126" si="123">Y12+Y15+Y18+Y21+Y24+Y27+Y30+Y33+Y36+Y39+Y42+Y45+Y48+Y51+Y54+Y57+Y60+Y63+Y66+Y69+Y72+Y75+Y78+Y81+Y84+Y87+Y90+Y93+Y96+Y99+Y102+Y105+Y108+Y111+Y114+Y117+Y120+Y123</f>
        <v>104</v>
      </c>
      <c r="Z126" s="149">
        <f t="shared" si="123"/>
        <v>8</v>
      </c>
      <c r="AA126" s="149">
        <f t="shared" ref="AA126:AC126" si="124">AA12+AA15+AA18+AA21+AA24+AA27+AA30+AA33+AA36+AA39+AA42+AA45+AA48+AA51+AA54+AA57+AA60+AA63+AA66+AA69+AA72+AA75+AA78+AA81+AA84+AA87+AA90+AA93+AA96+AA99+AA102+AA105+AA108+AA111+AA114+AA117+AA120+AA123</f>
        <v>46</v>
      </c>
      <c r="AB126" s="149">
        <f t="shared" si="124"/>
        <v>48</v>
      </c>
      <c r="AC126" s="149">
        <f t="shared" si="124"/>
        <v>32</v>
      </c>
      <c r="AD126" s="149">
        <f t="shared" ref="AD126:AG126" si="125">AD12+AD15+AD18+AD21+AD24+AD27+AD30+AD33+AD36+AD39+AD42+AD45+AD48+AD51+AD54+AD57+AD60+AD63+AD66+AD69+AD72+AD75+AD78+AD81+AD84+AD87+AD90+AD93+AD96+AD99+AD102+AD105+AD108+AD111+AD114+AD117+AD120+AD123</f>
        <v>16</v>
      </c>
      <c r="AE126" s="149">
        <f t="shared" si="125"/>
        <v>50</v>
      </c>
      <c r="AF126" s="149">
        <f t="shared" si="125"/>
        <v>48</v>
      </c>
      <c r="AG126" s="149">
        <f t="shared" si="125"/>
        <v>24</v>
      </c>
      <c r="AH126" s="149">
        <f t="shared" ref="AH126" si="126">AH12+AH15+AH18+AH21+AH24+AH27+AH30+AH33+AH36+AH39+AH42+AH45+AH48+AH51+AH54+AH57+AH60+AH63+AH66+AH69+AH72+AH75+AH78+AH81+AH84+AH87+AH90+AH93+AH96+AH99+AH102+AH105+AH108+AH111+AH114+AH117+AH120+AH123</f>
        <v>14</v>
      </c>
      <c r="AI126" s="143">
        <f>SUM(D126:AH126)</f>
        <v>1222</v>
      </c>
      <c r="AJ126" s="54">
        <f>SUM(AJ12:AJ123)</f>
        <v>132</v>
      </c>
      <c r="AK126" s="46"/>
      <c r="AL126" s="47"/>
      <c r="AM126" s="46"/>
      <c r="AN126" s="143" t="e">
        <f>AN12+AN18+AN21+AN24+AN27+#REF!+AN30+AN33+AN36+AN42+AN45+AN48+AN54+AN57+AN60+AN63+AN66+#REF!+AN69+AN72+AN75+AN78+AN84+#REF!+AN87+AN90+#REF!+AN93+#REF!+AN96+AN99+AN102+AN105+AN108+AN111+#REF!+AN114+AN120+#REF!+AN123</f>
        <v>#REF!</v>
      </c>
      <c r="AO126" s="46"/>
      <c r="AP126" s="46"/>
    </row>
    <row r="127" spans="1:42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27">IF(D126=0,"",(D125/D126))</f>
        <v>175.7</v>
      </c>
      <c r="E127" s="145">
        <f t="shared" si="127"/>
        <v>178.05555555555554</v>
      </c>
      <c r="F127" s="145">
        <f t="shared" si="127"/>
        <v>187.6</v>
      </c>
      <c r="G127" s="145">
        <f t="shared" si="127"/>
        <v>171.06818181818181</v>
      </c>
      <c r="H127" s="145">
        <f t="shared" si="127"/>
        <v>152.27083333333334</v>
      </c>
      <c r="I127" s="145">
        <f t="shared" si="127"/>
        <v>176.85185185185185</v>
      </c>
      <c r="J127" s="145">
        <f t="shared" si="127"/>
        <v>175.07407407407408</v>
      </c>
      <c r="K127" s="145">
        <f t="shared" si="127"/>
        <v>172.47727272727272</v>
      </c>
      <c r="L127" s="145">
        <f t="shared" si="127"/>
        <v>159.57142857142858</v>
      </c>
      <c r="M127" s="145">
        <f t="shared" si="127"/>
        <v>188.75</v>
      </c>
      <c r="N127" s="145">
        <f t="shared" si="127"/>
        <v>178.05555555555554</v>
      </c>
      <c r="O127" s="145">
        <f t="shared" si="127"/>
        <v>110.125</v>
      </c>
      <c r="P127" s="145">
        <f t="shared" si="127"/>
        <v>162</v>
      </c>
      <c r="Q127" s="145">
        <f t="shared" si="127"/>
        <v>183.05494505494505</v>
      </c>
      <c r="R127" s="145">
        <f t="shared" si="127"/>
        <v>178.98412698412699</v>
      </c>
      <c r="S127" s="145">
        <f t="shared" ref="S127:W127" si="128">IF(S126=0,"",(S125/S126))</f>
        <v>144</v>
      </c>
      <c r="T127" s="145">
        <f t="shared" si="128"/>
        <v>178.875</v>
      </c>
      <c r="U127" s="145">
        <f t="shared" si="128"/>
        <v>190.80357142857142</v>
      </c>
      <c r="V127" s="145">
        <f t="shared" si="128"/>
        <v>140.85714285714286</v>
      </c>
      <c r="W127" s="145">
        <f t="shared" si="128"/>
        <v>161.9375</v>
      </c>
      <c r="X127" s="145">
        <f t="shared" ref="X127" si="129">IF(X126=0,"",(X125/X126))</f>
        <v>177.57142857142858</v>
      </c>
      <c r="Y127" s="145">
        <f t="shared" ref="Y127:Z127" si="130">IF(Y126=0,"",(Y125/Y126))</f>
        <v>170.19230769230768</v>
      </c>
      <c r="Z127" s="145">
        <f t="shared" si="130"/>
        <v>121</v>
      </c>
      <c r="AA127" s="145">
        <f t="shared" ref="AA127:AC127" si="131">IF(AA126=0,"",(AA125/AA126))</f>
        <v>189.47826086956522</v>
      </c>
      <c r="AB127" s="145">
        <f t="shared" si="131"/>
        <v>160.97916666666666</v>
      </c>
      <c r="AC127" s="145">
        <f t="shared" si="131"/>
        <v>177.78125</v>
      </c>
      <c r="AD127" s="145">
        <f t="shared" ref="AD127:AG127" si="132">IF(AD126=0,"",(AD125/AD126))</f>
        <v>115.625</v>
      </c>
      <c r="AE127" s="145">
        <f t="shared" si="132"/>
        <v>171.86</v>
      </c>
      <c r="AF127" s="145">
        <f t="shared" si="132"/>
        <v>183.875</v>
      </c>
      <c r="AG127" s="145">
        <f t="shared" si="132"/>
        <v>137.70833333333334</v>
      </c>
      <c r="AH127" s="145">
        <f t="shared" ref="AH127" si="133">IF(AH126=0,"",(AH125/AH126))</f>
        <v>172.5</v>
      </c>
      <c r="AI127" s="49">
        <f>AI125/AI126</f>
        <v>171.45908346972178</v>
      </c>
      <c r="AJ127" s="50"/>
      <c r="AK127" s="51"/>
      <c r="AL127" s="45"/>
      <c r="AM127" s="51"/>
      <c r="AN127" s="145" t="e">
        <f>IF(AN126=0,"",(AN125/AN126))</f>
        <v>#REF!</v>
      </c>
      <c r="AO127" s="51"/>
      <c r="AP127" s="51"/>
    </row>
    <row r="128" spans="1:42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J128" s="52"/>
      <c r="AK128" s="214" t="s">
        <v>223</v>
      </c>
      <c r="AL128" s="160">
        <f>COUNTA(AL10:AL124)/3</f>
        <v>38</v>
      </c>
    </row>
    <row r="129" spans="1:38" x14ac:dyDescent="0.25">
      <c r="A129" s="53"/>
      <c r="B129" s="33" t="s">
        <v>112</v>
      </c>
      <c r="D129" s="64">
        <f t="shared" ref="D129:AC129" si="134">COUNTA(D11:D124)/3</f>
        <v>4</v>
      </c>
      <c r="E129" s="64">
        <f t="shared" si="134"/>
        <v>9</v>
      </c>
      <c r="F129" s="64">
        <f t="shared" si="134"/>
        <v>1</v>
      </c>
      <c r="G129" s="64">
        <f t="shared" si="134"/>
        <v>4</v>
      </c>
      <c r="H129" s="64">
        <f t="shared" si="134"/>
        <v>6</v>
      </c>
      <c r="I129" s="64">
        <f t="shared" si="134"/>
        <v>6</v>
      </c>
      <c r="J129" s="64">
        <f t="shared" si="134"/>
        <v>5</v>
      </c>
      <c r="K129" s="64">
        <f t="shared" si="134"/>
        <v>5</v>
      </c>
      <c r="L129" s="64">
        <f t="shared" si="134"/>
        <v>4</v>
      </c>
      <c r="M129" s="64">
        <f t="shared" si="134"/>
        <v>2</v>
      </c>
      <c r="N129" s="64">
        <f t="shared" si="134"/>
        <v>1</v>
      </c>
      <c r="O129" s="64">
        <f t="shared" si="134"/>
        <v>1</v>
      </c>
      <c r="P129" s="64">
        <f t="shared" si="134"/>
        <v>1</v>
      </c>
      <c r="Q129" s="64">
        <f t="shared" si="134"/>
        <v>7</v>
      </c>
      <c r="R129" s="64">
        <f t="shared" si="134"/>
        <v>10</v>
      </c>
      <c r="S129" s="64">
        <f t="shared" si="134"/>
        <v>4</v>
      </c>
      <c r="T129" s="64">
        <f t="shared" si="134"/>
        <v>2</v>
      </c>
      <c r="U129" s="64">
        <f t="shared" si="134"/>
        <v>4</v>
      </c>
      <c r="V129" s="64">
        <f t="shared" si="134"/>
        <v>2</v>
      </c>
      <c r="W129" s="64">
        <f t="shared" si="134"/>
        <v>4</v>
      </c>
      <c r="X129" s="64">
        <f t="shared" si="134"/>
        <v>7</v>
      </c>
      <c r="Y129" s="64">
        <f t="shared" si="134"/>
        <v>13</v>
      </c>
      <c r="Z129" s="64">
        <f t="shared" si="134"/>
        <v>1</v>
      </c>
      <c r="AA129" s="64">
        <f t="shared" si="134"/>
        <v>3</v>
      </c>
      <c r="AB129" s="64">
        <f t="shared" si="134"/>
        <v>6</v>
      </c>
      <c r="AC129" s="64">
        <f t="shared" si="134"/>
        <v>4</v>
      </c>
      <c r="AD129" s="64">
        <f t="shared" ref="AD129:AG129" si="135">COUNTA(AD11:AD124)/3</f>
        <v>2</v>
      </c>
      <c r="AE129" s="64">
        <f t="shared" si="135"/>
        <v>4</v>
      </c>
      <c r="AF129" s="64">
        <f t="shared" si="135"/>
        <v>6</v>
      </c>
      <c r="AG129" s="64">
        <f t="shared" si="135"/>
        <v>3</v>
      </c>
      <c r="AH129" s="64">
        <f t="shared" ref="AH129" si="136">COUNTA(AH11:AH124)/3</f>
        <v>1</v>
      </c>
      <c r="AI129" s="161">
        <f>SUM(D129:AD129)</f>
        <v>118</v>
      </c>
      <c r="AJ129" s="8"/>
      <c r="AL129" s="55"/>
    </row>
    <row r="130" spans="1:38" x14ac:dyDescent="0.25">
      <c r="J130" s="239"/>
      <c r="K130" s="239"/>
      <c r="L130" s="239"/>
      <c r="M130" s="239"/>
      <c r="N130" s="239"/>
      <c r="O130" s="239"/>
      <c r="P130" s="239"/>
    </row>
    <row r="131" spans="1:38" x14ac:dyDescent="0.25">
      <c r="J131" s="239"/>
      <c r="K131" s="239"/>
      <c r="L131" s="239"/>
      <c r="M131" s="239"/>
      <c r="N131" s="239"/>
      <c r="O131" s="239"/>
      <c r="P131" s="239"/>
    </row>
    <row r="132" spans="1:38" x14ac:dyDescent="0.25">
      <c r="J132" s="240"/>
      <c r="K132" s="240"/>
      <c r="L132" s="240"/>
      <c r="M132" s="240"/>
      <c r="N132" s="240"/>
      <c r="O132" s="240"/>
      <c r="P132" s="240"/>
    </row>
  </sheetData>
  <mergeCells count="1">
    <mergeCell ref="AI5:AJ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9"/>
  <sheetViews>
    <sheetView topLeftCell="A116" workbookViewId="0">
      <selection activeCell="M138" sqref="M138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266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11" t="s">
        <v>270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7">
        <f t="shared" si="0"/>
        <v>190.06666666666666</v>
      </c>
      <c r="M8" s="215" t="s">
        <v>270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1" t="s">
        <v>126</v>
      </c>
      <c r="J9" s="66">
        <v>2773</v>
      </c>
      <c r="K9" s="64">
        <v>15</v>
      </c>
      <c r="L9" s="67">
        <f t="shared" si="0"/>
        <v>184.86666666666667</v>
      </c>
      <c r="M9" s="215" t="s">
        <v>270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9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5" t="s">
        <v>271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276</v>
      </c>
      <c r="E11" s="65"/>
      <c r="F11" s="216" t="s">
        <v>282</v>
      </c>
      <c r="G11" s="65" t="s">
        <v>140</v>
      </c>
      <c r="H11" s="189" t="s">
        <v>137</v>
      </c>
      <c r="I11" s="216" t="s">
        <v>126</v>
      </c>
      <c r="J11" s="66">
        <v>1503</v>
      </c>
      <c r="K11" s="64">
        <v>8</v>
      </c>
      <c r="L11" s="67">
        <f t="shared" si="0"/>
        <v>187.875</v>
      </c>
      <c r="M11" s="247" t="s">
        <v>309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276</v>
      </c>
      <c r="E12" s="65"/>
      <c r="F12" s="218" t="s">
        <v>282</v>
      </c>
      <c r="G12" s="65" t="s">
        <v>140</v>
      </c>
      <c r="H12" s="189" t="s">
        <v>134</v>
      </c>
      <c r="I12" s="216" t="s">
        <v>126</v>
      </c>
      <c r="J12" s="66">
        <v>1378</v>
      </c>
      <c r="K12" s="64">
        <v>8</v>
      </c>
      <c r="L12" s="67">
        <f t="shared" si="0"/>
        <v>172.25</v>
      </c>
      <c r="M12" s="247" t="s">
        <v>309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276</v>
      </c>
      <c r="E13" s="65"/>
      <c r="F13" s="218" t="s">
        <v>282</v>
      </c>
      <c r="G13" s="65" t="s">
        <v>140</v>
      </c>
      <c r="H13" s="189" t="s">
        <v>133</v>
      </c>
      <c r="I13" s="216" t="s">
        <v>126</v>
      </c>
      <c r="J13" s="66">
        <v>1529</v>
      </c>
      <c r="K13" s="64">
        <v>8</v>
      </c>
      <c r="L13" s="217">
        <f t="shared" si="0"/>
        <v>191.125</v>
      </c>
      <c r="M13" s="247" t="s">
        <v>309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276</v>
      </c>
      <c r="E14" s="65"/>
      <c r="F14" s="218" t="s">
        <v>282</v>
      </c>
      <c r="G14" s="65" t="s">
        <v>140</v>
      </c>
      <c r="H14" s="189" t="s">
        <v>127</v>
      </c>
      <c r="I14" s="216" t="s">
        <v>275</v>
      </c>
      <c r="J14" s="66">
        <v>1483</v>
      </c>
      <c r="K14" s="64">
        <v>8</v>
      </c>
      <c r="L14" s="67">
        <f t="shared" si="0"/>
        <v>185.375</v>
      </c>
      <c r="M14" s="248" t="s">
        <v>226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276</v>
      </c>
      <c r="E15" s="65"/>
      <c r="F15" s="218" t="s">
        <v>282</v>
      </c>
      <c r="G15" s="65" t="s">
        <v>140</v>
      </c>
      <c r="H15" s="189" t="s">
        <v>272</v>
      </c>
      <c r="I15" s="216" t="s">
        <v>275</v>
      </c>
      <c r="J15" s="66">
        <v>1417</v>
      </c>
      <c r="K15" s="64">
        <v>8</v>
      </c>
      <c r="L15" s="67">
        <f t="shared" si="0"/>
        <v>177.125</v>
      </c>
      <c r="M15" s="248" t="s">
        <v>226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276</v>
      </c>
      <c r="E16" s="65"/>
      <c r="F16" s="218" t="s">
        <v>282</v>
      </c>
      <c r="G16" s="65" t="s">
        <v>140</v>
      </c>
      <c r="H16" s="73" t="s">
        <v>125</v>
      </c>
      <c r="I16" s="216" t="s">
        <v>274</v>
      </c>
      <c r="J16" s="66">
        <v>1395</v>
      </c>
      <c r="K16" s="64">
        <v>8</v>
      </c>
      <c r="L16" s="67">
        <f t="shared" si="0"/>
        <v>174.375</v>
      </c>
      <c r="M16" s="216" t="s">
        <v>277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276</v>
      </c>
      <c r="E17" s="65"/>
      <c r="F17" s="218" t="s">
        <v>282</v>
      </c>
      <c r="G17" s="65" t="s">
        <v>140</v>
      </c>
      <c r="H17" s="73" t="s">
        <v>131</v>
      </c>
      <c r="I17" s="216" t="s">
        <v>274</v>
      </c>
      <c r="J17" s="66">
        <v>1422</v>
      </c>
      <c r="K17" s="64">
        <v>8</v>
      </c>
      <c r="L17" s="67">
        <f t="shared" si="0"/>
        <v>177.75</v>
      </c>
      <c r="M17" s="216" t="s">
        <v>277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276</v>
      </c>
      <c r="E18" s="65"/>
      <c r="F18" s="218" t="s">
        <v>282</v>
      </c>
      <c r="G18" s="65" t="s">
        <v>140</v>
      </c>
      <c r="H18" s="189" t="s">
        <v>273</v>
      </c>
      <c r="I18" s="216" t="s">
        <v>274</v>
      </c>
      <c r="J18" s="66">
        <v>1478</v>
      </c>
      <c r="K18" s="64">
        <v>8</v>
      </c>
      <c r="L18" s="67">
        <f t="shared" si="0"/>
        <v>184.75</v>
      </c>
      <c r="M18" s="216" t="s">
        <v>277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276</v>
      </c>
      <c r="E19" s="65"/>
      <c r="F19" s="218" t="s">
        <v>282</v>
      </c>
      <c r="G19" s="65" t="s">
        <v>140</v>
      </c>
      <c r="H19" s="189" t="s">
        <v>132</v>
      </c>
      <c r="I19" s="216" t="s">
        <v>279</v>
      </c>
      <c r="J19" s="66">
        <v>1215</v>
      </c>
      <c r="K19" s="64">
        <v>8</v>
      </c>
      <c r="L19" s="67">
        <f t="shared" si="0"/>
        <v>151.875</v>
      </c>
      <c r="M19" s="216" t="s">
        <v>278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284</v>
      </c>
      <c r="E20" s="65"/>
      <c r="F20" s="219" t="s">
        <v>283</v>
      </c>
      <c r="G20" s="65" t="s">
        <v>285</v>
      </c>
      <c r="H20" s="189" t="s">
        <v>137</v>
      </c>
      <c r="I20" s="219"/>
      <c r="J20" s="66">
        <v>2814</v>
      </c>
      <c r="K20" s="64">
        <v>15</v>
      </c>
      <c r="L20" s="67">
        <f t="shared" si="0"/>
        <v>187.6</v>
      </c>
      <c r="M20" s="219" t="s">
        <v>286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292</v>
      </c>
      <c r="E21" s="65"/>
      <c r="F21" s="220" t="s">
        <v>22</v>
      </c>
      <c r="G21" s="65" t="s">
        <v>288</v>
      </c>
      <c r="H21" s="189" t="s">
        <v>289</v>
      </c>
      <c r="I21" s="220" t="s">
        <v>126</v>
      </c>
      <c r="J21" s="66">
        <v>1196</v>
      </c>
      <c r="K21" s="64">
        <v>8</v>
      </c>
      <c r="L21" s="67">
        <f t="shared" si="0"/>
        <v>149.5</v>
      </c>
      <c r="M21" s="249" t="s">
        <v>224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292</v>
      </c>
      <c r="E22" s="65"/>
      <c r="F22" s="220" t="s">
        <v>22</v>
      </c>
      <c r="G22" s="65" t="s">
        <v>288</v>
      </c>
      <c r="H22" s="189" t="s">
        <v>273</v>
      </c>
      <c r="I22" s="220" t="s">
        <v>126</v>
      </c>
      <c r="J22" s="66">
        <v>1384</v>
      </c>
      <c r="K22" s="64">
        <v>8</v>
      </c>
      <c r="L22" s="67">
        <f t="shared" si="0"/>
        <v>173</v>
      </c>
      <c r="M22" s="249" t="s">
        <v>224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292</v>
      </c>
      <c r="E23" s="65"/>
      <c r="F23" s="220" t="s">
        <v>22</v>
      </c>
      <c r="G23" s="65" t="s">
        <v>288</v>
      </c>
      <c r="H23" s="189" t="s">
        <v>237</v>
      </c>
      <c r="I23" s="220" t="s">
        <v>275</v>
      </c>
      <c r="J23" s="66">
        <v>1141</v>
      </c>
      <c r="K23" s="64">
        <v>8</v>
      </c>
      <c r="L23" s="67">
        <f t="shared" si="0"/>
        <v>142.625</v>
      </c>
      <c r="M23" s="220" t="s">
        <v>277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292</v>
      </c>
      <c r="E24" s="65"/>
      <c r="F24" s="220" t="s">
        <v>22</v>
      </c>
      <c r="G24" s="65" t="s">
        <v>288</v>
      </c>
      <c r="H24" s="189" t="s">
        <v>291</v>
      </c>
      <c r="I24" s="220" t="s">
        <v>275</v>
      </c>
      <c r="J24" s="66">
        <v>1244</v>
      </c>
      <c r="K24" s="64">
        <v>8</v>
      </c>
      <c r="L24" s="67">
        <f t="shared" si="0"/>
        <v>155.5</v>
      </c>
      <c r="M24" s="220" t="s">
        <v>277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292</v>
      </c>
      <c r="E25" s="65"/>
      <c r="F25" s="220" t="s">
        <v>22</v>
      </c>
      <c r="G25" s="65" t="s">
        <v>288</v>
      </c>
      <c r="H25" s="189" t="s">
        <v>290</v>
      </c>
      <c r="I25" s="220" t="s">
        <v>126</v>
      </c>
      <c r="J25" s="66">
        <v>1288</v>
      </c>
      <c r="K25" s="64">
        <v>8</v>
      </c>
      <c r="L25" s="67">
        <f t="shared" si="0"/>
        <v>161</v>
      </c>
      <c r="M25" s="247" t="s">
        <v>309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292</v>
      </c>
      <c r="E26" s="65"/>
      <c r="F26" s="220" t="s">
        <v>22</v>
      </c>
      <c r="G26" s="65" t="s">
        <v>288</v>
      </c>
      <c r="H26" s="189" t="s">
        <v>138</v>
      </c>
      <c r="I26" s="220" t="s">
        <v>126</v>
      </c>
      <c r="J26" s="66">
        <v>1056</v>
      </c>
      <c r="K26" s="64">
        <v>8</v>
      </c>
      <c r="L26" s="67">
        <f t="shared" si="0"/>
        <v>132</v>
      </c>
      <c r="M26" s="247" t="s">
        <v>309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294</v>
      </c>
      <c r="E27" s="65"/>
      <c r="F27" s="220" t="s">
        <v>22</v>
      </c>
      <c r="G27" s="65" t="s">
        <v>140</v>
      </c>
      <c r="H27" s="189" t="s">
        <v>127</v>
      </c>
      <c r="I27" s="220" t="s">
        <v>126</v>
      </c>
      <c r="J27" s="66">
        <v>1741</v>
      </c>
      <c r="K27" s="64">
        <v>9</v>
      </c>
      <c r="L27" s="217">
        <f t="shared" si="0"/>
        <v>193.44444444444446</v>
      </c>
      <c r="M27" s="248" t="s">
        <v>226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294</v>
      </c>
      <c r="E28" s="65"/>
      <c r="F28" s="220" t="s">
        <v>22</v>
      </c>
      <c r="G28" s="65" t="s">
        <v>140</v>
      </c>
      <c r="H28" s="189" t="s">
        <v>130</v>
      </c>
      <c r="I28" s="220" t="s">
        <v>126</v>
      </c>
      <c r="J28" s="66">
        <v>1620</v>
      </c>
      <c r="K28" s="64">
        <v>9</v>
      </c>
      <c r="L28" s="67">
        <f t="shared" si="0"/>
        <v>180</v>
      </c>
      <c r="M28" s="248" t="s">
        <v>226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294</v>
      </c>
      <c r="E29" s="65"/>
      <c r="F29" s="220" t="s">
        <v>22</v>
      </c>
      <c r="G29" s="65" t="s">
        <v>140</v>
      </c>
      <c r="H29" s="189" t="s">
        <v>133</v>
      </c>
      <c r="I29" s="220" t="s">
        <v>275</v>
      </c>
      <c r="J29" s="66">
        <v>1551</v>
      </c>
      <c r="K29" s="64">
        <v>9</v>
      </c>
      <c r="L29" s="67">
        <f t="shared" si="0"/>
        <v>172.33333333333334</v>
      </c>
      <c r="M29" s="220" t="s">
        <v>293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294</v>
      </c>
      <c r="E30" s="65"/>
      <c r="F30" s="220" t="s">
        <v>22</v>
      </c>
      <c r="G30" s="65" t="s">
        <v>140</v>
      </c>
      <c r="H30" s="189" t="s">
        <v>137</v>
      </c>
      <c r="I30" s="220" t="s">
        <v>275</v>
      </c>
      <c r="J30" s="66">
        <v>1624</v>
      </c>
      <c r="K30" s="64">
        <v>9</v>
      </c>
      <c r="L30" s="67">
        <f t="shared" si="0"/>
        <v>180.44444444444446</v>
      </c>
      <c r="M30" s="220" t="s">
        <v>293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294</v>
      </c>
      <c r="E31" s="65"/>
      <c r="F31" s="220" t="s">
        <v>22</v>
      </c>
      <c r="G31" s="65" t="s">
        <v>140</v>
      </c>
      <c r="H31" s="189" t="s">
        <v>134</v>
      </c>
      <c r="I31" s="220" t="s">
        <v>126</v>
      </c>
      <c r="J31" s="66">
        <v>1429</v>
      </c>
      <c r="K31" s="64">
        <v>9</v>
      </c>
      <c r="L31" s="67">
        <f t="shared" si="0"/>
        <v>158.77777777777777</v>
      </c>
      <c r="M31" s="248" t="s">
        <v>226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294</v>
      </c>
      <c r="E32" s="65"/>
      <c r="F32" s="220" t="s">
        <v>22</v>
      </c>
      <c r="G32" s="65" t="s">
        <v>140</v>
      </c>
      <c r="H32" s="189" t="s">
        <v>272</v>
      </c>
      <c r="I32" s="220" t="s">
        <v>126</v>
      </c>
      <c r="J32" s="66">
        <v>1585</v>
      </c>
      <c r="K32" s="64">
        <v>9</v>
      </c>
      <c r="L32" s="67">
        <f t="shared" si="0"/>
        <v>176.11111111111111</v>
      </c>
      <c r="M32" s="248" t="s">
        <v>226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306</v>
      </c>
      <c r="E33" s="65"/>
      <c r="F33" s="221" t="s">
        <v>22</v>
      </c>
      <c r="G33" s="65" t="s">
        <v>307</v>
      </c>
      <c r="H33" s="73" t="s">
        <v>131</v>
      </c>
      <c r="I33" s="221" t="s">
        <v>126</v>
      </c>
      <c r="J33" s="66">
        <v>1320</v>
      </c>
      <c r="K33" s="64">
        <v>8</v>
      </c>
      <c r="L33" s="67">
        <f t="shared" si="0"/>
        <v>165</v>
      </c>
      <c r="M33" s="221" t="s">
        <v>310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306</v>
      </c>
      <c r="E34" s="65"/>
      <c r="F34" s="221" t="s">
        <v>22</v>
      </c>
      <c r="G34" s="65" t="s">
        <v>307</v>
      </c>
      <c r="H34" s="73" t="s">
        <v>145</v>
      </c>
      <c r="I34" s="221" t="s">
        <v>126</v>
      </c>
      <c r="J34" s="66">
        <v>1459</v>
      </c>
      <c r="K34" s="64">
        <v>8</v>
      </c>
      <c r="L34" s="67">
        <f t="shared" si="0"/>
        <v>182.375</v>
      </c>
      <c r="M34" s="221" t="s">
        <v>310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306</v>
      </c>
      <c r="E35" s="65"/>
      <c r="F35" s="221" t="s">
        <v>22</v>
      </c>
      <c r="G35" s="65" t="s">
        <v>307</v>
      </c>
      <c r="H35" s="73" t="s">
        <v>125</v>
      </c>
      <c r="I35" s="221" t="s">
        <v>126</v>
      </c>
      <c r="J35" s="66">
        <v>2432</v>
      </c>
      <c r="K35" s="64">
        <v>14</v>
      </c>
      <c r="L35" s="67">
        <f t="shared" si="0"/>
        <v>173.71428571428572</v>
      </c>
      <c r="M35" s="247" t="s">
        <v>309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306</v>
      </c>
      <c r="E36" s="65"/>
      <c r="F36" s="221" t="s">
        <v>22</v>
      </c>
      <c r="G36" s="65" t="s">
        <v>307</v>
      </c>
      <c r="H36" s="73" t="s">
        <v>308</v>
      </c>
      <c r="I36" s="221" t="s">
        <v>126</v>
      </c>
      <c r="J36" s="66">
        <v>2316</v>
      </c>
      <c r="K36" s="64">
        <v>14</v>
      </c>
      <c r="L36" s="67">
        <f t="shared" si="0"/>
        <v>165.42857142857142</v>
      </c>
      <c r="M36" s="247" t="s">
        <v>309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318</v>
      </c>
      <c r="E37" s="65"/>
      <c r="F37" s="223" t="s">
        <v>317</v>
      </c>
      <c r="G37" s="65" t="s">
        <v>124</v>
      </c>
      <c r="H37" s="73" t="s">
        <v>125</v>
      </c>
      <c r="I37" s="223" t="s">
        <v>126</v>
      </c>
      <c r="J37" s="66">
        <v>1551</v>
      </c>
      <c r="K37" s="64">
        <v>9</v>
      </c>
      <c r="L37" s="67">
        <f t="shared" si="0"/>
        <v>172.33333333333334</v>
      </c>
      <c r="M37" s="223" t="s">
        <v>316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318</v>
      </c>
      <c r="E38" s="65"/>
      <c r="F38" s="223" t="s">
        <v>317</v>
      </c>
      <c r="G38" s="65" t="s">
        <v>124</v>
      </c>
      <c r="H38" s="189" t="s">
        <v>137</v>
      </c>
      <c r="I38" s="223" t="s">
        <v>126</v>
      </c>
      <c r="J38" s="66">
        <v>1585</v>
      </c>
      <c r="K38" s="64">
        <v>9</v>
      </c>
      <c r="L38" s="67">
        <f t="shared" si="0"/>
        <v>176.11111111111111</v>
      </c>
      <c r="M38" s="223" t="s">
        <v>316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318</v>
      </c>
      <c r="E39" s="65"/>
      <c r="F39" s="223" t="s">
        <v>317</v>
      </c>
      <c r="G39" s="65" t="s">
        <v>124</v>
      </c>
      <c r="H39" s="189" t="s">
        <v>132</v>
      </c>
      <c r="I39" s="223"/>
      <c r="J39" s="66">
        <v>1383</v>
      </c>
      <c r="K39" s="64">
        <v>9</v>
      </c>
      <c r="L39" s="67">
        <f t="shared" si="0"/>
        <v>153.66666666666666</v>
      </c>
      <c r="M39" s="223" t="s">
        <v>314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318</v>
      </c>
      <c r="E40" s="65"/>
      <c r="F40" s="223" t="s">
        <v>317</v>
      </c>
      <c r="G40" s="65" t="s">
        <v>124</v>
      </c>
      <c r="H40" s="189" t="s">
        <v>127</v>
      </c>
      <c r="I40" s="223"/>
      <c r="J40" s="66">
        <v>1551</v>
      </c>
      <c r="K40" s="64">
        <v>9</v>
      </c>
      <c r="L40" s="67">
        <f t="shared" si="0"/>
        <v>172.33333333333334</v>
      </c>
      <c r="M40" s="223" t="s">
        <v>315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318</v>
      </c>
      <c r="E41" s="65"/>
      <c r="F41" s="223" t="s">
        <v>317</v>
      </c>
      <c r="G41" s="65" t="s">
        <v>124</v>
      </c>
      <c r="H41" s="73" t="s">
        <v>308</v>
      </c>
      <c r="I41" s="223"/>
      <c r="J41" s="66">
        <v>3384</v>
      </c>
      <c r="K41" s="64">
        <v>18</v>
      </c>
      <c r="L41" s="67">
        <f t="shared" si="0"/>
        <v>188</v>
      </c>
      <c r="M41" s="223" t="s">
        <v>319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321</v>
      </c>
      <c r="E42" s="65"/>
      <c r="F42" s="224" t="s">
        <v>320</v>
      </c>
      <c r="G42" s="65" t="s">
        <v>232</v>
      </c>
      <c r="H42" s="73" t="s">
        <v>308</v>
      </c>
      <c r="I42" s="224"/>
      <c r="J42" s="66">
        <v>2052</v>
      </c>
      <c r="K42" s="64">
        <v>11</v>
      </c>
      <c r="L42" s="67">
        <f t="shared" si="0"/>
        <v>186.54545454545453</v>
      </c>
      <c r="M42" s="224" t="s">
        <v>293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321</v>
      </c>
      <c r="E43" s="65"/>
      <c r="F43" s="224" t="s">
        <v>320</v>
      </c>
      <c r="G43" s="65" t="s">
        <v>232</v>
      </c>
      <c r="H43" s="73" t="s">
        <v>125</v>
      </c>
      <c r="I43" s="224"/>
      <c r="J43" s="66">
        <v>1910</v>
      </c>
      <c r="K43" s="64">
        <v>11</v>
      </c>
      <c r="L43" s="67">
        <f t="shared" si="0"/>
        <v>173.63636363636363</v>
      </c>
      <c r="M43" s="224" t="s">
        <v>293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321</v>
      </c>
      <c r="E44" s="65"/>
      <c r="F44" s="224" t="s">
        <v>320</v>
      </c>
      <c r="G44" s="65" t="s">
        <v>232</v>
      </c>
      <c r="H44" s="189" t="s">
        <v>272</v>
      </c>
      <c r="I44" s="224"/>
      <c r="J44" s="66">
        <v>761</v>
      </c>
      <c r="K44" s="64">
        <v>5</v>
      </c>
      <c r="L44" s="67">
        <f t="shared" si="0"/>
        <v>152.19999999999999</v>
      </c>
      <c r="M44" s="224" t="s">
        <v>293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321</v>
      </c>
      <c r="E45" s="65"/>
      <c r="F45" s="224" t="s">
        <v>320</v>
      </c>
      <c r="G45" s="65" t="s">
        <v>232</v>
      </c>
      <c r="H45" s="73" t="s">
        <v>322</v>
      </c>
      <c r="I45" s="224"/>
      <c r="J45" s="66">
        <v>936</v>
      </c>
      <c r="K45" s="64">
        <v>6</v>
      </c>
      <c r="L45" s="67">
        <f t="shared" si="0"/>
        <v>156</v>
      </c>
      <c r="M45" s="224" t="s">
        <v>293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321</v>
      </c>
      <c r="E46" s="65"/>
      <c r="F46" s="224" t="s">
        <v>320</v>
      </c>
      <c r="G46" s="65" t="s">
        <v>232</v>
      </c>
      <c r="H46" s="73" t="s">
        <v>128</v>
      </c>
      <c r="I46" s="224"/>
      <c r="J46" s="66">
        <v>1930</v>
      </c>
      <c r="K46" s="64">
        <v>11</v>
      </c>
      <c r="L46" s="67">
        <f t="shared" si="0"/>
        <v>175.45454545454547</v>
      </c>
      <c r="M46" s="224" t="s">
        <v>293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329</v>
      </c>
      <c r="E47" s="65"/>
      <c r="F47" s="224" t="s">
        <v>320</v>
      </c>
      <c r="G47" s="65" t="s">
        <v>307</v>
      </c>
      <c r="H47" s="189" t="s">
        <v>134</v>
      </c>
      <c r="I47" s="224"/>
      <c r="J47" s="66">
        <v>1142</v>
      </c>
      <c r="K47" s="64">
        <v>7</v>
      </c>
      <c r="L47" s="67">
        <f t="shared" si="0"/>
        <v>163.14285714285714</v>
      </c>
      <c r="M47" s="247" t="s">
        <v>309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329</v>
      </c>
      <c r="E48" s="65"/>
      <c r="F48" s="224" t="s">
        <v>320</v>
      </c>
      <c r="G48" s="65" t="s">
        <v>307</v>
      </c>
      <c r="H48" s="73" t="s">
        <v>144</v>
      </c>
      <c r="I48" s="224"/>
      <c r="J48" s="66">
        <v>1117</v>
      </c>
      <c r="K48" s="64">
        <v>7</v>
      </c>
      <c r="L48" s="67">
        <f t="shared" si="0"/>
        <v>159.57142857142858</v>
      </c>
      <c r="M48" s="247" t="s">
        <v>309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329</v>
      </c>
      <c r="E49" s="65"/>
      <c r="F49" s="224" t="s">
        <v>320</v>
      </c>
      <c r="G49" s="65" t="s">
        <v>307</v>
      </c>
      <c r="H49" s="73" t="s">
        <v>328</v>
      </c>
      <c r="I49" s="224"/>
      <c r="J49" s="66">
        <v>1136</v>
      </c>
      <c r="K49" s="64">
        <v>7</v>
      </c>
      <c r="L49" s="67">
        <f t="shared" si="0"/>
        <v>162.28571428571428</v>
      </c>
      <c r="M49" s="247" t="s">
        <v>309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329</v>
      </c>
      <c r="E50" s="65"/>
      <c r="F50" s="224" t="s">
        <v>320</v>
      </c>
      <c r="G50" s="65" t="s">
        <v>307</v>
      </c>
      <c r="H50" s="189" t="s">
        <v>132</v>
      </c>
      <c r="I50" s="224"/>
      <c r="J50" s="66">
        <v>1073</v>
      </c>
      <c r="K50" s="64">
        <v>7</v>
      </c>
      <c r="L50" s="67">
        <f t="shared" si="0"/>
        <v>153.28571428571428</v>
      </c>
      <c r="M50" s="247" t="s">
        <v>309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347</v>
      </c>
      <c r="E51" s="65"/>
      <c r="F51" s="230" t="s">
        <v>320</v>
      </c>
      <c r="G51" s="65" t="s">
        <v>288</v>
      </c>
      <c r="H51" s="189" t="s">
        <v>273</v>
      </c>
      <c r="I51" s="230"/>
      <c r="J51" s="66">
        <v>1152</v>
      </c>
      <c r="K51" s="64">
        <v>6</v>
      </c>
      <c r="L51" s="217">
        <f t="shared" si="0"/>
        <v>192</v>
      </c>
      <c r="M51" s="248" t="s">
        <v>348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347</v>
      </c>
      <c r="E52" s="65"/>
      <c r="F52" s="230" t="s">
        <v>320</v>
      </c>
      <c r="G52" s="65" t="s">
        <v>288</v>
      </c>
      <c r="H52" s="189" t="s">
        <v>137</v>
      </c>
      <c r="I52" s="230"/>
      <c r="J52" s="66">
        <v>1113</v>
      </c>
      <c r="K52" s="64">
        <v>6</v>
      </c>
      <c r="L52" s="67">
        <f t="shared" si="0"/>
        <v>185.5</v>
      </c>
      <c r="M52" s="248" t="s">
        <v>348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7" t="s">
        <v>283</v>
      </c>
      <c r="G53" s="65" t="s">
        <v>335</v>
      </c>
      <c r="H53" s="73" t="s">
        <v>125</v>
      </c>
      <c r="I53" s="227"/>
      <c r="J53" s="66">
        <v>3205</v>
      </c>
      <c r="K53" s="64">
        <v>18</v>
      </c>
      <c r="L53" s="67">
        <f t="shared" si="0"/>
        <v>178.05555555555554</v>
      </c>
      <c r="M53" s="227" t="s">
        <v>336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346</v>
      </c>
      <c r="E54" s="65"/>
      <c r="F54" s="229" t="s">
        <v>343</v>
      </c>
      <c r="G54" s="65" t="s">
        <v>140</v>
      </c>
      <c r="H54" s="73" t="s">
        <v>344</v>
      </c>
      <c r="I54" s="229"/>
      <c r="J54" s="66">
        <v>881</v>
      </c>
      <c r="K54" s="64">
        <v>8</v>
      </c>
      <c r="L54" s="67">
        <f t="shared" si="0"/>
        <v>110.125</v>
      </c>
      <c r="M54" s="229" t="s">
        <v>345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351</v>
      </c>
      <c r="E55" s="65"/>
      <c r="F55" s="231" t="s">
        <v>352</v>
      </c>
      <c r="G55" s="65" t="s">
        <v>140</v>
      </c>
      <c r="H55" s="73" t="s">
        <v>322</v>
      </c>
      <c r="I55" s="231"/>
      <c r="J55" s="66">
        <v>1782</v>
      </c>
      <c r="K55" s="64">
        <v>11</v>
      </c>
      <c r="L55" s="67">
        <f t="shared" si="0"/>
        <v>162</v>
      </c>
      <c r="M55" s="249" t="s">
        <v>353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357</v>
      </c>
      <c r="E56" s="65"/>
      <c r="F56" s="232" t="s">
        <v>352</v>
      </c>
      <c r="G56" s="65" t="s">
        <v>124</v>
      </c>
      <c r="H56" s="73" t="s">
        <v>125</v>
      </c>
      <c r="I56" s="232" t="s">
        <v>126</v>
      </c>
      <c r="J56" s="66">
        <v>2587</v>
      </c>
      <c r="K56" s="64">
        <v>14</v>
      </c>
      <c r="L56" s="67">
        <f t="shared" si="0"/>
        <v>184.78571428571428</v>
      </c>
      <c r="M56" s="232" t="s">
        <v>387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357</v>
      </c>
      <c r="E57" s="65"/>
      <c r="F57" s="232" t="s">
        <v>352</v>
      </c>
      <c r="G57" s="65" t="s">
        <v>124</v>
      </c>
      <c r="H57" s="73" t="s">
        <v>131</v>
      </c>
      <c r="I57" s="232" t="s">
        <v>126</v>
      </c>
      <c r="J57" s="66">
        <v>2650</v>
      </c>
      <c r="K57" s="64">
        <v>14</v>
      </c>
      <c r="L57" s="67">
        <f t="shared" si="0"/>
        <v>189.28571428571428</v>
      </c>
      <c r="M57" s="235" t="s">
        <v>387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357</v>
      </c>
      <c r="E58" s="65"/>
      <c r="F58" s="232" t="s">
        <v>352</v>
      </c>
      <c r="G58" s="65" t="s">
        <v>124</v>
      </c>
      <c r="H58" s="189" t="s">
        <v>130</v>
      </c>
      <c r="I58" s="232" t="s">
        <v>275</v>
      </c>
      <c r="J58" s="66">
        <v>2488</v>
      </c>
      <c r="K58" s="64">
        <v>14</v>
      </c>
      <c r="L58" s="67">
        <f t="shared" si="0"/>
        <v>177.71428571428572</v>
      </c>
      <c r="M58" s="235" t="s">
        <v>386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357</v>
      </c>
      <c r="E59" s="65"/>
      <c r="F59" s="232" t="s">
        <v>352</v>
      </c>
      <c r="G59" s="65" t="s">
        <v>124</v>
      </c>
      <c r="H59" s="73" t="s">
        <v>322</v>
      </c>
      <c r="I59" s="232" t="s">
        <v>275</v>
      </c>
      <c r="J59" s="66">
        <v>2263</v>
      </c>
      <c r="K59" s="64">
        <v>14</v>
      </c>
      <c r="L59" s="67">
        <f t="shared" si="0"/>
        <v>161.64285714285714</v>
      </c>
      <c r="M59" s="235" t="s">
        <v>386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357</v>
      </c>
      <c r="E60" s="65"/>
      <c r="F60" s="232" t="s">
        <v>352</v>
      </c>
      <c r="G60" s="65" t="s">
        <v>124</v>
      </c>
      <c r="H60" s="189" t="s">
        <v>127</v>
      </c>
      <c r="I60" s="232" t="s">
        <v>274</v>
      </c>
      <c r="J60" s="66">
        <v>2986</v>
      </c>
      <c r="K60" s="64">
        <v>14</v>
      </c>
      <c r="L60" s="62">
        <f t="shared" si="0"/>
        <v>213.28571428571428</v>
      </c>
      <c r="M60" s="232" t="s">
        <v>385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357</v>
      </c>
      <c r="E61" s="65"/>
      <c r="F61" s="232" t="s">
        <v>352</v>
      </c>
      <c r="G61" s="65" t="s">
        <v>124</v>
      </c>
      <c r="H61" s="189" t="s">
        <v>137</v>
      </c>
      <c r="I61" s="232" t="s">
        <v>274</v>
      </c>
      <c r="J61" s="66">
        <v>2468</v>
      </c>
      <c r="K61" s="64">
        <v>14</v>
      </c>
      <c r="L61" s="67">
        <f t="shared" si="0"/>
        <v>176.28571428571428</v>
      </c>
      <c r="M61" s="235" t="s">
        <v>385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361</v>
      </c>
      <c r="E62" s="65"/>
      <c r="F62" s="233" t="s">
        <v>362</v>
      </c>
      <c r="G62" s="65" t="s">
        <v>124</v>
      </c>
      <c r="H62" s="73" t="s">
        <v>131</v>
      </c>
      <c r="I62" s="233" t="s">
        <v>126</v>
      </c>
      <c r="J62" s="66">
        <v>1213</v>
      </c>
      <c r="K62" s="64">
        <v>7</v>
      </c>
      <c r="L62" s="67">
        <f t="shared" si="0"/>
        <v>173.28571428571428</v>
      </c>
      <c r="M62" s="233" t="s">
        <v>277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361</v>
      </c>
      <c r="E63" s="65"/>
      <c r="F63" s="233" t="s">
        <v>362</v>
      </c>
      <c r="G63" s="65" t="s">
        <v>124</v>
      </c>
      <c r="H63" s="189" t="s">
        <v>130</v>
      </c>
      <c r="I63" s="233" t="s">
        <v>126</v>
      </c>
      <c r="J63" s="66">
        <v>1279</v>
      </c>
      <c r="K63" s="64">
        <v>7</v>
      </c>
      <c r="L63" s="67">
        <f t="shared" si="0"/>
        <v>182.71428571428572</v>
      </c>
      <c r="M63" s="233" t="s">
        <v>277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361</v>
      </c>
      <c r="E64" s="65"/>
      <c r="F64" s="233" t="s">
        <v>362</v>
      </c>
      <c r="G64" s="65" t="s">
        <v>124</v>
      </c>
      <c r="H64" s="189" t="s">
        <v>137</v>
      </c>
      <c r="I64" s="233" t="s">
        <v>126</v>
      </c>
      <c r="J64" s="66">
        <v>1194</v>
      </c>
      <c r="K64" s="64">
        <v>7</v>
      </c>
      <c r="L64" s="67">
        <f t="shared" si="0"/>
        <v>170.57142857142858</v>
      </c>
      <c r="M64" s="233" t="s">
        <v>277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361</v>
      </c>
      <c r="E65" s="65"/>
      <c r="F65" s="233" t="s">
        <v>362</v>
      </c>
      <c r="G65" s="65" t="s">
        <v>124</v>
      </c>
      <c r="H65" s="189" t="s">
        <v>133</v>
      </c>
      <c r="I65" s="233" t="s">
        <v>126</v>
      </c>
      <c r="J65" s="66">
        <v>1274</v>
      </c>
      <c r="K65" s="64">
        <v>7</v>
      </c>
      <c r="L65" s="67">
        <f t="shared" si="0"/>
        <v>182</v>
      </c>
      <c r="M65" s="233" t="s">
        <v>277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361</v>
      </c>
      <c r="E66" s="65"/>
      <c r="F66" s="233" t="s">
        <v>362</v>
      </c>
      <c r="G66" s="65" t="s">
        <v>124</v>
      </c>
      <c r="H66" s="189" t="s">
        <v>129</v>
      </c>
      <c r="I66" s="233" t="s">
        <v>126</v>
      </c>
      <c r="J66" s="66">
        <v>1302</v>
      </c>
      <c r="K66" s="64">
        <v>7</v>
      </c>
      <c r="L66" s="67">
        <f t="shared" si="0"/>
        <v>186</v>
      </c>
      <c r="M66" s="233" t="s">
        <v>277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361</v>
      </c>
      <c r="E67" s="65"/>
      <c r="F67" s="233" t="s">
        <v>362</v>
      </c>
      <c r="G67" s="65" t="s">
        <v>124</v>
      </c>
      <c r="H67" s="189" t="s">
        <v>146</v>
      </c>
      <c r="I67" s="233" t="s">
        <v>275</v>
      </c>
      <c r="J67" s="66">
        <v>976</v>
      </c>
      <c r="K67" s="64">
        <v>5</v>
      </c>
      <c r="L67" s="217">
        <f t="shared" si="0"/>
        <v>195.2</v>
      </c>
      <c r="M67" s="248" t="s">
        <v>366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361</v>
      </c>
      <c r="E68" s="65"/>
      <c r="F68" s="233" t="s">
        <v>362</v>
      </c>
      <c r="G68" s="65" t="s">
        <v>124</v>
      </c>
      <c r="H68" s="189" t="s">
        <v>127</v>
      </c>
      <c r="I68" s="233" t="s">
        <v>275</v>
      </c>
      <c r="J68" s="66">
        <v>1337</v>
      </c>
      <c r="K68" s="64">
        <v>7</v>
      </c>
      <c r="L68" s="217">
        <f t="shared" si="0"/>
        <v>191</v>
      </c>
      <c r="M68" s="248" t="s">
        <v>366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361</v>
      </c>
      <c r="E69" s="65"/>
      <c r="F69" s="233" t="s">
        <v>362</v>
      </c>
      <c r="G69" s="65" t="s">
        <v>124</v>
      </c>
      <c r="H69" s="189" t="s">
        <v>273</v>
      </c>
      <c r="I69" s="233" t="s">
        <v>275</v>
      </c>
      <c r="J69" s="66">
        <v>1262</v>
      </c>
      <c r="K69" s="64">
        <v>7</v>
      </c>
      <c r="L69" s="67">
        <f t="shared" si="0"/>
        <v>180.28571428571428</v>
      </c>
      <c r="M69" s="248" t="s">
        <v>366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361</v>
      </c>
      <c r="E70" s="65"/>
      <c r="F70" s="233" t="s">
        <v>362</v>
      </c>
      <c r="G70" s="65" t="s">
        <v>124</v>
      </c>
      <c r="H70" s="189" t="s">
        <v>360</v>
      </c>
      <c r="I70" s="233" t="s">
        <v>275</v>
      </c>
      <c r="J70" s="66">
        <v>658</v>
      </c>
      <c r="K70" s="64">
        <v>4</v>
      </c>
      <c r="L70" s="67">
        <f t="shared" si="0"/>
        <v>164.5</v>
      </c>
      <c r="M70" s="248" t="s">
        <v>366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361</v>
      </c>
      <c r="E71" s="65"/>
      <c r="F71" s="233" t="s">
        <v>362</v>
      </c>
      <c r="G71" s="65" t="s">
        <v>124</v>
      </c>
      <c r="H71" s="189" t="s">
        <v>136</v>
      </c>
      <c r="I71" s="233" t="s">
        <v>275</v>
      </c>
      <c r="J71" s="66">
        <v>781</v>
      </c>
      <c r="K71" s="64">
        <v>5</v>
      </c>
      <c r="L71" s="67">
        <f t="shared" si="0"/>
        <v>156.19999999999999</v>
      </c>
      <c r="M71" s="248" t="s">
        <v>366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361</v>
      </c>
      <c r="E72" s="65"/>
      <c r="F72" s="233" t="s">
        <v>362</v>
      </c>
      <c r="G72" s="65" t="s">
        <v>124</v>
      </c>
      <c r="H72" s="189" t="s">
        <v>147</v>
      </c>
      <c r="I72" s="233" t="s">
        <v>275</v>
      </c>
      <c r="J72" s="66">
        <v>1216</v>
      </c>
      <c r="K72" s="64">
        <v>7</v>
      </c>
      <c r="L72" s="67">
        <f t="shared" si="0"/>
        <v>173.71428571428572</v>
      </c>
      <c r="M72" s="248" t="s">
        <v>366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363</v>
      </c>
      <c r="E73" s="65"/>
      <c r="F73" s="233" t="s">
        <v>320</v>
      </c>
      <c r="G73" s="65" t="s">
        <v>140</v>
      </c>
      <c r="H73" s="189" t="s">
        <v>364</v>
      </c>
      <c r="I73" s="233" t="s">
        <v>274</v>
      </c>
      <c r="J73" s="66">
        <v>819</v>
      </c>
      <c r="K73" s="64">
        <v>7</v>
      </c>
      <c r="L73" s="67">
        <f t="shared" si="0"/>
        <v>117</v>
      </c>
      <c r="M73" s="233" t="s">
        <v>367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363</v>
      </c>
      <c r="E74" s="65"/>
      <c r="F74" s="233" t="s">
        <v>320</v>
      </c>
      <c r="G74" s="65" t="s">
        <v>140</v>
      </c>
      <c r="H74" s="73" t="s">
        <v>365</v>
      </c>
      <c r="I74" s="233" t="s">
        <v>274</v>
      </c>
      <c r="J74" s="66">
        <v>1043</v>
      </c>
      <c r="K74" s="64">
        <v>7</v>
      </c>
      <c r="L74" s="67">
        <f t="shared" si="0"/>
        <v>149</v>
      </c>
      <c r="M74" s="233" t="s">
        <v>367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363</v>
      </c>
      <c r="E75" s="65"/>
      <c r="F75" s="233" t="s">
        <v>320</v>
      </c>
      <c r="G75" s="65" t="s">
        <v>140</v>
      </c>
      <c r="H75" s="189" t="s">
        <v>291</v>
      </c>
      <c r="I75" s="233" t="s">
        <v>274</v>
      </c>
      <c r="J75" s="66">
        <v>1148</v>
      </c>
      <c r="K75" s="64">
        <v>7</v>
      </c>
      <c r="L75" s="67">
        <f t="shared" si="0"/>
        <v>164</v>
      </c>
      <c r="M75" s="233" t="s">
        <v>367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363</v>
      </c>
      <c r="E76" s="65"/>
      <c r="F76" s="233" t="s">
        <v>320</v>
      </c>
      <c r="G76" s="65" t="s">
        <v>140</v>
      </c>
      <c r="H76" s="189" t="s">
        <v>237</v>
      </c>
      <c r="I76" s="233" t="s">
        <v>274</v>
      </c>
      <c r="J76" s="66">
        <v>1022</v>
      </c>
      <c r="K76" s="64">
        <v>7</v>
      </c>
      <c r="L76" s="67">
        <f t="shared" si="0"/>
        <v>146</v>
      </c>
      <c r="M76" s="233" t="s">
        <v>367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391</v>
      </c>
      <c r="E77" s="65"/>
      <c r="F77" s="238" t="s">
        <v>22</v>
      </c>
      <c r="G77" s="65" t="s">
        <v>390</v>
      </c>
      <c r="H77" s="73" t="s">
        <v>125</v>
      </c>
      <c r="I77" s="238" t="s">
        <v>126</v>
      </c>
      <c r="J77" s="66">
        <v>2123</v>
      </c>
      <c r="K77" s="64">
        <v>12</v>
      </c>
      <c r="L77" s="67">
        <f t="shared" si="0"/>
        <v>176.91666666666666</v>
      </c>
      <c r="M77" s="238" t="s">
        <v>367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391</v>
      </c>
      <c r="E78" s="65"/>
      <c r="F78" s="238" t="s">
        <v>22</v>
      </c>
      <c r="G78" s="65" t="s">
        <v>390</v>
      </c>
      <c r="H78" s="73" t="s">
        <v>308</v>
      </c>
      <c r="I78" s="238" t="s">
        <v>126</v>
      </c>
      <c r="J78" s="66">
        <v>2170</v>
      </c>
      <c r="K78" s="64">
        <v>12</v>
      </c>
      <c r="L78" s="67">
        <f t="shared" si="0"/>
        <v>180.83333333333334</v>
      </c>
      <c r="M78" s="238" t="s">
        <v>367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392</v>
      </c>
      <c r="E79" s="65"/>
      <c r="F79" s="238" t="s">
        <v>22</v>
      </c>
      <c r="G79" s="65" t="s">
        <v>124</v>
      </c>
      <c r="H79" s="189" t="s">
        <v>127</v>
      </c>
      <c r="I79" s="238" t="s">
        <v>126</v>
      </c>
      <c r="J79" s="66">
        <v>2786</v>
      </c>
      <c r="K79" s="64">
        <v>14</v>
      </c>
      <c r="L79" s="217">
        <f t="shared" si="0"/>
        <v>199</v>
      </c>
      <c r="M79" s="247" t="s">
        <v>393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392</v>
      </c>
      <c r="E80" s="65"/>
      <c r="F80" s="238" t="s">
        <v>22</v>
      </c>
      <c r="G80" s="65" t="s">
        <v>124</v>
      </c>
      <c r="H80" s="189" t="s">
        <v>130</v>
      </c>
      <c r="I80" s="238" t="s">
        <v>126</v>
      </c>
      <c r="J80" s="66">
        <v>2665</v>
      </c>
      <c r="K80" s="64">
        <v>14</v>
      </c>
      <c r="L80" s="217">
        <f t="shared" si="0"/>
        <v>190.35714285714286</v>
      </c>
      <c r="M80" s="247" t="s">
        <v>393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392</v>
      </c>
      <c r="E81" s="65"/>
      <c r="F81" s="238" t="s">
        <v>22</v>
      </c>
      <c r="G81" s="65" t="s">
        <v>124</v>
      </c>
      <c r="H81" s="189" t="s">
        <v>133</v>
      </c>
      <c r="I81" s="238" t="s">
        <v>275</v>
      </c>
      <c r="J81" s="66">
        <v>2626</v>
      </c>
      <c r="K81" s="64">
        <v>14</v>
      </c>
      <c r="L81" s="67">
        <f t="shared" si="0"/>
        <v>187.57142857142858</v>
      </c>
      <c r="M81" s="248" t="s">
        <v>366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392</v>
      </c>
      <c r="E82" s="65"/>
      <c r="F82" s="238" t="s">
        <v>22</v>
      </c>
      <c r="G82" s="65" t="s">
        <v>124</v>
      </c>
      <c r="H82" s="189" t="s">
        <v>137</v>
      </c>
      <c r="I82" s="238" t="s">
        <v>275</v>
      </c>
      <c r="J82" s="66">
        <v>2608</v>
      </c>
      <c r="K82" s="64">
        <v>14</v>
      </c>
      <c r="L82" s="67">
        <f t="shared" si="0"/>
        <v>186.28571428571428</v>
      </c>
      <c r="M82" s="248" t="s">
        <v>366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394</v>
      </c>
      <c r="E83" s="65"/>
      <c r="F83" s="238" t="s">
        <v>22</v>
      </c>
      <c r="G83" s="65" t="s">
        <v>140</v>
      </c>
      <c r="H83" s="189" t="s">
        <v>290</v>
      </c>
      <c r="I83" s="238" t="s">
        <v>126</v>
      </c>
      <c r="J83" s="66">
        <v>2037</v>
      </c>
      <c r="K83" s="64">
        <v>14</v>
      </c>
      <c r="L83" s="67">
        <f t="shared" si="0"/>
        <v>145.5</v>
      </c>
      <c r="M83" s="248" t="s">
        <v>366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394</v>
      </c>
      <c r="E84" s="65"/>
      <c r="F84" s="238" t="s">
        <v>22</v>
      </c>
      <c r="G84" s="65" t="s">
        <v>140</v>
      </c>
      <c r="H84" s="189" t="s">
        <v>138</v>
      </c>
      <c r="I84" s="238" t="s">
        <v>126</v>
      </c>
      <c r="J84" s="66">
        <v>1907</v>
      </c>
      <c r="K84" s="64">
        <v>14</v>
      </c>
      <c r="L84" s="67">
        <f t="shared" si="0"/>
        <v>136.21428571428572</v>
      </c>
      <c r="M84" s="248" t="s">
        <v>366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394</v>
      </c>
      <c r="E85" s="65"/>
      <c r="F85" s="238" t="s">
        <v>22</v>
      </c>
      <c r="G85" s="65" t="s">
        <v>124</v>
      </c>
      <c r="H85" s="189" t="s">
        <v>237</v>
      </c>
      <c r="I85" s="238" t="s">
        <v>126</v>
      </c>
      <c r="J85" s="66">
        <v>1280</v>
      </c>
      <c r="K85" s="64">
        <v>8</v>
      </c>
      <c r="L85" s="67">
        <f t="shared" si="0"/>
        <v>160</v>
      </c>
      <c r="M85" s="238" t="s">
        <v>271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394</v>
      </c>
      <c r="E86" s="65"/>
      <c r="F86" s="238" t="s">
        <v>22</v>
      </c>
      <c r="G86" s="65" t="s">
        <v>124</v>
      </c>
      <c r="H86" s="189" t="s">
        <v>291</v>
      </c>
      <c r="I86" s="238" t="s">
        <v>126</v>
      </c>
      <c r="J86" s="66">
        <v>1353</v>
      </c>
      <c r="K86" s="64">
        <v>8</v>
      </c>
      <c r="L86" s="67">
        <f t="shared" si="0"/>
        <v>169.125</v>
      </c>
      <c r="M86" s="238" t="s">
        <v>271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394</v>
      </c>
      <c r="E87" s="65"/>
      <c r="F87" s="238" t="s">
        <v>22</v>
      </c>
      <c r="G87" s="65" t="s">
        <v>124</v>
      </c>
      <c r="H87" s="189" t="s">
        <v>289</v>
      </c>
      <c r="I87" s="238" t="s">
        <v>275</v>
      </c>
      <c r="J87" s="66">
        <v>1149</v>
      </c>
      <c r="K87" s="64">
        <v>8</v>
      </c>
      <c r="L87" s="67">
        <f t="shared" si="0"/>
        <v>143.625</v>
      </c>
      <c r="M87" s="238" t="s">
        <v>385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394</v>
      </c>
      <c r="E88" s="65"/>
      <c r="F88" s="238" t="s">
        <v>22</v>
      </c>
      <c r="G88" s="65" t="s">
        <v>124</v>
      </c>
      <c r="H88" s="189" t="s">
        <v>273</v>
      </c>
      <c r="I88" s="238" t="s">
        <v>275</v>
      </c>
      <c r="J88" s="66">
        <v>1400</v>
      </c>
      <c r="K88" s="64">
        <v>8</v>
      </c>
      <c r="L88" s="67">
        <f t="shared" si="0"/>
        <v>175</v>
      </c>
      <c r="M88" s="238" t="s">
        <v>385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437</v>
      </c>
      <c r="E89" s="65"/>
      <c r="F89" s="245" t="s">
        <v>22</v>
      </c>
      <c r="G89" s="65" t="s">
        <v>124</v>
      </c>
      <c r="H89" s="189" t="s">
        <v>137</v>
      </c>
      <c r="I89" s="245"/>
      <c r="J89" s="66">
        <v>1302</v>
      </c>
      <c r="K89" s="64">
        <v>6</v>
      </c>
      <c r="L89" s="62">
        <f t="shared" si="0"/>
        <v>217</v>
      </c>
      <c r="M89" s="249" t="s">
        <v>353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437</v>
      </c>
      <c r="E90" s="65"/>
      <c r="F90" s="245" t="s">
        <v>22</v>
      </c>
      <c r="G90" s="65" t="s">
        <v>124</v>
      </c>
      <c r="H90" s="189" t="s">
        <v>360</v>
      </c>
      <c r="I90" s="245" t="s">
        <v>126</v>
      </c>
      <c r="J90" s="66">
        <v>1103</v>
      </c>
      <c r="K90" s="64">
        <v>6</v>
      </c>
      <c r="L90" s="67">
        <f t="shared" si="0"/>
        <v>183.83333333333334</v>
      </c>
      <c r="M90" s="245" t="s">
        <v>277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437</v>
      </c>
      <c r="E91" s="65"/>
      <c r="F91" s="245" t="s">
        <v>22</v>
      </c>
      <c r="G91" s="65" t="s">
        <v>124</v>
      </c>
      <c r="H91" s="73" t="s">
        <v>125</v>
      </c>
      <c r="I91" s="245" t="s">
        <v>126</v>
      </c>
      <c r="J91" s="66">
        <v>1021</v>
      </c>
      <c r="K91" s="64">
        <v>6</v>
      </c>
      <c r="L91" s="67">
        <f t="shared" si="0"/>
        <v>170.16666666666666</v>
      </c>
      <c r="M91" s="245" t="s">
        <v>277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437</v>
      </c>
      <c r="E92" s="65"/>
      <c r="F92" s="245" t="s">
        <v>22</v>
      </c>
      <c r="G92" s="65" t="s">
        <v>124</v>
      </c>
      <c r="H92" s="189" t="s">
        <v>132</v>
      </c>
      <c r="I92" s="245" t="s">
        <v>275</v>
      </c>
      <c r="J92" s="66">
        <v>953</v>
      </c>
      <c r="K92" s="64">
        <v>6</v>
      </c>
      <c r="L92" s="67">
        <f t="shared" si="0"/>
        <v>158.83333333333334</v>
      </c>
      <c r="M92" s="245" t="s">
        <v>271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437</v>
      </c>
      <c r="E93" s="65"/>
      <c r="F93" s="245" t="s">
        <v>22</v>
      </c>
      <c r="G93" s="65" t="s">
        <v>124</v>
      </c>
      <c r="H93" s="189" t="s">
        <v>273</v>
      </c>
      <c r="I93" s="245" t="s">
        <v>275</v>
      </c>
      <c r="J93" s="66">
        <v>1065</v>
      </c>
      <c r="K93" s="64">
        <v>6</v>
      </c>
      <c r="L93" s="67">
        <f t="shared" si="0"/>
        <v>177.5</v>
      </c>
      <c r="M93" s="245" t="s">
        <v>271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437</v>
      </c>
      <c r="E94" s="65"/>
      <c r="F94" s="245" t="s">
        <v>22</v>
      </c>
      <c r="G94" s="65" t="s">
        <v>124</v>
      </c>
      <c r="H94" s="189" t="s">
        <v>130</v>
      </c>
      <c r="I94" s="245" t="s">
        <v>274</v>
      </c>
      <c r="J94" s="66">
        <v>1083</v>
      </c>
      <c r="K94" s="64">
        <v>6</v>
      </c>
      <c r="L94" s="67">
        <f t="shared" si="0"/>
        <v>180.5</v>
      </c>
      <c r="M94" s="245" t="s">
        <v>293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437</v>
      </c>
      <c r="E95" s="65"/>
      <c r="F95" s="245" t="s">
        <v>22</v>
      </c>
      <c r="G95" s="65" t="s">
        <v>124</v>
      </c>
      <c r="H95" s="73" t="s">
        <v>322</v>
      </c>
      <c r="I95" s="245" t="s">
        <v>274</v>
      </c>
      <c r="J95" s="66">
        <v>931</v>
      </c>
      <c r="K95" s="64">
        <v>6</v>
      </c>
      <c r="L95" s="67">
        <f t="shared" si="0"/>
        <v>155.16666666666666</v>
      </c>
      <c r="M95" s="245" t="s">
        <v>293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411</v>
      </c>
      <c r="E96" s="65"/>
      <c r="F96" s="243" t="s">
        <v>343</v>
      </c>
      <c r="G96" s="65" t="s">
        <v>410</v>
      </c>
      <c r="H96" s="73" t="s">
        <v>128</v>
      </c>
      <c r="I96" s="243"/>
      <c r="J96" s="66">
        <v>1441</v>
      </c>
      <c r="K96" s="64">
        <v>8</v>
      </c>
      <c r="L96" s="67">
        <f t="shared" si="0"/>
        <v>180.125</v>
      </c>
      <c r="M96" s="247" t="s">
        <v>412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411</v>
      </c>
      <c r="E97" s="65"/>
      <c r="F97" s="245" t="s">
        <v>343</v>
      </c>
      <c r="G97" s="65" t="s">
        <v>410</v>
      </c>
      <c r="H97" s="189" t="s">
        <v>129</v>
      </c>
      <c r="I97" s="243"/>
      <c r="J97" s="66">
        <v>1494</v>
      </c>
      <c r="K97" s="64">
        <v>8</v>
      </c>
      <c r="L97" s="67">
        <f t="shared" si="0"/>
        <v>186.75</v>
      </c>
      <c r="M97" s="249" t="s">
        <v>353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413</v>
      </c>
      <c r="E98" s="65"/>
      <c r="F98" s="245" t="s">
        <v>343</v>
      </c>
      <c r="G98" s="65" t="s">
        <v>410</v>
      </c>
      <c r="H98" s="73" t="s">
        <v>125</v>
      </c>
      <c r="I98" s="243"/>
      <c r="J98" s="66">
        <v>1395</v>
      </c>
      <c r="K98" s="64">
        <v>8</v>
      </c>
      <c r="L98" s="67">
        <f t="shared" si="0"/>
        <v>174.375</v>
      </c>
      <c r="M98" s="247" t="s">
        <v>412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413</v>
      </c>
      <c r="E99" s="65"/>
      <c r="F99" s="245" t="s">
        <v>343</v>
      </c>
      <c r="G99" s="65" t="s">
        <v>410</v>
      </c>
      <c r="H99" s="189" t="s">
        <v>144</v>
      </c>
      <c r="I99" s="243"/>
      <c r="J99" s="66">
        <v>1190</v>
      </c>
      <c r="K99" s="64">
        <v>8</v>
      </c>
      <c r="L99" s="67">
        <f t="shared" si="0"/>
        <v>148.75</v>
      </c>
      <c r="M99" s="248" t="s">
        <v>348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413</v>
      </c>
      <c r="E100" s="65"/>
      <c r="F100" s="245" t="s">
        <v>343</v>
      </c>
      <c r="G100" s="65" t="s">
        <v>410</v>
      </c>
      <c r="H100" s="189" t="s">
        <v>360</v>
      </c>
      <c r="I100" s="243"/>
      <c r="J100" s="66">
        <v>1577</v>
      </c>
      <c r="K100" s="64">
        <v>8</v>
      </c>
      <c r="L100" s="217">
        <f t="shared" si="0"/>
        <v>197.125</v>
      </c>
      <c r="M100" s="248" t="s">
        <v>348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413</v>
      </c>
      <c r="E101" s="65"/>
      <c r="F101" s="245" t="s">
        <v>343</v>
      </c>
      <c r="G101" s="65" t="s">
        <v>410</v>
      </c>
      <c r="H101" s="189" t="s">
        <v>127</v>
      </c>
      <c r="I101" s="243"/>
      <c r="J101" s="66">
        <v>1431</v>
      </c>
      <c r="K101" s="64">
        <v>8</v>
      </c>
      <c r="L101" s="67">
        <f t="shared" si="0"/>
        <v>178.875</v>
      </c>
      <c r="M101" s="243" t="s">
        <v>414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413</v>
      </c>
      <c r="E102" s="65"/>
      <c r="F102" s="245" t="s">
        <v>343</v>
      </c>
      <c r="G102" s="65" t="s">
        <v>410</v>
      </c>
      <c r="H102" s="189" t="s">
        <v>137</v>
      </c>
      <c r="I102" s="243"/>
      <c r="J102" s="66">
        <v>1427</v>
      </c>
      <c r="K102" s="64">
        <v>8</v>
      </c>
      <c r="L102" s="67">
        <f t="shared" si="0"/>
        <v>178.375</v>
      </c>
      <c r="M102" s="243" t="s">
        <v>415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416</v>
      </c>
      <c r="E103" s="65"/>
      <c r="F103" s="243" t="s">
        <v>409</v>
      </c>
      <c r="G103" s="65" t="s">
        <v>410</v>
      </c>
      <c r="H103" s="189" t="s">
        <v>273</v>
      </c>
      <c r="I103" s="243"/>
      <c r="J103" s="66">
        <v>1536</v>
      </c>
      <c r="K103" s="64">
        <v>8</v>
      </c>
      <c r="L103" s="217">
        <f t="shared" si="0"/>
        <v>192</v>
      </c>
      <c r="M103" s="247" t="s">
        <v>417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416</v>
      </c>
      <c r="E104" s="65"/>
      <c r="F104" s="243" t="s">
        <v>409</v>
      </c>
      <c r="G104" s="65" t="s">
        <v>410</v>
      </c>
      <c r="H104" s="189" t="s">
        <v>130</v>
      </c>
      <c r="I104" s="243"/>
      <c r="J104" s="66">
        <v>1418</v>
      </c>
      <c r="K104" s="64">
        <v>8</v>
      </c>
      <c r="L104" s="67">
        <f t="shared" si="0"/>
        <v>177.25</v>
      </c>
      <c r="M104" s="249" t="s">
        <v>353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416</v>
      </c>
      <c r="E105" s="65"/>
      <c r="F105" s="243" t="s">
        <v>409</v>
      </c>
      <c r="G105" s="65" t="s">
        <v>410</v>
      </c>
      <c r="H105" s="189" t="s">
        <v>237</v>
      </c>
      <c r="I105" s="243"/>
      <c r="J105" s="66">
        <v>1105</v>
      </c>
      <c r="K105" s="64">
        <v>8</v>
      </c>
      <c r="L105" s="67">
        <f t="shared" si="0"/>
        <v>138.125</v>
      </c>
      <c r="M105" s="243" t="s">
        <v>418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416</v>
      </c>
      <c r="E106" s="65"/>
      <c r="F106" s="243" t="s">
        <v>409</v>
      </c>
      <c r="G106" s="65" t="s">
        <v>410</v>
      </c>
      <c r="H106" s="189" t="s">
        <v>289</v>
      </c>
      <c r="I106" s="243"/>
      <c r="J106" s="66">
        <v>1175</v>
      </c>
      <c r="K106" s="64">
        <v>8</v>
      </c>
      <c r="L106" s="67">
        <f t="shared" si="0"/>
        <v>146.875</v>
      </c>
      <c r="M106" s="243" t="s">
        <v>419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416</v>
      </c>
      <c r="E107" s="65"/>
      <c r="F107" s="243" t="s">
        <v>409</v>
      </c>
      <c r="G107" s="65" t="s">
        <v>410</v>
      </c>
      <c r="H107" s="73" t="s">
        <v>322</v>
      </c>
      <c r="I107" s="243"/>
      <c r="J107" s="66">
        <v>1305</v>
      </c>
      <c r="K107" s="64">
        <v>8</v>
      </c>
      <c r="L107" s="67">
        <f t="shared" si="0"/>
        <v>163.125</v>
      </c>
      <c r="M107" s="247" t="s">
        <v>412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416</v>
      </c>
      <c r="E108" s="65"/>
      <c r="F108" s="243" t="s">
        <v>409</v>
      </c>
      <c r="G108" s="65" t="s">
        <v>410</v>
      </c>
      <c r="H108" s="189" t="s">
        <v>290</v>
      </c>
      <c r="I108" s="243"/>
      <c r="J108" s="66">
        <v>1206</v>
      </c>
      <c r="K108" s="64">
        <v>8</v>
      </c>
      <c r="L108" s="67">
        <f t="shared" si="0"/>
        <v>150.75</v>
      </c>
      <c r="M108" s="248" t="s">
        <v>348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464</v>
      </c>
      <c r="E109" s="65"/>
      <c r="F109" s="250" t="s">
        <v>343</v>
      </c>
      <c r="G109" s="65" t="s">
        <v>288</v>
      </c>
      <c r="H109" s="73" t="s">
        <v>344</v>
      </c>
      <c r="I109" s="250"/>
      <c r="J109" s="66">
        <v>968</v>
      </c>
      <c r="K109" s="64">
        <v>8</v>
      </c>
      <c r="L109" s="67">
        <f t="shared" si="0"/>
        <v>121</v>
      </c>
      <c r="M109" s="250" t="s">
        <v>444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446</v>
      </c>
      <c r="E110" s="65"/>
      <c r="F110" s="251">
        <v>1</v>
      </c>
      <c r="G110" s="65" t="s">
        <v>124</v>
      </c>
      <c r="H110" s="189" t="s">
        <v>137</v>
      </c>
      <c r="I110" s="251"/>
      <c r="J110" s="66">
        <v>3637</v>
      </c>
      <c r="K110" s="64">
        <v>19</v>
      </c>
      <c r="L110" s="67">
        <f t="shared" si="0"/>
        <v>191.42105263157896</v>
      </c>
      <c r="M110" s="249" t="s">
        <v>447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446</v>
      </c>
      <c r="E111" s="65"/>
      <c r="F111" s="251">
        <v>1</v>
      </c>
      <c r="G111" s="65" t="s">
        <v>124</v>
      </c>
      <c r="H111" s="189" t="s">
        <v>129</v>
      </c>
      <c r="I111" s="251"/>
      <c r="J111" s="66">
        <v>3734</v>
      </c>
      <c r="K111" s="64">
        <v>19</v>
      </c>
      <c r="L111" s="67">
        <f t="shared" si="0"/>
        <v>196.52631578947367</v>
      </c>
      <c r="M111" s="251" t="s">
        <v>448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446</v>
      </c>
      <c r="E112" s="65"/>
      <c r="F112" s="251">
        <v>1</v>
      </c>
      <c r="G112" s="65" t="s">
        <v>124</v>
      </c>
      <c r="H112" s="73" t="s">
        <v>125</v>
      </c>
      <c r="I112" s="251"/>
      <c r="J112" s="66">
        <v>1345</v>
      </c>
      <c r="K112" s="64">
        <v>8</v>
      </c>
      <c r="L112" s="67">
        <f t="shared" si="0"/>
        <v>168.125</v>
      </c>
      <c r="M112" s="251" t="s">
        <v>449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452</v>
      </c>
      <c r="E113" s="65"/>
      <c r="F113" s="252">
        <v>1</v>
      </c>
      <c r="G113" s="65" t="s">
        <v>124</v>
      </c>
      <c r="H113" s="189" t="s">
        <v>130</v>
      </c>
      <c r="I113" s="252"/>
      <c r="J113" s="66">
        <v>1448</v>
      </c>
      <c r="K113" s="64">
        <v>8</v>
      </c>
      <c r="L113" s="67">
        <f t="shared" si="0"/>
        <v>181</v>
      </c>
      <c r="M113" s="252" t="s">
        <v>453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452</v>
      </c>
      <c r="E114" s="65"/>
      <c r="F114" s="252">
        <v>1</v>
      </c>
      <c r="G114" s="65" t="s">
        <v>124</v>
      </c>
      <c r="H114" s="73" t="s">
        <v>322</v>
      </c>
      <c r="I114" s="252"/>
      <c r="J114" s="66">
        <v>1310</v>
      </c>
      <c r="K114" s="64">
        <v>8</v>
      </c>
      <c r="L114" s="67">
        <f t="shared" si="0"/>
        <v>163.75</v>
      </c>
      <c r="M114" s="248" t="s">
        <v>348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452</v>
      </c>
      <c r="E115" s="65"/>
      <c r="F115" s="252">
        <v>1</v>
      </c>
      <c r="G115" s="65" t="s">
        <v>124</v>
      </c>
      <c r="H115" s="189" t="s">
        <v>273</v>
      </c>
      <c r="I115" s="252"/>
      <c r="J115" s="66">
        <v>1594</v>
      </c>
      <c r="K115" s="64">
        <v>8</v>
      </c>
      <c r="L115" s="217">
        <f t="shared" si="0"/>
        <v>199.25</v>
      </c>
      <c r="M115" s="247" t="s">
        <v>417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452</v>
      </c>
      <c r="E116" s="65"/>
      <c r="F116" s="252">
        <v>1</v>
      </c>
      <c r="G116" s="65" t="s">
        <v>124</v>
      </c>
      <c r="H116" s="189" t="s">
        <v>289</v>
      </c>
      <c r="I116" s="252"/>
      <c r="J116" s="66">
        <v>1119</v>
      </c>
      <c r="K116" s="64">
        <v>8</v>
      </c>
      <c r="L116" s="67">
        <f t="shared" si="0"/>
        <v>139.875</v>
      </c>
      <c r="M116" s="252" t="s">
        <v>455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452</v>
      </c>
      <c r="E117" s="65"/>
      <c r="F117" s="252">
        <v>1</v>
      </c>
      <c r="G117" s="65" t="s">
        <v>124</v>
      </c>
      <c r="H117" s="189" t="s">
        <v>237</v>
      </c>
      <c r="I117" s="252"/>
      <c r="J117" s="66">
        <v>1225</v>
      </c>
      <c r="K117" s="64">
        <v>8</v>
      </c>
      <c r="L117" s="67">
        <f t="shared" ref="L117" si="1">J117/K117</f>
        <v>153.125</v>
      </c>
      <c r="M117" s="252" t="s">
        <v>454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452</v>
      </c>
      <c r="E118" s="65"/>
      <c r="F118" s="252">
        <v>1</v>
      </c>
      <c r="G118" s="65" t="s">
        <v>124</v>
      </c>
      <c r="H118" s="189" t="s">
        <v>290</v>
      </c>
      <c r="I118" s="252"/>
      <c r="J118" s="66">
        <v>1031</v>
      </c>
      <c r="K118" s="64">
        <v>8</v>
      </c>
      <c r="L118" s="67">
        <f t="shared" si="0"/>
        <v>128.875</v>
      </c>
      <c r="M118" s="252" t="s">
        <v>418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456</v>
      </c>
      <c r="E119" s="65"/>
      <c r="F119" s="252">
        <v>1</v>
      </c>
      <c r="G119" s="65" t="s">
        <v>288</v>
      </c>
      <c r="H119" s="73" t="s">
        <v>125</v>
      </c>
      <c r="I119" s="252"/>
      <c r="J119" s="66">
        <v>1392</v>
      </c>
      <c r="K119" s="64">
        <v>8</v>
      </c>
      <c r="L119" s="67">
        <f t="shared" si="0"/>
        <v>174</v>
      </c>
      <c r="M119" s="247" t="s">
        <v>412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456</v>
      </c>
      <c r="E120" s="65"/>
      <c r="F120" s="252">
        <v>1</v>
      </c>
      <c r="G120" s="65" t="s">
        <v>288</v>
      </c>
      <c r="H120" s="189" t="s">
        <v>360</v>
      </c>
      <c r="I120" s="252"/>
      <c r="J120" s="66">
        <v>1429</v>
      </c>
      <c r="K120" s="64">
        <v>8</v>
      </c>
      <c r="L120" s="67">
        <f t="shared" si="0"/>
        <v>178.625</v>
      </c>
      <c r="M120" s="252" t="s">
        <v>453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456</v>
      </c>
      <c r="E121" s="65"/>
      <c r="F121" s="252">
        <v>1</v>
      </c>
      <c r="G121" s="65" t="s">
        <v>288</v>
      </c>
      <c r="H121" s="189" t="s">
        <v>137</v>
      </c>
      <c r="I121" s="252"/>
      <c r="J121" s="66">
        <v>1379</v>
      </c>
      <c r="K121" s="64">
        <v>8</v>
      </c>
      <c r="L121" s="67">
        <f t="shared" si="0"/>
        <v>172.375</v>
      </c>
      <c r="M121" s="252" t="s">
        <v>444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456</v>
      </c>
      <c r="E122" s="65"/>
      <c r="F122" s="252">
        <v>1</v>
      </c>
      <c r="G122" s="65" t="s">
        <v>288</v>
      </c>
      <c r="H122" s="189" t="s">
        <v>127</v>
      </c>
      <c r="I122" s="252"/>
      <c r="J122" s="66">
        <v>1489</v>
      </c>
      <c r="K122" s="64">
        <v>8</v>
      </c>
      <c r="L122" s="67">
        <f t="shared" ref="L122:L138" si="2">J122/K122</f>
        <v>186.125</v>
      </c>
      <c r="M122" s="248" t="s">
        <v>348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464</v>
      </c>
      <c r="E123" s="65"/>
      <c r="F123" s="253" t="s">
        <v>343</v>
      </c>
      <c r="G123" s="65" t="s">
        <v>410</v>
      </c>
      <c r="H123" s="73" t="s">
        <v>344</v>
      </c>
      <c r="I123" s="253"/>
      <c r="J123" s="66">
        <v>837</v>
      </c>
      <c r="K123" s="64">
        <v>8</v>
      </c>
      <c r="L123" s="67">
        <f t="shared" si="2"/>
        <v>104.625</v>
      </c>
      <c r="M123" s="253" t="s">
        <v>345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465</v>
      </c>
      <c r="E124" s="65"/>
      <c r="F124" s="253" t="s">
        <v>343</v>
      </c>
      <c r="G124" s="65" t="s">
        <v>410</v>
      </c>
      <c r="H124" s="189" t="s">
        <v>466</v>
      </c>
      <c r="I124" s="253"/>
      <c r="J124" s="66">
        <v>1013</v>
      </c>
      <c r="K124" s="64">
        <v>8</v>
      </c>
      <c r="L124" s="67">
        <f t="shared" si="2"/>
        <v>126.625</v>
      </c>
      <c r="M124" s="253" t="s">
        <v>467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470</v>
      </c>
      <c r="E125" s="65"/>
      <c r="F125" s="254" t="s">
        <v>343</v>
      </c>
      <c r="G125" s="65" t="s">
        <v>288</v>
      </c>
      <c r="H125" s="189" t="s">
        <v>289</v>
      </c>
      <c r="I125" s="254"/>
      <c r="J125" s="66">
        <v>1232</v>
      </c>
      <c r="K125" s="64">
        <v>8</v>
      </c>
      <c r="L125" s="67">
        <f t="shared" si="2"/>
        <v>154</v>
      </c>
      <c r="M125" s="254" t="s">
        <v>453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470</v>
      </c>
      <c r="E126" s="65"/>
      <c r="F126" s="254" t="s">
        <v>343</v>
      </c>
      <c r="G126" s="65" t="s">
        <v>288</v>
      </c>
      <c r="H126" s="189" t="s">
        <v>237</v>
      </c>
      <c r="I126" s="254"/>
      <c r="J126" s="66">
        <v>1058</v>
      </c>
      <c r="K126" s="64">
        <v>8</v>
      </c>
      <c r="L126" s="67">
        <f t="shared" si="2"/>
        <v>132.25</v>
      </c>
      <c r="M126" s="254" t="s">
        <v>345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470</v>
      </c>
      <c r="E127" s="65"/>
      <c r="F127" s="254" t="s">
        <v>343</v>
      </c>
      <c r="G127" s="65" t="s">
        <v>288</v>
      </c>
      <c r="H127" s="189" t="s">
        <v>290</v>
      </c>
      <c r="I127" s="254"/>
      <c r="J127" s="66">
        <v>1015</v>
      </c>
      <c r="K127" s="64">
        <v>8</v>
      </c>
      <c r="L127" s="67">
        <f t="shared" si="2"/>
        <v>126.875</v>
      </c>
      <c r="M127" s="248" t="s">
        <v>348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471</v>
      </c>
      <c r="E128" s="65"/>
      <c r="F128" s="254" t="s">
        <v>343</v>
      </c>
      <c r="G128" s="65" t="s">
        <v>124</v>
      </c>
      <c r="H128" s="189" t="s">
        <v>472</v>
      </c>
      <c r="I128" s="254"/>
      <c r="J128" s="66">
        <v>2388</v>
      </c>
      <c r="K128" s="64">
        <v>14</v>
      </c>
      <c r="L128" s="67">
        <f t="shared" si="2"/>
        <v>170.57142857142858</v>
      </c>
      <c r="M128" s="247" t="s">
        <v>412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471</v>
      </c>
      <c r="E129" s="65"/>
      <c r="F129" s="254" t="s">
        <v>343</v>
      </c>
      <c r="G129" s="65" t="s">
        <v>124</v>
      </c>
      <c r="H129" s="73" t="s">
        <v>125</v>
      </c>
      <c r="I129" s="254"/>
      <c r="J129" s="66">
        <v>2343</v>
      </c>
      <c r="K129" s="64">
        <v>14</v>
      </c>
      <c r="L129" s="67">
        <f t="shared" si="2"/>
        <v>167.35714285714286</v>
      </c>
      <c r="M129" s="249" t="s">
        <v>353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471</v>
      </c>
      <c r="E130" s="65"/>
      <c r="F130" s="255" t="s">
        <v>343</v>
      </c>
      <c r="G130" s="65" t="s">
        <v>124</v>
      </c>
      <c r="H130" s="189" t="s">
        <v>129</v>
      </c>
      <c r="I130" s="255"/>
      <c r="J130" s="66">
        <v>2616</v>
      </c>
      <c r="K130" s="64">
        <v>14</v>
      </c>
      <c r="L130" s="67">
        <f t="shared" si="2"/>
        <v>186.85714285714286</v>
      </c>
      <c r="M130" s="255" t="s">
        <v>453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471</v>
      </c>
      <c r="E131" s="65"/>
      <c r="F131" s="255" t="s">
        <v>343</v>
      </c>
      <c r="G131" s="65" t="s">
        <v>124</v>
      </c>
      <c r="H131" s="189" t="s">
        <v>137</v>
      </c>
      <c r="I131" s="255"/>
      <c r="J131" s="66">
        <v>1246</v>
      </c>
      <c r="K131" s="64">
        <v>8</v>
      </c>
      <c r="L131" s="67">
        <f t="shared" si="2"/>
        <v>155.75</v>
      </c>
      <c r="M131" s="255" t="s">
        <v>497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473</v>
      </c>
      <c r="E132" s="65"/>
      <c r="F132" s="254" t="s">
        <v>343</v>
      </c>
      <c r="G132" s="65" t="s">
        <v>140</v>
      </c>
      <c r="H132" s="189" t="s">
        <v>360</v>
      </c>
      <c r="I132" s="254"/>
      <c r="J132" s="66">
        <v>1619</v>
      </c>
      <c r="K132" s="64">
        <v>8</v>
      </c>
      <c r="L132" s="62">
        <f t="shared" si="2"/>
        <v>202.375</v>
      </c>
      <c r="M132" s="248" t="s">
        <v>348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473</v>
      </c>
      <c r="E133" s="65"/>
      <c r="F133" s="254" t="s">
        <v>343</v>
      </c>
      <c r="G133" s="65" t="s">
        <v>140</v>
      </c>
      <c r="H133" s="189" t="s">
        <v>127</v>
      </c>
      <c r="I133" s="254"/>
      <c r="J133" s="66">
        <v>1595</v>
      </c>
      <c r="K133" s="64">
        <v>8</v>
      </c>
      <c r="L133" s="217">
        <f t="shared" si="2"/>
        <v>199.375</v>
      </c>
      <c r="M133" s="249" t="s">
        <v>353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473</v>
      </c>
      <c r="E134" s="65"/>
      <c r="F134" s="254" t="s">
        <v>343</v>
      </c>
      <c r="G134" s="65" t="s">
        <v>140</v>
      </c>
      <c r="H134" s="189" t="s">
        <v>273</v>
      </c>
      <c r="I134" s="254"/>
      <c r="J134" s="66">
        <v>1512</v>
      </c>
      <c r="K134" s="64">
        <v>8</v>
      </c>
      <c r="L134" s="67">
        <f t="shared" si="2"/>
        <v>189</v>
      </c>
      <c r="M134" s="254" t="s">
        <v>467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473</v>
      </c>
      <c r="E135" s="65"/>
      <c r="F135" s="254" t="s">
        <v>343</v>
      </c>
      <c r="G135" s="65" t="s">
        <v>140</v>
      </c>
      <c r="H135" s="189" t="s">
        <v>133</v>
      </c>
      <c r="I135" s="254"/>
      <c r="J135" s="66">
        <v>1396</v>
      </c>
      <c r="K135" s="64">
        <v>8</v>
      </c>
      <c r="L135" s="67">
        <f t="shared" si="2"/>
        <v>174.5</v>
      </c>
      <c r="M135" s="254" t="s">
        <v>474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473</v>
      </c>
      <c r="E136" s="65"/>
      <c r="F136" s="254" t="s">
        <v>343</v>
      </c>
      <c r="G136" s="65" t="s">
        <v>140</v>
      </c>
      <c r="H136" s="189" t="s">
        <v>134</v>
      </c>
      <c r="I136" s="254"/>
      <c r="J136" s="66">
        <v>1389</v>
      </c>
      <c r="K136" s="64">
        <v>8</v>
      </c>
      <c r="L136" s="67">
        <f t="shared" si="2"/>
        <v>173.625</v>
      </c>
      <c r="M136" s="247" t="s">
        <v>412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473</v>
      </c>
      <c r="E137" s="65"/>
      <c r="F137" s="254" t="s">
        <v>343</v>
      </c>
      <c r="G137" s="65" t="s">
        <v>140</v>
      </c>
      <c r="H137" s="189" t="s">
        <v>272</v>
      </c>
      <c r="I137" s="254"/>
      <c r="J137" s="66">
        <v>1315</v>
      </c>
      <c r="K137" s="64">
        <v>8</v>
      </c>
      <c r="L137" s="67">
        <f t="shared" si="2"/>
        <v>164.375</v>
      </c>
      <c r="M137" s="248" t="s">
        <v>348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8" t="s">
        <v>500</v>
      </c>
      <c r="G138" s="65" t="s">
        <v>124</v>
      </c>
      <c r="H138" s="73" t="s">
        <v>125</v>
      </c>
      <c r="I138" s="258"/>
      <c r="J138" s="66">
        <v>2415</v>
      </c>
      <c r="K138" s="64">
        <v>14</v>
      </c>
      <c r="L138" s="67">
        <f t="shared" si="2"/>
        <v>172.5</v>
      </c>
      <c r="M138" s="259" t="s">
        <v>501</v>
      </c>
    </row>
    <row r="139" spans="1:13" x14ac:dyDescent="0.25">
      <c r="A139" s="53"/>
      <c r="B139" s="53"/>
      <c r="C139" s="53"/>
      <c r="D139" s="33"/>
      <c r="E139" s="33"/>
      <c r="F139" s="55"/>
      <c r="G139" s="60"/>
      <c r="H139" s="72">
        <f>COUNTA(H7:H138)</f>
        <v>132</v>
      </c>
      <c r="I139" s="72"/>
      <c r="J139" s="162">
        <f>SUBTOTAL(9,J7:J138)</f>
        <v>209523</v>
      </c>
      <c r="K139" s="82">
        <f>SUBTOTAL(9,K7:K138)</f>
        <v>1222</v>
      </c>
      <c r="L139" s="163">
        <f t="shared" ref="L139" si="3">J139/K139</f>
        <v>171.45908346972178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5"/>
  <sheetViews>
    <sheetView topLeftCell="A67" workbookViewId="0">
      <selection activeCell="J92" sqref="J92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63" t="s">
        <v>268</v>
      </c>
      <c r="B2" s="264"/>
      <c r="C2" s="264"/>
      <c r="D2" s="264"/>
      <c r="E2" s="264"/>
      <c r="F2" s="264"/>
      <c r="G2" s="264"/>
      <c r="H2" s="264"/>
      <c r="I2" s="265"/>
    </row>
    <row r="4" spans="1:10" x14ac:dyDescent="0.25">
      <c r="J4" s="64" t="s">
        <v>148</v>
      </c>
    </row>
    <row r="5" spans="1:10" ht="15.75" x14ac:dyDescent="0.25">
      <c r="A5" s="74" t="s">
        <v>479</v>
      </c>
    </row>
    <row r="6" spans="1:10" x14ac:dyDescent="0.25">
      <c r="A6" s="65" t="s">
        <v>305</v>
      </c>
      <c r="C6" s="64" t="s">
        <v>300</v>
      </c>
      <c r="D6" s="65" t="s">
        <v>299</v>
      </c>
      <c r="J6" s="53">
        <v>2</v>
      </c>
    </row>
    <row r="7" spans="1:10" x14ac:dyDescent="0.25">
      <c r="A7" s="65" t="s">
        <v>312</v>
      </c>
      <c r="B7" s="80"/>
      <c r="C7" s="64" t="s">
        <v>307</v>
      </c>
      <c r="D7" s="68" t="s">
        <v>313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402</v>
      </c>
      <c r="B8" s="80"/>
      <c r="C8" s="64" t="s">
        <v>124</v>
      </c>
      <c r="D8" s="68" t="s">
        <v>403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424</v>
      </c>
      <c r="B9" s="80"/>
      <c r="C9" s="64" t="s">
        <v>410</v>
      </c>
      <c r="D9" s="68" t="s">
        <v>157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425</v>
      </c>
      <c r="B10" s="80"/>
      <c r="C10" s="64" t="s">
        <v>410</v>
      </c>
      <c r="D10" s="68" t="s">
        <v>426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427</v>
      </c>
      <c r="B11" s="80"/>
      <c r="C11" s="64" t="s">
        <v>410</v>
      </c>
      <c r="D11" s="68" t="s">
        <v>191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427</v>
      </c>
      <c r="B12" s="80"/>
      <c r="C12" s="64" t="s">
        <v>410</v>
      </c>
      <c r="D12" s="68" t="s">
        <v>355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462</v>
      </c>
      <c r="B13" s="80"/>
      <c r="C13" s="64" t="s">
        <v>300</v>
      </c>
      <c r="D13" s="68" t="s">
        <v>426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463</v>
      </c>
      <c r="B14" s="80"/>
      <c r="C14" s="64" t="s">
        <v>124</v>
      </c>
      <c r="D14" s="68" t="s">
        <v>191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471</v>
      </c>
      <c r="B15" s="80"/>
      <c r="C15" s="64" t="s">
        <v>124</v>
      </c>
      <c r="D15" s="68" t="s">
        <v>249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473</v>
      </c>
      <c r="B16" s="80"/>
      <c r="C16" s="53" t="s">
        <v>140</v>
      </c>
      <c r="D16" s="68" t="s">
        <v>478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73"/>
      <c r="B17" s="80"/>
      <c r="C17" s="80"/>
      <c r="D17" s="81"/>
      <c r="E17" s="73"/>
      <c r="F17" s="80"/>
      <c r="G17" s="80"/>
      <c r="H17" s="80"/>
      <c r="I17" s="80"/>
      <c r="J17" s="82">
        <f>SUM(J6:J16)</f>
        <v>14</v>
      </c>
    </row>
    <row r="18" spans="1:10" ht="15.75" x14ac:dyDescent="0.25">
      <c r="A18" s="74" t="s">
        <v>258</v>
      </c>
      <c r="D18" s="80"/>
      <c r="J18" s="64"/>
    </row>
    <row r="19" spans="1:10" x14ac:dyDescent="0.25">
      <c r="D19" s="80"/>
      <c r="J19" s="64"/>
    </row>
    <row r="20" spans="1:10" x14ac:dyDescent="0.25">
      <c r="A20" s="179" t="s">
        <v>259</v>
      </c>
      <c r="B20" s="65"/>
      <c r="C20" s="64"/>
      <c r="D20" s="65"/>
      <c r="E20" s="33"/>
      <c r="J20" s="64"/>
    </row>
    <row r="21" spans="1:10" x14ac:dyDescent="0.25">
      <c r="A21" s="55"/>
      <c r="B21" s="65"/>
      <c r="C21" s="64"/>
      <c r="D21" s="60"/>
      <c r="E21" s="33"/>
      <c r="J21" s="64"/>
    </row>
    <row r="22" spans="1:10" x14ac:dyDescent="0.25">
      <c r="A22" s="33"/>
      <c r="D22" s="55"/>
      <c r="E22" s="33"/>
      <c r="J22" s="64"/>
    </row>
    <row r="23" spans="1:10" ht="15.75" x14ac:dyDescent="0.25">
      <c r="A23" s="74" t="s">
        <v>217</v>
      </c>
      <c r="D23" s="55"/>
      <c r="E23" s="33"/>
      <c r="J23" s="64"/>
    </row>
    <row r="24" spans="1:10" ht="15.75" x14ac:dyDescent="0.25">
      <c r="A24" s="56" t="s">
        <v>219</v>
      </c>
      <c r="C24" s="53" t="s">
        <v>140</v>
      </c>
      <c r="D24" s="68" t="s">
        <v>280</v>
      </c>
      <c r="E24" s="33"/>
      <c r="J24" s="64">
        <v>3</v>
      </c>
    </row>
    <row r="25" spans="1:10" ht="15.75" x14ac:dyDescent="0.25">
      <c r="A25" s="74"/>
      <c r="D25" s="55"/>
      <c r="E25" s="33"/>
      <c r="J25" s="64"/>
    </row>
    <row r="26" spans="1:10" x14ac:dyDescent="0.25">
      <c r="B26" s="33"/>
      <c r="D26" s="33"/>
      <c r="F26" s="33"/>
      <c r="J26" s="82">
        <f>SUM(J24:J25)</f>
        <v>3</v>
      </c>
    </row>
    <row r="27" spans="1:10" ht="15.75" x14ac:dyDescent="0.25">
      <c r="A27" s="74" t="s">
        <v>247</v>
      </c>
      <c r="B27" s="33"/>
      <c r="D27" s="33"/>
      <c r="F27" s="33"/>
      <c r="J27" s="64"/>
    </row>
    <row r="28" spans="1:10" x14ac:dyDescent="0.25">
      <c r="A28" s="268"/>
      <c r="B28" s="268"/>
      <c r="C28" s="73"/>
      <c r="D28" s="72"/>
      <c r="E28" s="73"/>
      <c r="F28" s="73"/>
      <c r="G28" s="80"/>
      <c r="H28" s="80"/>
      <c r="I28" s="80"/>
      <c r="J28" s="64"/>
    </row>
    <row r="29" spans="1:10" x14ac:dyDescent="0.25">
      <c r="A29" s="83"/>
      <c r="B29" s="73"/>
      <c r="C29" s="80"/>
      <c r="D29" s="72"/>
      <c r="E29" s="73"/>
      <c r="F29" s="73"/>
      <c r="G29" s="80"/>
      <c r="H29" s="80"/>
      <c r="I29" s="80"/>
      <c r="J29" s="82">
        <f>SUM(J28:J28)</f>
        <v>0</v>
      </c>
    </row>
    <row r="30" spans="1:10" x14ac:dyDescent="0.25">
      <c r="A30" s="76" t="s">
        <v>216</v>
      </c>
      <c r="B30" s="73"/>
      <c r="C30" s="80"/>
      <c r="D30" s="72"/>
      <c r="E30" s="73"/>
      <c r="F30" s="73"/>
      <c r="G30" s="80"/>
      <c r="H30" s="80"/>
      <c r="I30" s="80"/>
      <c r="J30" s="81"/>
    </row>
    <row r="31" spans="1:10" x14ac:dyDescent="0.25">
      <c r="A31" s="75"/>
      <c r="B31" s="33"/>
      <c r="D31" s="55"/>
      <c r="E31" s="33"/>
      <c r="F31" s="33"/>
      <c r="J31" s="53"/>
    </row>
    <row r="32" spans="1:10" x14ac:dyDescent="0.25">
      <c r="J32" s="53"/>
    </row>
    <row r="33" spans="1:10" ht="15.75" x14ac:dyDescent="0.25">
      <c r="A33" s="74" t="s">
        <v>481</v>
      </c>
      <c r="J33" s="53"/>
    </row>
    <row r="34" spans="1:10" x14ac:dyDescent="0.25">
      <c r="J34" s="53"/>
    </row>
    <row r="35" spans="1:10" x14ac:dyDescent="0.25">
      <c r="A35" s="208" t="s">
        <v>483</v>
      </c>
      <c r="B35" s="84"/>
      <c r="C35" s="167"/>
      <c r="D35" s="68"/>
      <c r="E35" s="73"/>
      <c r="F35" s="65"/>
      <c r="G35" s="65"/>
      <c r="H35" s="65"/>
      <c r="I35" s="65"/>
      <c r="J35" s="64"/>
    </row>
    <row r="36" spans="1:10" x14ac:dyDescent="0.25">
      <c r="A36" s="168" t="s">
        <v>254</v>
      </c>
      <c r="B36" s="84"/>
      <c r="C36" s="53" t="s">
        <v>140</v>
      </c>
      <c r="D36" s="68" t="s">
        <v>281</v>
      </c>
      <c r="E36" s="73"/>
      <c r="F36" s="65"/>
      <c r="G36" s="65"/>
      <c r="H36" s="65"/>
      <c r="I36" s="65"/>
      <c r="J36" s="64">
        <v>2</v>
      </c>
    </row>
    <row r="37" spans="1:10" x14ac:dyDescent="0.25">
      <c r="A37" s="84" t="s">
        <v>255</v>
      </c>
      <c r="B37" s="84"/>
      <c r="C37" s="53" t="s">
        <v>140</v>
      </c>
      <c r="D37" s="68" t="s">
        <v>302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255</v>
      </c>
      <c r="C38" s="53" t="s">
        <v>140</v>
      </c>
      <c r="D38" s="65" t="s">
        <v>301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65" t="s">
        <v>347</v>
      </c>
      <c r="B39" s="84"/>
      <c r="C39" s="64" t="s">
        <v>300</v>
      </c>
      <c r="D39" s="68" t="s">
        <v>350</v>
      </c>
      <c r="E39" s="73"/>
      <c r="F39" s="65"/>
      <c r="G39" s="65"/>
      <c r="H39" s="65"/>
      <c r="I39" s="65"/>
      <c r="J39" s="103">
        <v>2</v>
      </c>
    </row>
    <row r="40" spans="1:10" x14ac:dyDescent="0.25">
      <c r="A40" s="65" t="s">
        <v>406</v>
      </c>
      <c r="B40" s="84"/>
      <c r="C40" s="53" t="s">
        <v>140</v>
      </c>
      <c r="D40" s="68" t="s">
        <v>407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405</v>
      </c>
      <c r="B41" s="80"/>
      <c r="C41" s="64" t="s">
        <v>124</v>
      </c>
      <c r="D41" s="68" t="s">
        <v>404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425</v>
      </c>
      <c r="B42" s="80"/>
      <c r="C42" s="64" t="s">
        <v>410</v>
      </c>
      <c r="D42" s="68" t="s">
        <v>152</v>
      </c>
      <c r="E42" s="73"/>
      <c r="F42" s="65"/>
      <c r="G42" s="65"/>
      <c r="H42" s="65"/>
      <c r="I42" s="65"/>
      <c r="J42" s="103">
        <v>1</v>
      </c>
    </row>
    <row r="43" spans="1:10" x14ac:dyDescent="0.25">
      <c r="A43" s="65" t="s">
        <v>425</v>
      </c>
      <c r="B43" s="80"/>
      <c r="C43" s="64" t="s">
        <v>410</v>
      </c>
      <c r="D43" s="68" t="s">
        <v>243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427</v>
      </c>
      <c r="B44" s="80"/>
      <c r="C44" s="64" t="s">
        <v>410</v>
      </c>
      <c r="D44" s="68" t="s">
        <v>428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463</v>
      </c>
      <c r="C45" s="64" t="s">
        <v>124</v>
      </c>
      <c r="D45" s="68" t="s">
        <v>355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462</v>
      </c>
      <c r="C46" s="64" t="s">
        <v>300</v>
      </c>
      <c r="D46" s="65" t="s">
        <v>161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470</v>
      </c>
      <c r="C47" s="64" t="s">
        <v>300</v>
      </c>
      <c r="D47" s="65" t="s">
        <v>428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473</v>
      </c>
      <c r="C48" s="53" t="s">
        <v>140</v>
      </c>
      <c r="D48" s="68" t="s">
        <v>480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473</v>
      </c>
      <c r="B49" s="84"/>
      <c r="C49" s="53" t="s">
        <v>140</v>
      </c>
      <c r="D49" s="68" t="s">
        <v>243</v>
      </c>
      <c r="E49" s="73"/>
      <c r="F49" s="65"/>
      <c r="G49" s="65"/>
      <c r="H49" s="65"/>
      <c r="I49" s="65"/>
      <c r="J49" s="256">
        <v>1</v>
      </c>
    </row>
    <row r="50" spans="1:10" x14ac:dyDescent="0.25">
      <c r="A50" s="65"/>
      <c r="B50" s="84"/>
      <c r="C50" s="64"/>
      <c r="D50" s="243"/>
      <c r="E50" s="73"/>
      <c r="F50" s="65"/>
      <c r="G50" s="65"/>
      <c r="H50" s="65"/>
      <c r="I50" s="65"/>
      <c r="J50" s="82">
        <f>SUM(J36:J49)</f>
        <v>20</v>
      </c>
    </row>
    <row r="51" spans="1:10" x14ac:dyDescent="0.25">
      <c r="A51" s="65"/>
      <c r="B51" s="84"/>
      <c r="C51" s="64"/>
      <c r="D51" s="254"/>
      <c r="E51" s="73"/>
      <c r="F51" s="65"/>
      <c r="G51" s="65"/>
      <c r="H51" s="65"/>
      <c r="I51" s="65"/>
      <c r="J51" s="103"/>
    </row>
    <row r="52" spans="1:10" x14ac:dyDescent="0.25">
      <c r="A52" s="208" t="s">
        <v>482</v>
      </c>
      <c r="B52" s="84"/>
      <c r="C52" s="221"/>
      <c r="D52" s="68"/>
      <c r="E52" s="73"/>
      <c r="F52" s="65"/>
      <c r="G52" s="65"/>
      <c r="H52" s="65"/>
      <c r="I52" s="65"/>
      <c r="J52" s="64"/>
    </row>
    <row r="53" spans="1:10" x14ac:dyDescent="0.25">
      <c r="A53" s="84" t="s">
        <v>303</v>
      </c>
      <c r="B53" s="84"/>
      <c r="C53" s="64" t="s">
        <v>300</v>
      </c>
      <c r="D53" s="68" t="s">
        <v>304</v>
      </c>
      <c r="E53" s="73"/>
      <c r="F53" s="65"/>
      <c r="G53" s="65"/>
      <c r="H53" s="65"/>
      <c r="I53" s="65"/>
      <c r="J53" s="64">
        <v>2</v>
      </c>
    </row>
    <row r="54" spans="1:10" x14ac:dyDescent="0.25">
      <c r="A54" s="84" t="s">
        <v>354</v>
      </c>
      <c r="B54" s="84"/>
      <c r="C54" s="53" t="s">
        <v>140</v>
      </c>
      <c r="D54" s="68" t="s">
        <v>355</v>
      </c>
      <c r="E54" s="73"/>
      <c r="F54" s="65"/>
      <c r="G54" s="65"/>
      <c r="H54" s="65"/>
      <c r="I54" s="65"/>
      <c r="J54" s="64">
        <v>1</v>
      </c>
    </row>
    <row r="55" spans="1:10" x14ac:dyDescent="0.25">
      <c r="A55" s="244" t="s">
        <v>438</v>
      </c>
      <c r="B55" s="84"/>
      <c r="C55" s="64" t="s">
        <v>124</v>
      </c>
      <c r="D55" s="68" t="s">
        <v>443</v>
      </c>
      <c r="E55" s="73"/>
      <c r="F55" s="65"/>
      <c r="G55" s="65"/>
      <c r="H55" s="65"/>
      <c r="I55" s="65"/>
      <c r="J55" s="64">
        <v>1</v>
      </c>
    </row>
    <row r="56" spans="1:10" x14ac:dyDescent="0.25">
      <c r="A56" s="65" t="s">
        <v>427</v>
      </c>
      <c r="B56" s="84"/>
      <c r="C56" s="64" t="s">
        <v>410</v>
      </c>
      <c r="D56" s="65" t="s">
        <v>158</v>
      </c>
      <c r="E56" s="68"/>
      <c r="F56" s="65"/>
      <c r="G56" s="65"/>
      <c r="H56" s="65"/>
      <c r="I56" s="65"/>
      <c r="J56" s="64">
        <v>1</v>
      </c>
    </row>
    <row r="57" spans="1:10" x14ac:dyDescent="0.25">
      <c r="A57" s="65" t="s">
        <v>424</v>
      </c>
      <c r="B57" s="80"/>
      <c r="C57" s="64" t="s">
        <v>410</v>
      </c>
      <c r="D57" s="68" t="s">
        <v>156</v>
      </c>
      <c r="E57" s="68"/>
      <c r="F57" s="65"/>
      <c r="G57" s="65"/>
      <c r="H57" s="65"/>
      <c r="I57" s="65"/>
      <c r="J57" s="64">
        <v>1</v>
      </c>
    </row>
    <row r="58" spans="1:10" x14ac:dyDescent="0.25">
      <c r="A58" s="65" t="s">
        <v>446</v>
      </c>
      <c r="B58" s="80"/>
      <c r="C58" s="64" t="s">
        <v>124</v>
      </c>
      <c r="D58" s="68" t="s">
        <v>440</v>
      </c>
      <c r="E58" s="68"/>
      <c r="F58" s="65"/>
      <c r="G58" s="65"/>
      <c r="H58" s="65"/>
      <c r="I58" s="65"/>
      <c r="J58" s="64">
        <v>1</v>
      </c>
    </row>
    <row r="59" spans="1:10" x14ac:dyDescent="0.25">
      <c r="A59" s="65" t="s">
        <v>473</v>
      </c>
      <c r="B59" s="80"/>
      <c r="C59" s="53" t="s">
        <v>140</v>
      </c>
      <c r="D59" s="65" t="s">
        <v>161</v>
      </c>
      <c r="E59" s="68"/>
      <c r="F59" s="65"/>
      <c r="G59" s="65"/>
      <c r="H59" s="65"/>
      <c r="I59" s="65"/>
      <c r="J59" s="64">
        <v>1</v>
      </c>
    </row>
    <row r="60" spans="1:10" x14ac:dyDescent="0.25">
      <c r="A60" s="65" t="s">
        <v>471</v>
      </c>
      <c r="B60" s="80"/>
      <c r="C60" s="64" t="s">
        <v>124</v>
      </c>
      <c r="D60" s="68" t="s">
        <v>426</v>
      </c>
      <c r="E60" s="68"/>
      <c r="F60" s="65"/>
      <c r="G60" s="65"/>
      <c r="H60" s="65"/>
      <c r="I60" s="65"/>
      <c r="J60" s="64">
        <v>1</v>
      </c>
    </row>
    <row r="61" spans="1:10" x14ac:dyDescent="0.25">
      <c r="A61" s="64"/>
      <c r="B61" s="65"/>
      <c r="C61" s="65"/>
      <c r="D61" s="65"/>
      <c r="E61" s="65"/>
      <c r="F61" s="65"/>
      <c r="G61" s="65"/>
      <c r="H61" s="65"/>
      <c r="I61" s="65"/>
      <c r="J61" s="82">
        <f>SUM(J52:J60)</f>
        <v>9</v>
      </c>
    </row>
    <row r="62" spans="1:10" ht="15.75" x14ac:dyDescent="0.25">
      <c r="A62" s="74" t="s">
        <v>165</v>
      </c>
      <c r="J62" s="53"/>
    </row>
    <row r="63" spans="1:10" x14ac:dyDescent="0.25">
      <c r="A63" s="53"/>
      <c r="J63" s="53"/>
    </row>
    <row r="64" spans="1:10" ht="15.75" x14ac:dyDescent="0.25">
      <c r="A64" s="74" t="s">
        <v>166</v>
      </c>
      <c r="J64" s="53"/>
    </row>
    <row r="65" spans="1:10" ht="15.75" x14ac:dyDescent="0.25">
      <c r="A65" s="74"/>
      <c r="J65" s="53"/>
    </row>
    <row r="66" spans="1:10" x14ac:dyDescent="0.25">
      <c r="A66" s="65" t="s">
        <v>408</v>
      </c>
      <c r="B66" s="64" t="s">
        <v>390</v>
      </c>
      <c r="C66" s="241" t="s">
        <v>367</v>
      </c>
      <c r="D66" s="68" t="s">
        <v>313</v>
      </c>
      <c r="E66" s="73"/>
      <c r="F66" s="80"/>
      <c r="G66" s="80"/>
      <c r="H66" s="80"/>
      <c r="I66" s="80"/>
      <c r="J66" s="64">
        <v>2</v>
      </c>
    </row>
    <row r="67" spans="1:10" x14ac:dyDescent="0.25">
      <c r="A67" s="72"/>
      <c r="B67" s="84"/>
      <c r="C67" s="80"/>
      <c r="D67" s="80"/>
      <c r="E67" s="80"/>
      <c r="F67" s="80"/>
      <c r="G67" s="80"/>
      <c r="H67" s="80"/>
      <c r="I67" s="80"/>
      <c r="J67" s="82">
        <f>SUM(J66:J66)</f>
        <v>2</v>
      </c>
    </row>
    <row r="68" spans="1:10" ht="15.75" x14ac:dyDescent="0.25">
      <c r="A68" s="74" t="s">
        <v>167</v>
      </c>
      <c r="J68" s="53"/>
    </row>
    <row r="69" spans="1:10" x14ac:dyDescent="0.25">
      <c r="J69" s="53"/>
    </row>
    <row r="70" spans="1:10" x14ac:dyDescent="0.25">
      <c r="A70" s="72" t="s">
        <v>233</v>
      </c>
      <c r="B70" s="184" t="s">
        <v>232</v>
      </c>
      <c r="C70" s="225" t="s">
        <v>332</v>
      </c>
      <c r="D70" s="84" t="s">
        <v>333</v>
      </c>
      <c r="E70" s="73"/>
      <c r="F70" s="80"/>
      <c r="G70" s="80"/>
      <c r="J70" s="53"/>
    </row>
    <row r="71" spans="1:10" x14ac:dyDescent="0.25">
      <c r="A71" s="175" t="s">
        <v>234</v>
      </c>
      <c r="B71" s="184" t="s">
        <v>307</v>
      </c>
      <c r="C71" s="222" t="s">
        <v>331</v>
      </c>
      <c r="D71" s="68" t="s">
        <v>334</v>
      </c>
      <c r="E71" s="73"/>
      <c r="F71" s="80"/>
      <c r="G71" s="80"/>
      <c r="J71" s="53">
        <v>4</v>
      </c>
    </row>
    <row r="72" spans="1:10" x14ac:dyDescent="0.25">
      <c r="A72" s="175" t="s">
        <v>235</v>
      </c>
      <c r="B72" s="233" t="s">
        <v>124</v>
      </c>
      <c r="C72" s="233" t="s">
        <v>380</v>
      </c>
      <c r="D72" s="68" t="s">
        <v>383</v>
      </c>
      <c r="E72" s="73"/>
      <c r="F72" s="80"/>
      <c r="G72" s="80"/>
      <c r="J72" s="53"/>
    </row>
    <row r="73" spans="1:10" x14ac:dyDescent="0.25">
      <c r="A73" s="175" t="s">
        <v>235</v>
      </c>
      <c r="B73" s="233" t="s">
        <v>124</v>
      </c>
      <c r="C73" s="233" t="s">
        <v>381</v>
      </c>
      <c r="D73" s="68" t="s">
        <v>384</v>
      </c>
      <c r="E73" s="73"/>
      <c r="F73" s="80"/>
      <c r="G73" s="80"/>
      <c r="J73" s="53"/>
    </row>
    <row r="74" spans="1:10" x14ac:dyDescent="0.25">
      <c r="A74" s="175" t="s">
        <v>236</v>
      </c>
      <c r="B74" s="53" t="s">
        <v>140</v>
      </c>
      <c r="C74" s="176" t="s">
        <v>382</v>
      </c>
      <c r="D74" s="68" t="s">
        <v>429</v>
      </c>
      <c r="J74" s="53"/>
    </row>
    <row r="75" spans="1:10" x14ac:dyDescent="0.25">
      <c r="A75" s="175"/>
      <c r="J75" s="63">
        <f>SUM(J70:J74)</f>
        <v>4</v>
      </c>
    </row>
    <row r="76" spans="1:10" ht="15.75" x14ac:dyDescent="0.25">
      <c r="A76" s="74" t="s">
        <v>168</v>
      </c>
      <c r="J76" s="53"/>
    </row>
    <row r="77" spans="1:10" ht="15.75" x14ac:dyDescent="0.25">
      <c r="A77" s="74"/>
      <c r="J77" s="53"/>
    </row>
    <row r="78" spans="1:10" x14ac:dyDescent="0.25">
      <c r="A78" s="172" t="s">
        <v>228</v>
      </c>
      <c r="J78" s="53"/>
    </row>
    <row r="79" spans="1:10" x14ac:dyDescent="0.25">
      <c r="A79" s="73"/>
      <c r="B79" s="64"/>
      <c r="C79" s="64"/>
      <c r="D79" s="65"/>
      <c r="J79" s="64"/>
    </row>
    <row r="80" spans="1:10" ht="15.75" x14ac:dyDescent="0.25">
      <c r="A80" s="74"/>
      <c r="J80" s="82">
        <f>SUM(J79:J79)</f>
        <v>0</v>
      </c>
    </row>
    <row r="81" spans="1:10" x14ac:dyDescent="0.25">
      <c r="A81" s="76" t="s">
        <v>169</v>
      </c>
      <c r="J81" s="53"/>
    </row>
    <row r="82" spans="1:10" x14ac:dyDescent="0.25">
      <c r="A82" s="76"/>
      <c r="J82" s="53"/>
    </row>
    <row r="83" spans="1:10" x14ac:dyDescent="0.25">
      <c r="A83" s="76" t="s">
        <v>170</v>
      </c>
      <c r="J83" s="53"/>
    </row>
    <row r="84" spans="1:10" x14ac:dyDescent="0.25">
      <c r="A84" s="76"/>
      <c r="B84" s="76" t="s">
        <v>171</v>
      </c>
      <c r="J84" s="53"/>
    </row>
    <row r="85" spans="1:10" x14ac:dyDescent="0.25">
      <c r="A85" s="33"/>
      <c r="B85" s="33"/>
      <c r="C85" s="33"/>
      <c r="E85" s="33"/>
      <c r="F85" s="33"/>
      <c r="G85" s="33"/>
      <c r="J85" s="53"/>
    </row>
    <row r="86" spans="1:10" x14ac:dyDescent="0.25">
      <c r="B86" s="77" t="s">
        <v>172</v>
      </c>
      <c r="C86" s="33"/>
      <c r="E86" s="33"/>
      <c r="F86" s="33"/>
      <c r="G86" s="33"/>
      <c r="J86" s="53"/>
    </row>
    <row r="87" spans="1:10" x14ac:dyDescent="0.25">
      <c r="A87" s="183"/>
      <c r="B87" s="182"/>
      <c r="C87" s="185"/>
      <c r="D87" s="68"/>
      <c r="E87" s="33"/>
      <c r="F87" s="33"/>
      <c r="G87" s="33"/>
      <c r="J87" s="53"/>
    </row>
    <row r="88" spans="1:10" x14ac:dyDescent="0.25">
      <c r="A88" s="65" t="s">
        <v>359</v>
      </c>
      <c r="B88" s="232" t="s">
        <v>124</v>
      </c>
      <c r="C88" s="188" t="s">
        <v>358</v>
      </c>
      <c r="D88" s="68" t="s">
        <v>161</v>
      </c>
      <c r="E88" s="73"/>
      <c r="F88" s="73"/>
      <c r="G88" s="73"/>
      <c r="H88" s="80"/>
      <c r="I88" s="80"/>
      <c r="J88" s="64">
        <v>1</v>
      </c>
    </row>
    <row r="89" spans="1:10" x14ac:dyDescent="0.25">
      <c r="A89" s="206" t="s">
        <v>438</v>
      </c>
      <c r="B89" s="245" t="s">
        <v>124</v>
      </c>
      <c r="C89" s="205" t="s">
        <v>439</v>
      </c>
      <c r="D89" s="68" t="s">
        <v>440</v>
      </c>
      <c r="E89" s="73"/>
      <c r="F89" s="73"/>
      <c r="G89" s="73"/>
      <c r="H89" s="80"/>
      <c r="I89" s="80"/>
      <c r="J89" s="64">
        <v>1</v>
      </c>
    </row>
    <row r="90" spans="1:10" x14ac:dyDescent="0.25">
      <c r="A90" s="65" t="s">
        <v>473</v>
      </c>
      <c r="B90" s="254" t="s">
        <v>140</v>
      </c>
      <c r="C90" s="254" t="s">
        <v>484</v>
      </c>
      <c r="D90" s="68" t="s">
        <v>243</v>
      </c>
      <c r="E90" s="73"/>
      <c r="F90" s="73"/>
      <c r="G90" s="73"/>
      <c r="H90" s="80"/>
      <c r="I90" s="80"/>
      <c r="J90" s="64">
        <v>1</v>
      </c>
    </row>
    <row r="91" spans="1:10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2">
        <f>SUM(J85:J90)</f>
        <v>3</v>
      </c>
    </row>
    <row r="92" spans="1:10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103"/>
    </row>
    <row r="93" spans="1:10" x14ac:dyDescent="0.25">
      <c r="A93" s="76" t="s">
        <v>248</v>
      </c>
    </row>
    <row r="94" spans="1:10" x14ac:dyDescent="0.25">
      <c r="A94" s="76"/>
      <c r="I94" s="64" t="s">
        <v>178</v>
      </c>
      <c r="J94" s="64">
        <f>J17+J20+J26+J29+J50+J61+J67+J75+J80+J91</f>
        <v>55</v>
      </c>
    </row>
    <row r="95" spans="1:10" x14ac:dyDescent="0.25">
      <c r="B95" s="266" t="s">
        <v>174</v>
      </c>
      <c r="C95" s="266"/>
      <c r="E95" s="267" t="s">
        <v>175</v>
      </c>
      <c r="F95" s="267"/>
    </row>
    <row r="96" spans="1:10" x14ac:dyDescent="0.25">
      <c r="B96" s="53"/>
      <c r="C96" s="33"/>
      <c r="E96" s="53"/>
      <c r="F96" s="33"/>
    </row>
    <row r="97" spans="1:6" x14ac:dyDescent="0.25">
      <c r="B97" s="53"/>
      <c r="C97" s="33"/>
      <c r="E97" s="78"/>
      <c r="F97" s="33"/>
    </row>
    <row r="98" spans="1:6" x14ac:dyDescent="0.25">
      <c r="A98" s="76" t="s">
        <v>177</v>
      </c>
      <c r="B98" s="53"/>
      <c r="C98" s="33"/>
      <c r="E98" s="79"/>
    </row>
    <row r="100" spans="1:6" x14ac:dyDescent="0.25">
      <c r="B100" s="262"/>
      <c r="C100" s="262"/>
      <c r="D100" s="64"/>
      <c r="E100" s="65"/>
      <c r="F100" s="53"/>
    </row>
    <row r="101" spans="1:6" x14ac:dyDescent="0.25">
      <c r="B101" s="262"/>
      <c r="C101" s="262"/>
      <c r="D101" s="64"/>
      <c r="E101" s="65"/>
      <c r="F101" s="53"/>
    </row>
    <row r="102" spans="1:6" x14ac:dyDescent="0.25">
      <c r="B102" s="262"/>
      <c r="C102" s="262"/>
      <c r="D102" s="64"/>
      <c r="E102" s="65"/>
    </row>
    <row r="103" spans="1:6" x14ac:dyDescent="0.25">
      <c r="B103" s="262"/>
      <c r="C103" s="262"/>
      <c r="D103" s="64"/>
      <c r="E103" s="65"/>
    </row>
    <row r="104" spans="1:6" x14ac:dyDescent="0.25">
      <c r="B104" s="262"/>
      <c r="C104" s="262"/>
      <c r="D104" s="64"/>
    </row>
    <row r="105" spans="1:6" x14ac:dyDescent="0.25">
      <c r="B105" s="262"/>
      <c r="C105" s="262"/>
      <c r="D105" s="64"/>
    </row>
  </sheetData>
  <mergeCells count="10">
    <mergeCell ref="A2:I2"/>
    <mergeCell ref="B95:C95"/>
    <mergeCell ref="E95:F95"/>
    <mergeCell ref="A28:B28"/>
    <mergeCell ref="B100:C100"/>
    <mergeCell ref="B102:C102"/>
    <mergeCell ref="B103:C103"/>
    <mergeCell ref="B104:C104"/>
    <mergeCell ref="B105:C105"/>
    <mergeCell ref="B101:C10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topLeftCell="A28" workbookViewId="0">
      <selection activeCell="C53" sqref="C53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63" t="s">
        <v>269</v>
      </c>
      <c r="C2" s="264"/>
      <c r="D2" s="264"/>
      <c r="E2" s="264"/>
      <c r="F2" s="264"/>
      <c r="G2" s="264"/>
      <c r="H2" s="264"/>
      <c r="I2" s="264"/>
      <c r="J2" s="264"/>
    </row>
    <row r="4" spans="2:10" x14ac:dyDescent="0.25">
      <c r="C4" s="87" t="s">
        <v>179</v>
      </c>
      <c r="D4" s="63" t="s">
        <v>142</v>
      </c>
      <c r="E4" s="63" t="s">
        <v>143</v>
      </c>
      <c r="F4" s="63" t="s">
        <v>180</v>
      </c>
      <c r="G4" s="63" t="s">
        <v>181</v>
      </c>
      <c r="H4" s="63" t="s">
        <v>225</v>
      </c>
      <c r="I4" s="63" t="s">
        <v>182</v>
      </c>
      <c r="J4" s="3" t="s">
        <v>12</v>
      </c>
    </row>
    <row r="5" spans="2:10" x14ac:dyDescent="0.25">
      <c r="C5" s="88" t="s">
        <v>183</v>
      </c>
      <c r="D5" s="89"/>
      <c r="E5" s="89"/>
      <c r="F5" s="89" t="s">
        <v>184</v>
      </c>
      <c r="G5" s="89" t="s">
        <v>185</v>
      </c>
      <c r="H5" s="89"/>
      <c r="I5" s="89" t="s">
        <v>186</v>
      </c>
      <c r="J5" s="11" t="s">
        <v>187</v>
      </c>
    </row>
    <row r="7" spans="2:10" x14ac:dyDescent="0.25">
      <c r="B7" s="73" t="s">
        <v>244</v>
      </c>
      <c r="C7" s="80"/>
      <c r="D7" s="80"/>
      <c r="E7" s="80"/>
      <c r="F7" s="80"/>
      <c r="G7" s="80"/>
      <c r="H7" s="80"/>
    </row>
    <row r="8" spans="2:10" x14ac:dyDescent="0.25">
      <c r="C8" s="95"/>
      <c r="D8" s="169"/>
      <c r="E8" s="94"/>
      <c r="F8" s="170"/>
      <c r="G8" s="93"/>
      <c r="H8" s="173"/>
      <c r="I8" s="92"/>
      <c r="J8" s="90"/>
    </row>
    <row r="9" spans="2:10" x14ac:dyDescent="0.25">
      <c r="C9" s="91"/>
      <c r="D9" s="91"/>
      <c r="E9" s="91"/>
      <c r="F9" s="91"/>
      <c r="G9" s="91"/>
      <c r="H9" s="186"/>
    </row>
    <row r="10" spans="2:10" x14ac:dyDescent="0.25">
      <c r="B10" s="73" t="s">
        <v>161</v>
      </c>
      <c r="C10" s="95">
        <v>1</v>
      </c>
      <c r="D10" s="169">
        <v>3</v>
      </c>
      <c r="E10" s="94">
        <v>1</v>
      </c>
      <c r="F10" s="91"/>
      <c r="G10" s="91"/>
      <c r="H10" s="91"/>
      <c r="I10" s="92">
        <v>1</v>
      </c>
      <c r="J10" s="90">
        <f t="shared" ref="J10:J28" si="0">C10+D10+E10+F10+G10+H10+I10</f>
        <v>6</v>
      </c>
    </row>
    <row r="11" spans="2:10" x14ac:dyDescent="0.25">
      <c r="B11" s="73" t="s">
        <v>159</v>
      </c>
      <c r="C11" s="91"/>
      <c r="D11" s="169">
        <v>2</v>
      </c>
      <c r="E11" s="94">
        <v>2</v>
      </c>
      <c r="F11" s="170">
        <v>1</v>
      </c>
      <c r="G11" s="91"/>
      <c r="H11" s="186"/>
      <c r="I11" s="92">
        <v>1</v>
      </c>
      <c r="J11" s="90">
        <f t="shared" si="0"/>
        <v>6</v>
      </c>
    </row>
    <row r="12" spans="2:10" x14ac:dyDescent="0.25">
      <c r="B12" s="73" t="s">
        <v>149</v>
      </c>
      <c r="C12" s="95">
        <v>3</v>
      </c>
      <c r="D12" s="91"/>
      <c r="E12" s="94">
        <v>1</v>
      </c>
      <c r="F12" s="91"/>
      <c r="G12" s="93">
        <v>1</v>
      </c>
      <c r="H12" s="91"/>
      <c r="I12" s="91"/>
      <c r="J12" s="90">
        <f t="shared" si="0"/>
        <v>5</v>
      </c>
    </row>
    <row r="13" spans="2:10" x14ac:dyDescent="0.25">
      <c r="B13" s="73" t="s">
        <v>256</v>
      </c>
      <c r="C13" s="95">
        <v>2</v>
      </c>
      <c r="D13" s="169">
        <v>1</v>
      </c>
      <c r="E13" s="91"/>
      <c r="F13" s="170">
        <v>1</v>
      </c>
      <c r="G13" s="91"/>
      <c r="H13" s="91"/>
      <c r="I13" s="91"/>
      <c r="J13" s="90">
        <f t="shared" si="0"/>
        <v>4</v>
      </c>
    </row>
    <row r="14" spans="2:10" x14ac:dyDescent="0.25">
      <c r="B14" s="73" t="s">
        <v>191</v>
      </c>
      <c r="C14" s="95">
        <v>2</v>
      </c>
      <c r="D14" s="169">
        <v>1</v>
      </c>
      <c r="E14" s="94">
        <v>1</v>
      </c>
      <c r="F14" s="91"/>
      <c r="G14" s="91"/>
      <c r="H14" s="91"/>
      <c r="I14" s="91"/>
      <c r="J14" s="90">
        <f t="shared" si="0"/>
        <v>4</v>
      </c>
    </row>
    <row r="15" spans="2:10" x14ac:dyDescent="0.25">
      <c r="B15" s="73" t="s">
        <v>164</v>
      </c>
      <c r="C15" s="95">
        <v>1</v>
      </c>
      <c r="D15" s="169">
        <v>3</v>
      </c>
      <c r="E15" s="91"/>
      <c r="F15" s="91"/>
      <c r="G15" s="91"/>
      <c r="H15" s="91"/>
      <c r="I15" s="91"/>
      <c r="J15" s="90">
        <f t="shared" si="0"/>
        <v>4</v>
      </c>
    </row>
    <row r="16" spans="2:10" x14ac:dyDescent="0.25">
      <c r="B16" s="73" t="s">
        <v>249</v>
      </c>
      <c r="C16" s="95">
        <v>2</v>
      </c>
      <c r="D16" s="91"/>
      <c r="E16" s="91"/>
      <c r="F16" s="91"/>
      <c r="G16" s="93">
        <v>1</v>
      </c>
      <c r="H16" s="91"/>
      <c r="I16" s="91"/>
      <c r="J16" s="90">
        <f t="shared" si="0"/>
        <v>3</v>
      </c>
    </row>
    <row r="17" spans="1:10" x14ac:dyDescent="0.25">
      <c r="B17" s="73" t="s">
        <v>158</v>
      </c>
      <c r="C17" s="95">
        <v>1</v>
      </c>
      <c r="D17" s="169">
        <v>1</v>
      </c>
      <c r="E17" s="94">
        <v>1</v>
      </c>
      <c r="F17" s="91"/>
      <c r="G17" s="91"/>
      <c r="H17" s="91"/>
      <c r="I17" s="91"/>
      <c r="J17" s="90">
        <f t="shared" si="0"/>
        <v>3</v>
      </c>
    </row>
    <row r="18" spans="1:10" x14ac:dyDescent="0.25">
      <c r="B18" s="73" t="s">
        <v>193</v>
      </c>
      <c r="C18" s="95">
        <v>1</v>
      </c>
      <c r="D18" s="169">
        <v>1</v>
      </c>
      <c r="E18" s="94">
        <v>1</v>
      </c>
      <c r="F18" s="91"/>
      <c r="G18" s="91"/>
      <c r="H18" s="91"/>
      <c r="I18" s="91"/>
      <c r="J18" s="90">
        <f t="shared" si="0"/>
        <v>3</v>
      </c>
    </row>
    <row r="19" spans="1:10" x14ac:dyDescent="0.25">
      <c r="B19" s="73" t="s">
        <v>243</v>
      </c>
      <c r="C19" s="91"/>
      <c r="D19" s="169">
        <v>2</v>
      </c>
      <c r="E19" s="91"/>
      <c r="F19" s="91"/>
      <c r="G19" s="91"/>
      <c r="H19" s="91"/>
      <c r="I19" s="92">
        <v>1</v>
      </c>
      <c r="J19" s="90">
        <f t="shared" si="0"/>
        <v>3</v>
      </c>
    </row>
    <row r="20" spans="1:10" x14ac:dyDescent="0.25">
      <c r="B20" s="65" t="s">
        <v>155</v>
      </c>
      <c r="C20" s="91"/>
      <c r="D20" s="169">
        <v>3</v>
      </c>
      <c r="E20" s="91"/>
      <c r="F20" s="91"/>
      <c r="G20" s="91"/>
      <c r="H20" s="91"/>
      <c r="I20" s="91"/>
      <c r="J20" s="90">
        <f t="shared" si="0"/>
        <v>3</v>
      </c>
    </row>
    <row r="21" spans="1:10" x14ac:dyDescent="0.25">
      <c r="B21" s="73" t="s">
        <v>162</v>
      </c>
      <c r="C21" s="95">
        <v>1</v>
      </c>
      <c r="D21" s="169">
        <v>1</v>
      </c>
      <c r="E21" s="91"/>
      <c r="F21" s="91"/>
      <c r="G21" s="91"/>
      <c r="H21" s="91"/>
      <c r="I21" s="91"/>
      <c r="J21" s="90">
        <f t="shared" si="0"/>
        <v>2</v>
      </c>
    </row>
    <row r="22" spans="1:10" x14ac:dyDescent="0.25">
      <c r="B22" s="73" t="s">
        <v>152</v>
      </c>
      <c r="C22" s="95">
        <v>1</v>
      </c>
      <c r="D22" s="169">
        <v>1</v>
      </c>
      <c r="E22" s="91"/>
      <c r="F22" s="91"/>
      <c r="G22" s="91"/>
      <c r="H22" s="91"/>
      <c r="I22" s="91"/>
      <c r="J22" s="90">
        <f t="shared" si="0"/>
        <v>2</v>
      </c>
    </row>
    <row r="23" spans="1:10" x14ac:dyDescent="0.25">
      <c r="B23" s="73" t="s">
        <v>151</v>
      </c>
      <c r="C23" s="91"/>
      <c r="D23" s="169">
        <v>1</v>
      </c>
      <c r="E23" s="91"/>
      <c r="F23" s="170">
        <v>1</v>
      </c>
      <c r="G23" s="91"/>
      <c r="H23" s="186"/>
      <c r="I23" s="91"/>
      <c r="J23" s="90">
        <f t="shared" si="0"/>
        <v>2</v>
      </c>
    </row>
    <row r="24" spans="1:10" x14ac:dyDescent="0.25">
      <c r="B24" s="73" t="s">
        <v>194</v>
      </c>
      <c r="C24" s="95">
        <v>1</v>
      </c>
      <c r="D24" s="91"/>
      <c r="E24" s="91"/>
      <c r="F24" s="91"/>
      <c r="G24" s="91"/>
      <c r="H24" s="91"/>
      <c r="I24" s="91"/>
      <c r="J24" s="90">
        <f t="shared" si="0"/>
        <v>1</v>
      </c>
    </row>
    <row r="25" spans="1:10" x14ac:dyDescent="0.25">
      <c r="B25" s="73" t="s">
        <v>176</v>
      </c>
      <c r="C25" s="95">
        <v>1</v>
      </c>
      <c r="D25" s="91"/>
      <c r="E25" s="91"/>
      <c r="F25" s="91"/>
      <c r="G25" s="91"/>
      <c r="H25" s="91"/>
      <c r="I25" s="91"/>
      <c r="J25" s="90">
        <f t="shared" si="0"/>
        <v>1</v>
      </c>
    </row>
    <row r="26" spans="1:10" x14ac:dyDescent="0.25">
      <c r="B26" s="73" t="s">
        <v>157</v>
      </c>
      <c r="C26" s="95">
        <v>1</v>
      </c>
      <c r="D26" s="91"/>
      <c r="E26" s="91"/>
      <c r="F26" s="91"/>
      <c r="G26" s="91"/>
      <c r="H26" s="91"/>
      <c r="I26" s="91"/>
      <c r="J26" s="90">
        <f t="shared" si="0"/>
        <v>1</v>
      </c>
    </row>
    <row r="27" spans="1:10" x14ac:dyDescent="0.25">
      <c r="B27" s="73" t="s">
        <v>163</v>
      </c>
      <c r="C27" s="91"/>
      <c r="D27" s="91"/>
      <c r="E27" s="94">
        <v>1</v>
      </c>
      <c r="F27" s="91"/>
      <c r="G27" s="91"/>
      <c r="H27" s="91"/>
      <c r="I27" s="91"/>
      <c r="J27" s="90">
        <f t="shared" si="0"/>
        <v>1</v>
      </c>
    </row>
    <row r="28" spans="1:10" x14ac:dyDescent="0.25">
      <c r="B28" s="73" t="s">
        <v>156</v>
      </c>
      <c r="C28" s="91"/>
      <c r="D28" s="91"/>
      <c r="E28" s="94">
        <v>1</v>
      </c>
      <c r="F28" s="91"/>
      <c r="G28" s="91"/>
      <c r="H28" s="91"/>
      <c r="I28" s="91"/>
      <c r="J28" s="90">
        <f t="shared" si="0"/>
        <v>1</v>
      </c>
    </row>
    <row r="29" spans="1:10" x14ac:dyDescent="0.25">
      <c r="B29" s="73"/>
      <c r="C29" s="91"/>
      <c r="D29" s="91"/>
      <c r="E29" s="91"/>
      <c r="F29" s="91"/>
      <c r="G29" s="91"/>
      <c r="H29" s="91"/>
      <c r="I29" s="64"/>
      <c r="J29" s="186"/>
    </row>
    <row r="30" spans="1:10" x14ac:dyDescent="0.25">
      <c r="A30" t="s">
        <v>12</v>
      </c>
      <c r="B30" s="64">
        <f>COUNTA(B10:B28)</f>
        <v>19</v>
      </c>
      <c r="C30" s="64">
        <f>SUM(C10:C28)</f>
        <v>18</v>
      </c>
      <c r="D30" s="64">
        <f t="shared" ref="D30:G30" si="1">SUM(D10:D28)</f>
        <v>20</v>
      </c>
      <c r="E30" s="64">
        <f t="shared" si="1"/>
        <v>9</v>
      </c>
      <c r="F30" s="64">
        <f t="shared" si="1"/>
        <v>3</v>
      </c>
      <c r="G30" s="64">
        <f t="shared" si="1"/>
        <v>2</v>
      </c>
      <c r="H30" s="64"/>
      <c r="I30" s="64">
        <f>SUM(I10:I28)</f>
        <v>3</v>
      </c>
      <c r="J30" s="64">
        <f>SUM(J10:J28)</f>
        <v>55</v>
      </c>
    </row>
    <row r="31" spans="1:10" x14ac:dyDescent="0.25">
      <c r="B31" s="73"/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73" t="s">
        <v>198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73" t="s">
        <v>485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65" t="s">
        <v>196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65" t="s">
        <v>200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199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65" t="s">
        <v>257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173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195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73" t="s">
        <v>189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73" t="s">
        <v>486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73" t="s">
        <v>188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65" t="s">
        <v>242</v>
      </c>
      <c r="C43" s="64"/>
      <c r="D43" s="91"/>
      <c r="E43" s="91"/>
      <c r="F43" s="64"/>
      <c r="G43" s="64"/>
      <c r="H43" s="64"/>
      <c r="I43" s="64"/>
      <c r="J43" s="64"/>
    </row>
    <row r="44" spans="2:10" x14ac:dyDescent="0.25">
      <c r="B44" s="73" t="s">
        <v>153</v>
      </c>
      <c r="C44" s="64"/>
      <c r="D44" s="91"/>
      <c r="E44" s="91"/>
      <c r="F44" s="64"/>
      <c r="G44" s="64"/>
      <c r="H44" s="64"/>
      <c r="I44" s="64"/>
      <c r="J44" s="64"/>
    </row>
    <row r="45" spans="2:10" x14ac:dyDescent="0.25">
      <c r="B45" s="73" t="s">
        <v>190</v>
      </c>
      <c r="C45" s="80"/>
      <c r="D45" s="80"/>
      <c r="E45" s="80"/>
      <c r="F45" s="80"/>
      <c r="G45" s="80"/>
      <c r="H45" s="80"/>
      <c r="I45" s="80"/>
      <c r="J45" s="64"/>
    </row>
    <row r="46" spans="2:10" x14ac:dyDescent="0.25">
      <c r="B46" s="73" t="s">
        <v>150</v>
      </c>
      <c r="C46" s="80"/>
      <c r="D46" s="80"/>
      <c r="E46" s="80"/>
      <c r="F46" s="80"/>
      <c r="G46" s="80"/>
      <c r="H46" s="80"/>
      <c r="I46" s="80"/>
      <c r="J46" s="64"/>
    </row>
    <row r="47" spans="2:10" x14ac:dyDescent="0.25">
      <c r="B47" s="73" t="s">
        <v>154</v>
      </c>
      <c r="C47" s="64"/>
      <c r="D47" s="64"/>
      <c r="E47" s="91"/>
      <c r="F47" s="64"/>
      <c r="G47" s="64"/>
      <c r="H47" s="64"/>
      <c r="I47" s="64"/>
      <c r="J47" s="64"/>
    </row>
    <row r="48" spans="2:10" x14ac:dyDescent="0.25">
      <c r="B48" s="73" t="s">
        <v>160</v>
      </c>
      <c r="C48" s="64"/>
      <c r="D48" s="64"/>
      <c r="E48" s="64"/>
      <c r="F48" s="64"/>
      <c r="G48" s="64"/>
      <c r="H48" s="64"/>
      <c r="I48" s="64"/>
      <c r="J48" s="64"/>
    </row>
    <row r="49" spans="1:10" x14ac:dyDescent="0.25">
      <c r="B49" s="73" t="s">
        <v>262</v>
      </c>
      <c r="C49" s="64"/>
      <c r="D49" s="64"/>
      <c r="E49" s="64"/>
      <c r="F49" s="64"/>
      <c r="G49" s="64"/>
      <c r="H49" s="64"/>
      <c r="I49" s="64"/>
      <c r="J49" s="64"/>
    </row>
    <row r="50" spans="1:10" x14ac:dyDescent="0.25">
      <c r="B50" s="73" t="s">
        <v>192</v>
      </c>
      <c r="C50" s="64"/>
      <c r="D50" s="64"/>
      <c r="E50" s="64"/>
      <c r="F50" s="64"/>
      <c r="G50" s="64"/>
      <c r="H50" s="64"/>
      <c r="I50" s="64"/>
      <c r="J50" s="64"/>
    </row>
    <row r="51" spans="1:10" x14ac:dyDescent="0.25">
      <c r="B51" s="65" t="s">
        <v>197</v>
      </c>
      <c r="C51" s="80"/>
      <c r="D51" s="80"/>
      <c r="E51" s="80"/>
      <c r="F51" s="80"/>
      <c r="G51" s="80"/>
      <c r="H51" s="80"/>
      <c r="I51" s="80"/>
      <c r="J51" s="64"/>
    </row>
    <row r="52" spans="1:10" x14ac:dyDescent="0.25">
      <c r="B52" s="65" t="s">
        <v>201</v>
      </c>
      <c r="C52" s="80"/>
      <c r="D52" s="80"/>
      <c r="E52" s="80"/>
      <c r="F52" s="80"/>
      <c r="G52" s="80"/>
      <c r="H52" s="80"/>
      <c r="I52" s="80"/>
      <c r="J52" s="80"/>
    </row>
    <row r="53" spans="1:10" x14ac:dyDescent="0.25">
      <c r="B53" s="180"/>
      <c r="C53" s="80"/>
      <c r="D53" s="80"/>
      <c r="E53" s="80"/>
      <c r="F53" s="80"/>
      <c r="G53" s="80"/>
      <c r="H53" s="80"/>
      <c r="I53" s="80"/>
      <c r="J53" s="80"/>
    </row>
    <row r="54" spans="1:10" x14ac:dyDescent="0.25">
      <c r="A54" t="s">
        <v>12</v>
      </c>
      <c r="B54" s="64">
        <f>COUNTA(B34:B52)</f>
        <v>19</v>
      </c>
    </row>
  </sheetData>
  <sortState ref="B10:J28">
    <sortCondition descending="1" ref="J10:J28"/>
    <sortCondition descending="1" ref="C10:C28"/>
    <sortCondition ref="F10:F28"/>
    <sortCondition ref="H10:H28"/>
    <sortCondition ref="G10:G28"/>
    <sortCondition ref="I10:I28"/>
    <sortCondition ref="D10:D28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330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202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203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69" t="s">
        <v>204</v>
      </c>
      <c r="F9" s="269"/>
      <c r="G9" s="269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205</v>
      </c>
      <c r="F11" s="72">
        <v>4</v>
      </c>
      <c r="G11" s="73" t="s">
        <v>232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205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205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4">
        <v>10</v>
      </c>
      <c r="C16" s="64">
        <v>10</v>
      </c>
      <c r="D16" s="64">
        <v>2021</v>
      </c>
      <c r="E16" s="72" t="s">
        <v>205</v>
      </c>
      <c r="F16" s="72">
        <v>4</v>
      </c>
      <c r="G16" s="73" t="s">
        <v>232</v>
      </c>
      <c r="H16" s="73" t="s">
        <v>308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5"/>
      <c r="E17" s="72" t="s">
        <v>205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5" t="s">
        <v>205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4">
        <v>10</v>
      </c>
      <c r="C21" s="64">
        <v>10</v>
      </c>
      <c r="D21" s="64">
        <v>2021</v>
      </c>
      <c r="E21" s="72" t="s">
        <v>205</v>
      </c>
      <c r="F21" s="72">
        <v>4</v>
      </c>
      <c r="G21" s="73" t="s">
        <v>232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5"/>
      <c r="E22" s="72" t="s">
        <v>205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205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4">
        <v>10</v>
      </c>
      <c r="C26" s="64">
        <v>10</v>
      </c>
      <c r="D26" s="64">
        <v>2021</v>
      </c>
      <c r="E26" s="72" t="s">
        <v>205</v>
      </c>
      <c r="F26" s="72">
        <v>4</v>
      </c>
      <c r="G26" s="73" t="s">
        <v>232</v>
      </c>
      <c r="H26" s="73" t="s">
        <v>206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5"/>
      <c r="E27" s="72" t="s">
        <v>205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205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4">
        <v>10</v>
      </c>
      <c r="C31" s="64">
        <v>10</v>
      </c>
      <c r="D31" s="64">
        <v>2021</v>
      </c>
      <c r="E31" s="72" t="s">
        <v>205</v>
      </c>
      <c r="F31" s="72">
        <v>4</v>
      </c>
      <c r="G31" s="73" t="s">
        <v>232</v>
      </c>
      <c r="H31" s="73" t="s">
        <v>207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5"/>
      <c r="E32" s="72" t="s">
        <v>205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205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208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69" t="s">
        <v>209</v>
      </c>
      <c r="F39" s="269"/>
      <c r="G39" s="269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4">
        <v>10</v>
      </c>
      <c r="C41" s="64">
        <v>10</v>
      </c>
      <c r="D41" s="64">
        <v>2021</v>
      </c>
      <c r="E41" s="72" t="s">
        <v>210</v>
      </c>
      <c r="F41" s="72">
        <v>4</v>
      </c>
      <c r="G41" s="73" t="s">
        <v>307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5"/>
      <c r="E42" s="72" t="s">
        <v>210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210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4">
        <v>10</v>
      </c>
      <c r="C46" s="64">
        <v>10</v>
      </c>
      <c r="D46" s="64">
        <v>2021</v>
      </c>
      <c r="E46" s="72" t="s">
        <v>210</v>
      </c>
      <c r="F46" s="72">
        <v>4</v>
      </c>
      <c r="G46" s="73" t="s">
        <v>307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5"/>
      <c r="E47" s="72" t="s">
        <v>210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210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4">
        <v>10</v>
      </c>
      <c r="C51" s="64">
        <v>10</v>
      </c>
      <c r="D51" s="64">
        <v>2021</v>
      </c>
      <c r="E51" s="72" t="s">
        <v>210</v>
      </c>
      <c r="F51" s="72">
        <v>4</v>
      </c>
      <c r="G51" s="73" t="s">
        <v>307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5"/>
      <c r="E52" s="72" t="s">
        <v>210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5" t="s">
        <v>210</v>
      </c>
      <c r="F53" s="175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5"/>
      <c r="C56" s="64"/>
      <c r="D56" s="64"/>
      <c r="E56" s="72" t="s">
        <v>210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5"/>
      <c r="E57" s="72" t="s">
        <v>210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4">
        <v>10</v>
      </c>
      <c r="C61" s="64">
        <v>10</v>
      </c>
      <c r="D61" s="64">
        <v>2021</v>
      </c>
      <c r="E61" s="72" t="s">
        <v>210</v>
      </c>
      <c r="F61" s="72">
        <v>4</v>
      </c>
      <c r="G61" s="73" t="s">
        <v>307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5"/>
      <c r="E62" s="72" t="s">
        <v>210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5" t="s">
        <v>210</v>
      </c>
      <c r="F63" s="175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208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69" t="s">
        <v>211</v>
      </c>
      <c r="F67" s="269"/>
      <c r="G67" s="269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5">
        <v>17</v>
      </c>
      <c r="C69" s="64">
        <v>11</v>
      </c>
      <c r="D69" s="64">
        <v>2019</v>
      </c>
      <c r="E69" s="72" t="s">
        <v>212</v>
      </c>
      <c r="F69" s="72">
        <v>3</v>
      </c>
      <c r="G69" s="73" t="s">
        <v>124</v>
      </c>
      <c r="H69" s="65" t="s">
        <v>213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212</v>
      </c>
      <c r="F70" s="175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212</v>
      </c>
      <c r="F71" s="175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5">
        <v>17</v>
      </c>
      <c r="C74" s="64">
        <v>11</v>
      </c>
      <c r="D74" s="64">
        <v>2019</v>
      </c>
      <c r="E74" s="72" t="s">
        <v>212</v>
      </c>
      <c r="F74" s="175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5"/>
      <c r="C75" s="64"/>
      <c r="D75" s="64"/>
      <c r="E75" s="175" t="s">
        <v>212</v>
      </c>
      <c r="F75" s="175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212</v>
      </c>
      <c r="F76" s="175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5">
        <v>17</v>
      </c>
      <c r="C79" s="64">
        <v>11</v>
      </c>
      <c r="D79" s="64">
        <v>2019</v>
      </c>
      <c r="E79" s="72" t="s">
        <v>212</v>
      </c>
      <c r="F79" s="175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212</v>
      </c>
      <c r="F80" s="175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212</v>
      </c>
      <c r="F81" s="175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5">
        <v>17</v>
      </c>
      <c r="C84" s="64">
        <v>11</v>
      </c>
      <c r="D84" s="64">
        <v>2019</v>
      </c>
      <c r="E84" s="72" t="s">
        <v>212</v>
      </c>
      <c r="F84" s="175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5"/>
      <c r="C85" s="64"/>
      <c r="D85" s="64"/>
      <c r="E85" s="175" t="s">
        <v>212</v>
      </c>
      <c r="F85" s="175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212</v>
      </c>
      <c r="F86" s="175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208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7"/>
  <sheetViews>
    <sheetView workbookViewId="0">
      <selection activeCell="G68" sqref="G6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330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214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203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215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212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/>
      <c r="C10" s="64"/>
      <c r="D10" s="55"/>
      <c r="E10" s="72" t="s">
        <v>212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212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1274</v>
      </c>
      <c r="J12" s="82">
        <f>SUM(J9:J11)</f>
        <v>7</v>
      </c>
      <c r="K12" s="67">
        <f>I12/J12</f>
        <v>182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77">
        <v>17</v>
      </c>
      <c r="C14" s="64">
        <v>11</v>
      </c>
      <c r="D14" s="64">
        <v>2019</v>
      </c>
      <c r="E14" s="177" t="s">
        <v>212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/>
      <c r="C15" s="64"/>
      <c r="D15" s="55"/>
      <c r="E15" s="72" t="s">
        <v>212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212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1302</v>
      </c>
      <c r="J17" s="82">
        <f>SUM(J14:J16)</f>
        <v>7</v>
      </c>
      <c r="K17" s="67">
        <f>I17/J17</f>
        <v>186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77">
        <v>17</v>
      </c>
      <c r="C19" s="64">
        <v>11</v>
      </c>
      <c r="D19" s="64">
        <v>2019</v>
      </c>
      <c r="E19" s="177" t="s">
        <v>212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/>
      <c r="C20" s="64"/>
      <c r="D20" s="55"/>
      <c r="E20" s="72" t="s">
        <v>212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212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1279</v>
      </c>
      <c r="J22" s="82">
        <f>SUM(J19:J21)</f>
        <v>7</v>
      </c>
      <c r="K22" s="67">
        <f>I22/J22</f>
        <v>182.71428571428572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77">
        <v>17</v>
      </c>
      <c r="C24" s="64">
        <v>11</v>
      </c>
      <c r="D24" s="64">
        <v>2019</v>
      </c>
      <c r="E24" s="177" t="s">
        <v>212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/>
      <c r="C25" s="64"/>
      <c r="D25" s="55"/>
      <c r="E25" s="72" t="s">
        <v>212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212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1194</v>
      </c>
      <c r="J27" s="82">
        <f>SUM(J24:J26)</f>
        <v>7</v>
      </c>
      <c r="K27" s="67">
        <f>I27/J27</f>
        <v>170.57142857142858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77">
        <v>17</v>
      </c>
      <c r="C29" s="64">
        <v>11</v>
      </c>
      <c r="D29" s="64">
        <v>2019</v>
      </c>
      <c r="E29" s="177" t="s">
        <v>212</v>
      </c>
      <c r="F29" s="177">
        <v>5</v>
      </c>
      <c r="G29" s="65"/>
      <c r="H29" s="73" t="s">
        <v>145</v>
      </c>
      <c r="I29" s="64"/>
      <c r="J29" s="64"/>
      <c r="K29" s="178" t="e">
        <f>I29/J29</f>
        <v>#DIV/0!</v>
      </c>
    </row>
    <row r="30" spans="2:11" x14ac:dyDescent="0.25">
      <c r="B30" s="101"/>
      <c r="C30" s="64"/>
      <c r="D30" s="72"/>
      <c r="E30" s="72" t="s">
        <v>212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212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0</v>
      </c>
      <c r="J32" s="82">
        <f>SUM(J29:J31)</f>
        <v>0</v>
      </c>
      <c r="K32" s="67" t="e">
        <f>I32/J32</f>
        <v>#DIV/0!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77">
        <v>17</v>
      </c>
      <c r="C34" s="64">
        <v>11</v>
      </c>
      <c r="D34" s="64">
        <v>2019</v>
      </c>
      <c r="E34" s="177" t="s">
        <v>212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/>
      <c r="C35" s="64"/>
      <c r="D35" s="72"/>
      <c r="E35" s="72" t="s">
        <v>212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212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1213</v>
      </c>
      <c r="J37" s="82">
        <f>SUM(J34:J36)</f>
        <v>7</v>
      </c>
      <c r="K37" s="67">
        <f>I37/J37</f>
        <v>173.28571428571428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208</v>
      </c>
      <c r="I39" s="104">
        <f>I12+I17+I22+I27+I32+I37</f>
        <v>6262</v>
      </c>
      <c r="J39" s="105">
        <f>J12+J17+J22+J27+J32+J37</f>
        <v>35</v>
      </c>
      <c r="K39" s="106">
        <f>I39/J39</f>
        <v>178.91428571428571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215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77">
        <v>17</v>
      </c>
      <c r="C42" s="64">
        <v>11</v>
      </c>
      <c r="D42" s="64">
        <v>2019</v>
      </c>
      <c r="E42" s="177" t="s">
        <v>212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235"/>
      <c r="C43" s="64"/>
      <c r="D43" s="64"/>
      <c r="E43" s="235"/>
      <c r="F43" s="235"/>
      <c r="G43" s="65"/>
      <c r="H43" s="73"/>
      <c r="I43" s="64"/>
      <c r="J43" s="64"/>
      <c r="K43" s="67"/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976</v>
      </c>
      <c r="J45" s="82">
        <f>SUM(J42:J44)</f>
        <v>5</v>
      </c>
      <c r="K45" s="67">
        <f>I45/J45</f>
        <v>195.2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177">
        <v>17</v>
      </c>
      <c r="C47" s="64">
        <v>11</v>
      </c>
      <c r="D47" s="64">
        <v>2019</v>
      </c>
      <c r="E47" s="177" t="s">
        <v>212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/>
      <c r="C48" s="64"/>
      <c r="D48" s="55"/>
      <c r="E48" s="72"/>
      <c r="F48" s="72"/>
      <c r="G48" s="73"/>
      <c r="H48" s="73"/>
      <c r="I48" s="64"/>
      <c r="J48" s="64"/>
      <c r="K48" s="67"/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1337</v>
      </c>
      <c r="J50" s="82">
        <f>SUM(J47:J49)</f>
        <v>7</v>
      </c>
      <c r="K50" s="67">
        <f>I50/J50</f>
        <v>191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177">
        <v>17</v>
      </c>
      <c r="C52" s="64">
        <v>11</v>
      </c>
      <c r="D52" s="64">
        <v>2019</v>
      </c>
      <c r="E52" s="177" t="s">
        <v>212</v>
      </c>
      <c r="F52" s="177">
        <v>5</v>
      </c>
      <c r="G52" s="65" t="s">
        <v>124</v>
      </c>
      <c r="H52" s="73" t="s">
        <v>273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235"/>
      <c r="C53" s="64"/>
      <c r="D53" s="64"/>
      <c r="E53" s="235"/>
      <c r="F53" s="235"/>
      <c r="G53" s="65"/>
      <c r="H53" s="73"/>
      <c r="I53" s="64"/>
      <c r="J53" s="64"/>
      <c r="K53" s="67"/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SUM(I52:I52)</f>
        <v>1262</v>
      </c>
      <c r="J55" s="82">
        <f>SUM(J52:J52)</f>
        <v>7</v>
      </c>
      <c r="K55" s="67">
        <f>I55/J55</f>
        <v>180.28571428571428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177">
        <v>17</v>
      </c>
      <c r="C57" s="64">
        <v>11</v>
      </c>
      <c r="D57" s="64">
        <v>2019</v>
      </c>
      <c r="E57" s="177" t="s">
        <v>212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/>
      <c r="C58" s="64"/>
      <c r="D58" s="55"/>
      <c r="E58" s="72"/>
      <c r="F58" s="72"/>
      <c r="G58" s="73"/>
      <c r="H58" s="80"/>
      <c r="I58" s="64"/>
      <c r="J58" s="64"/>
      <c r="K58" s="67"/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781</v>
      </c>
      <c r="J60" s="82">
        <f>SUM(J57:J59)</f>
        <v>5</v>
      </c>
      <c r="K60" s="67">
        <f>I60/J60</f>
        <v>156.19999999999999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177">
        <v>17</v>
      </c>
      <c r="C63" s="64">
        <v>11</v>
      </c>
      <c r="D63" s="64">
        <v>2019</v>
      </c>
      <c r="E63" s="177" t="s">
        <v>212</v>
      </c>
      <c r="F63" s="177">
        <v>5</v>
      </c>
      <c r="G63" s="65" t="s">
        <v>124</v>
      </c>
      <c r="H63" s="73" t="s">
        <v>360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/>
      <c r="C64" s="64"/>
      <c r="D64" s="55"/>
      <c r="E64" s="72"/>
      <c r="F64" s="72"/>
      <c r="G64" s="73"/>
      <c r="H64" s="80"/>
      <c r="I64" s="64"/>
      <c r="J64" s="64"/>
      <c r="K64" s="67"/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658</v>
      </c>
      <c r="J66" s="82">
        <f>SUM(J63:J65)</f>
        <v>4</v>
      </c>
      <c r="K66" s="67">
        <f>I66/J66</f>
        <v>164.5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212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72"/>
      <c r="F69" s="72"/>
      <c r="G69" s="73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208</v>
      </c>
      <c r="I73" s="104">
        <f>I42+I47+I52+I57+I63+I68</f>
        <v>6230</v>
      </c>
      <c r="J73" s="105">
        <f>J42+J47+J52+J57+J63+J68</f>
        <v>35</v>
      </c>
      <c r="K73" s="106">
        <f>I73/J73</f>
        <v>178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239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17</v>
      </c>
      <c r="C77" s="64">
        <v>11</v>
      </c>
      <c r="D77" s="64">
        <v>2019</v>
      </c>
      <c r="E77" s="177" t="s">
        <v>240</v>
      </c>
      <c r="F77" s="177">
        <v>4</v>
      </c>
      <c r="G77" s="65" t="s">
        <v>140</v>
      </c>
      <c r="H77" s="65" t="s">
        <v>238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103"/>
      <c r="J79" s="103"/>
      <c r="K79" s="67"/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177">
        <v>17</v>
      </c>
      <c r="C81" s="64">
        <v>11</v>
      </c>
      <c r="D81" s="64">
        <v>2019</v>
      </c>
      <c r="E81" s="177" t="s">
        <v>240</v>
      </c>
      <c r="F81" s="177">
        <v>4</v>
      </c>
      <c r="G81" s="65" t="s">
        <v>140</v>
      </c>
      <c r="H81" s="65" t="s">
        <v>365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177">
        <v>17</v>
      </c>
      <c r="C85" s="64">
        <v>11</v>
      </c>
      <c r="D85" s="64">
        <v>2019</v>
      </c>
      <c r="E85" s="177" t="s">
        <v>240</v>
      </c>
      <c r="F85" s="177">
        <v>4</v>
      </c>
      <c r="G85" s="65" t="s">
        <v>140</v>
      </c>
      <c r="H85" s="65" t="s">
        <v>291</v>
      </c>
      <c r="I85" s="103">
        <v>1148</v>
      </c>
      <c r="J85" s="103">
        <v>7</v>
      </c>
      <c r="K85" s="67">
        <f>I85/J85</f>
        <v>164</v>
      </c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55"/>
      <c r="C87" s="53"/>
      <c r="D87" s="53"/>
      <c r="E87" s="33"/>
      <c r="F87" s="55"/>
      <c r="H87" s="80"/>
      <c r="I87" s="103"/>
      <c r="J87" s="103"/>
      <c r="K87" s="67"/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177">
        <v>17</v>
      </c>
      <c r="C89" s="64">
        <v>11</v>
      </c>
      <c r="D89" s="64">
        <v>2019</v>
      </c>
      <c r="E89" s="177" t="s">
        <v>240</v>
      </c>
      <c r="F89" s="177">
        <v>5</v>
      </c>
      <c r="G89" s="65" t="s">
        <v>140</v>
      </c>
      <c r="H89" s="65" t="s">
        <v>237</v>
      </c>
      <c r="I89" s="103">
        <v>1022</v>
      </c>
      <c r="J89" s="103">
        <v>7</v>
      </c>
      <c r="K89" s="67">
        <f>I89/J89</f>
        <v>146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55"/>
      <c r="C91" s="53"/>
      <c r="D91" s="53"/>
      <c r="E91" s="33"/>
      <c r="F91" s="55"/>
      <c r="H91" s="80"/>
      <c r="I91" s="103"/>
      <c r="J91" s="103"/>
      <c r="K91" s="67"/>
    </row>
    <row r="92" spans="2:11" x14ac:dyDescent="0.25">
      <c r="B92" s="55"/>
      <c r="C92" s="53"/>
      <c r="D92" s="53"/>
      <c r="E92" s="33"/>
      <c r="F92" s="55"/>
      <c r="H92" s="177" t="s">
        <v>208</v>
      </c>
      <c r="I92" s="104">
        <f>+I77+I81+I85+I89</f>
        <v>4032</v>
      </c>
      <c r="J92" s="105">
        <f>J77+J81+J85+J89</f>
        <v>28</v>
      </c>
      <c r="K92" s="106">
        <f>I92/J92</f>
        <v>144</v>
      </c>
    </row>
    <row r="93" spans="2:11" x14ac:dyDescent="0.25">
      <c r="B93" s="177"/>
      <c r="C93" s="64"/>
      <c r="D93" s="64"/>
      <c r="E93" s="177"/>
      <c r="F93" s="177"/>
      <c r="G93" s="6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103"/>
      <c r="J94" s="103"/>
      <c r="K94" s="67"/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H96" s="80"/>
      <c r="I96" s="64"/>
      <c r="J96" s="64"/>
      <c r="K96" s="64"/>
    </row>
    <row r="97" spans="8:11" x14ac:dyDescent="0.25">
      <c r="H97" s="72" t="s">
        <v>241</v>
      </c>
      <c r="I97" s="104">
        <f>I39+I73+I92</f>
        <v>16524</v>
      </c>
      <c r="J97" s="105">
        <f>J39+J73+J92</f>
        <v>98</v>
      </c>
      <c r="K97" s="106">
        <f>I97/J97</f>
        <v>168.61224489795919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2022-01-31T11:30:25Z</dcterms:modified>
</cp:coreProperties>
</file>