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21_2022" sheetId="1" r:id="rId1"/>
    <sheet name="CHRONO_21_22" sheetId="2" r:id="rId2"/>
    <sheet name="palmares21_22" sheetId="3" r:id="rId3"/>
    <sheet name="nomines_21_22" sheetId="4" r:id="rId4"/>
    <sheet name="dames_clubs_21_22" sheetId="5" r:id="rId5"/>
    <sheet name="hommes_clubs_21_22" sheetId="6" r:id="rId6"/>
    <sheet name="n3 j2" sheetId="7" r:id="rId7"/>
  </sheets>
  <definedNames>
    <definedName name="_xlnm._FilterDatabase" localSheetId="1" hidden="1">CHRONO_21_22!$A$6:$M$10</definedName>
  </definedNames>
  <calcPr calcId="144525"/>
</workbook>
</file>

<file path=xl/calcChain.xml><?xml version="1.0" encoding="utf-8"?>
<calcChain xmlns="http://schemas.openxmlformats.org/spreadsheetml/2006/main">
  <c r="AX129" i="1" l="1"/>
  <c r="AX126" i="1"/>
  <c r="AX125" i="1"/>
  <c r="AY15" i="1"/>
  <c r="AX15" i="1"/>
  <c r="AX14" i="1"/>
  <c r="AW129" i="1"/>
  <c r="AW126" i="1"/>
  <c r="AW127" i="1" s="1"/>
  <c r="AW125" i="1"/>
  <c r="AW16" i="1"/>
  <c r="H219" i="2"/>
  <c r="K219" i="2"/>
  <c r="L218" i="2"/>
  <c r="J219" i="2"/>
  <c r="AS70" i="1" l="1"/>
  <c r="AR79" i="1"/>
  <c r="J69" i="3" l="1"/>
  <c r="J54" i="3"/>
  <c r="J112" i="3" l="1"/>
  <c r="AY75" i="1"/>
  <c r="AY120" i="1"/>
  <c r="AX120" i="1"/>
  <c r="AX119" i="1"/>
  <c r="AX121" i="1" s="1"/>
  <c r="AY114" i="1"/>
  <c r="AX114" i="1"/>
  <c r="AX113" i="1"/>
  <c r="AX115" i="1" s="1"/>
  <c r="AY108" i="1"/>
  <c r="AX108" i="1"/>
  <c r="AX107" i="1"/>
  <c r="AY105" i="1"/>
  <c r="AX105" i="1"/>
  <c r="AX104" i="1"/>
  <c r="AY102" i="1"/>
  <c r="AX102" i="1"/>
  <c r="AX101" i="1"/>
  <c r="AX103" i="1" s="1"/>
  <c r="AY99" i="1"/>
  <c r="AX99" i="1"/>
  <c r="AX98" i="1"/>
  <c r="AY96" i="1"/>
  <c r="AX96" i="1"/>
  <c r="AX95" i="1"/>
  <c r="AY93" i="1"/>
  <c r="AX93" i="1"/>
  <c r="AX92" i="1"/>
  <c r="AX94" i="1" s="1"/>
  <c r="AY90" i="1"/>
  <c r="AX90" i="1"/>
  <c r="AX89" i="1"/>
  <c r="AX91" i="1" s="1"/>
  <c r="AY87" i="1"/>
  <c r="AX87" i="1"/>
  <c r="AX86" i="1"/>
  <c r="AY84" i="1"/>
  <c r="AX84" i="1"/>
  <c r="AX83" i="1"/>
  <c r="AY78" i="1"/>
  <c r="AX78" i="1"/>
  <c r="AX77" i="1"/>
  <c r="AX79" i="1" s="1"/>
  <c r="AX75" i="1"/>
  <c r="AX74" i="1"/>
  <c r="AY72" i="1"/>
  <c r="AX72" i="1"/>
  <c r="AX71" i="1"/>
  <c r="AY69" i="1"/>
  <c r="AX69" i="1"/>
  <c r="AX68" i="1"/>
  <c r="AX70" i="1" s="1"/>
  <c r="AY66" i="1"/>
  <c r="AX66" i="1"/>
  <c r="AX65" i="1"/>
  <c r="AX67" i="1" s="1"/>
  <c r="AY63" i="1"/>
  <c r="AX63" i="1"/>
  <c r="AX62" i="1"/>
  <c r="AY60" i="1"/>
  <c r="AX60" i="1"/>
  <c r="AX59" i="1"/>
  <c r="AY57" i="1"/>
  <c r="AX57" i="1"/>
  <c r="AX56" i="1"/>
  <c r="AX58" i="1" s="1"/>
  <c r="AY54" i="1"/>
  <c r="AX54" i="1"/>
  <c r="AX53" i="1"/>
  <c r="AX55" i="1" s="1"/>
  <c r="AY51" i="1"/>
  <c r="AX51" i="1"/>
  <c r="AX50" i="1"/>
  <c r="AY48" i="1"/>
  <c r="AX48" i="1"/>
  <c r="AX47" i="1"/>
  <c r="AY45" i="1"/>
  <c r="AX45" i="1"/>
  <c r="AX44" i="1"/>
  <c r="AX46" i="1" s="1"/>
  <c r="AY42" i="1"/>
  <c r="AX42" i="1"/>
  <c r="AX41" i="1"/>
  <c r="AX43" i="1" s="1"/>
  <c r="AY39" i="1"/>
  <c r="AX39" i="1"/>
  <c r="AX38" i="1"/>
  <c r="AY36" i="1"/>
  <c r="AX36" i="1"/>
  <c r="AX35" i="1"/>
  <c r="AY33" i="1"/>
  <c r="AX33" i="1"/>
  <c r="AX32" i="1"/>
  <c r="AX34" i="1" s="1"/>
  <c r="AY30" i="1"/>
  <c r="AX30" i="1"/>
  <c r="AX29" i="1"/>
  <c r="AX31" i="1" s="1"/>
  <c r="AY21" i="1"/>
  <c r="AX21" i="1"/>
  <c r="AX20" i="1"/>
  <c r="AY18" i="1"/>
  <c r="AX18" i="1"/>
  <c r="AX17" i="1"/>
  <c r="AX16" i="1"/>
  <c r="AY12" i="1"/>
  <c r="AX12" i="1"/>
  <c r="AX11" i="1"/>
  <c r="AV103" i="1"/>
  <c r="AV129" i="1"/>
  <c r="AV126" i="1"/>
  <c r="AV125" i="1"/>
  <c r="AV109" i="1"/>
  <c r="AV106" i="1"/>
  <c r="AV76" i="1"/>
  <c r="AV73" i="1"/>
  <c r="AV58" i="1"/>
  <c r="AV55" i="1"/>
  <c r="AV34" i="1"/>
  <c r="AV31" i="1"/>
  <c r="L217" i="2"/>
  <c r="L216" i="2"/>
  <c r="L215" i="2"/>
  <c r="L214" i="2"/>
  <c r="L213" i="2"/>
  <c r="L212" i="2"/>
  <c r="L211" i="2"/>
  <c r="L210" i="2"/>
  <c r="L209" i="2"/>
  <c r="AX22" i="1" l="1"/>
  <c r="AX40" i="1"/>
  <c r="AX52" i="1"/>
  <c r="AX64" i="1"/>
  <c r="AX76" i="1"/>
  <c r="AX88" i="1"/>
  <c r="AX100" i="1"/>
  <c r="AX106" i="1"/>
  <c r="AX19" i="1"/>
  <c r="AX37" i="1"/>
  <c r="AX49" i="1"/>
  <c r="AX61" i="1"/>
  <c r="AX73" i="1"/>
  <c r="AX85" i="1"/>
  <c r="AX97" i="1"/>
  <c r="AX109" i="1"/>
  <c r="AV127" i="1"/>
  <c r="AU129" i="1"/>
  <c r="AU127" i="1"/>
  <c r="AU126" i="1"/>
  <c r="AU125" i="1"/>
  <c r="AU70" i="1"/>
  <c r="L208" i="2"/>
  <c r="AT129" i="1" l="1"/>
  <c r="AT126" i="1"/>
  <c r="AT125" i="1"/>
  <c r="AT16" i="1"/>
  <c r="L207" i="2"/>
  <c r="AT127" i="1" l="1"/>
  <c r="AS129" i="1"/>
  <c r="AS126" i="1"/>
  <c r="AS127" i="1" s="1"/>
  <c r="AS125" i="1"/>
  <c r="AS58" i="1"/>
  <c r="AS55" i="1"/>
  <c r="AS43" i="1"/>
  <c r="L206" i="2"/>
  <c r="L205" i="2"/>
  <c r="L204" i="2"/>
  <c r="L203" i="2"/>
  <c r="K37" i="4" l="1"/>
  <c r="K36" i="4"/>
  <c r="K35" i="4"/>
  <c r="K34" i="4"/>
  <c r="K29" i="4"/>
  <c r="K26" i="4"/>
  <c r="K25" i="4"/>
  <c r="K31" i="4"/>
  <c r="K30" i="4"/>
  <c r="K28" i="4"/>
  <c r="K32" i="4"/>
  <c r="K33" i="4"/>
  <c r="K20" i="4"/>
  <c r="K23" i="4"/>
  <c r="K24" i="4"/>
  <c r="K27" i="4"/>
  <c r="K22" i="4"/>
  <c r="K21" i="4"/>
  <c r="K15" i="4"/>
  <c r="K17" i="4"/>
  <c r="K16" i="4"/>
  <c r="K19" i="4"/>
  <c r="K11" i="4"/>
  <c r="K18" i="4"/>
  <c r="K13" i="4"/>
  <c r="K14" i="4"/>
  <c r="K12" i="4"/>
  <c r="K10" i="4"/>
  <c r="C39" i="4"/>
  <c r="J68" i="5" l="1"/>
  <c r="I68" i="5"/>
  <c r="K65" i="5"/>
  <c r="K56" i="5"/>
  <c r="K49" i="5"/>
  <c r="K44" i="5"/>
  <c r="K35" i="5"/>
  <c r="K22" i="5"/>
  <c r="K17" i="5"/>
  <c r="K12" i="5"/>
  <c r="K31" i="5"/>
  <c r="R10" i="7"/>
  <c r="R5" i="7"/>
  <c r="R7" i="7"/>
  <c r="R8" i="7"/>
  <c r="R9" i="7"/>
  <c r="N4" i="7"/>
  <c r="Q10" i="7"/>
  <c r="AR106" i="1"/>
  <c r="AR103" i="1"/>
  <c r="AR97" i="1"/>
  <c r="AR31" i="1"/>
  <c r="L202" i="2"/>
  <c r="L201" i="2"/>
  <c r="L200" i="2"/>
  <c r="L199" i="2"/>
  <c r="L198" i="2"/>
  <c r="P5" i="7"/>
  <c r="P7" i="7"/>
  <c r="P8" i="7"/>
  <c r="O10" i="7"/>
  <c r="N5" i="7"/>
  <c r="N6" i="7"/>
  <c r="R6" i="7" s="1"/>
  <c r="N7" i="7"/>
  <c r="N8" i="7"/>
  <c r="D10" i="7"/>
  <c r="E10" i="7"/>
  <c r="F10" i="7"/>
  <c r="G10" i="7"/>
  <c r="H10" i="7"/>
  <c r="I10" i="7"/>
  <c r="J10" i="7"/>
  <c r="K10" i="7"/>
  <c r="L10" i="7"/>
  <c r="M10" i="7"/>
  <c r="C10" i="7"/>
  <c r="N10" i="7" l="1"/>
  <c r="P10" i="7" s="1"/>
  <c r="P6" i="7"/>
  <c r="R4" i="7"/>
  <c r="P4" i="7"/>
  <c r="AR129" i="1" l="1"/>
  <c r="AQ129" i="1"/>
  <c r="AR126" i="1"/>
  <c r="AQ126" i="1"/>
  <c r="AR125" i="1"/>
  <c r="AQ125" i="1"/>
  <c r="AQ127" i="1" s="1"/>
  <c r="AQ100" i="1"/>
  <c r="AQ91" i="1"/>
  <c r="AQ85" i="1"/>
  <c r="AQ76" i="1"/>
  <c r="AQ49" i="1"/>
  <c r="L197" i="2"/>
  <c r="L196" i="2"/>
  <c r="L195" i="2"/>
  <c r="L194" i="2"/>
  <c r="L193" i="2"/>
  <c r="AR127" i="1" l="1"/>
  <c r="AO126" i="1"/>
  <c r="AO127" i="1" s="1"/>
  <c r="AN126" i="1"/>
  <c r="AN127" i="1" s="1"/>
  <c r="AM126" i="1"/>
  <c r="AM127" i="1" s="1"/>
  <c r="AL126" i="1"/>
  <c r="AK126" i="1"/>
  <c r="AK127" i="1" s="1"/>
  <c r="AJ126" i="1"/>
  <c r="AJ127" i="1" s="1"/>
  <c r="AI126" i="1"/>
  <c r="AI127" i="1" s="1"/>
  <c r="AH126" i="1"/>
  <c r="AG126" i="1"/>
  <c r="AG127" i="1" s="1"/>
  <c r="AF126" i="1"/>
  <c r="AF127" i="1" s="1"/>
  <c r="AE126" i="1"/>
  <c r="AE127" i="1" s="1"/>
  <c r="AD126" i="1"/>
  <c r="AC126" i="1"/>
  <c r="AC127" i="1" s="1"/>
  <c r="AB126" i="1"/>
  <c r="AB127" i="1" s="1"/>
  <c r="AA126" i="1"/>
  <c r="AA127" i="1" s="1"/>
  <c r="Z126" i="1"/>
  <c r="Y126" i="1"/>
  <c r="Y127" i="1" s="1"/>
  <c r="X126" i="1"/>
  <c r="X127" i="1" s="1"/>
  <c r="W126" i="1"/>
  <c r="W127" i="1" s="1"/>
  <c r="V126" i="1"/>
  <c r="U126" i="1"/>
  <c r="U127" i="1" s="1"/>
  <c r="T126" i="1"/>
  <c r="T127" i="1" s="1"/>
  <c r="S126" i="1"/>
  <c r="S127" i="1" s="1"/>
  <c r="R126" i="1"/>
  <c r="Q126" i="1"/>
  <c r="Q127" i="1" s="1"/>
  <c r="P126" i="1"/>
  <c r="P127" i="1" s="1"/>
  <c r="O126" i="1"/>
  <c r="O127" i="1" s="1"/>
  <c r="N126" i="1"/>
  <c r="M126" i="1"/>
  <c r="M127" i="1" s="1"/>
  <c r="L126" i="1"/>
  <c r="L127" i="1" s="1"/>
  <c r="K126" i="1"/>
  <c r="K127" i="1" s="1"/>
  <c r="J126" i="1"/>
  <c r="I126" i="1"/>
  <c r="I127" i="1" s="1"/>
  <c r="H126" i="1"/>
  <c r="H127" i="1" s="1"/>
  <c r="G126" i="1"/>
  <c r="G127" i="1" s="1"/>
  <c r="F126" i="1"/>
  <c r="E126" i="1"/>
  <c r="E127" i="1" s="1"/>
  <c r="D126" i="1"/>
  <c r="D127" i="1" s="1"/>
  <c r="AO125" i="1"/>
  <c r="AN125" i="1"/>
  <c r="AM125" i="1"/>
  <c r="AL125" i="1"/>
  <c r="AL127" i="1" s="1"/>
  <c r="AK125" i="1"/>
  <c r="AJ125" i="1"/>
  <c r="AI125" i="1"/>
  <c r="AH125" i="1"/>
  <c r="AH127" i="1" s="1"/>
  <c r="AG125" i="1"/>
  <c r="AF125" i="1"/>
  <c r="AE125" i="1"/>
  <c r="AD125" i="1"/>
  <c r="AD127" i="1" s="1"/>
  <c r="AC125" i="1"/>
  <c r="AB125" i="1"/>
  <c r="AA125" i="1"/>
  <c r="Z125" i="1"/>
  <c r="Z127" i="1" s="1"/>
  <c r="Y125" i="1"/>
  <c r="X125" i="1"/>
  <c r="W125" i="1"/>
  <c r="V125" i="1"/>
  <c r="V127" i="1" s="1"/>
  <c r="U125" i="1"/>
  <c r="T125" i="1"/>
  <c r="S125" i="1"/>
  <c r="R125" i="1"/>
  <c r="R127" i="1" s="1"/>
  <c r="Q125" i="1"/>
  <c r="P125" i="1"/>
  <c r="O125" i="1"/>
  <c r="N125" i="1"/>
  <c r="N127" i="1" s="1"/>
  <c r="M125" i="1"/>
  <c r="L125" i="1"/>
  <c r="K125" i="1"/>
  <c r="J125" i="1"/>
  <c r="J127" i="1" s="1"/>
  <c r="I125" i="1"/>
  <c r="H125" i="1"/>
  <c r="G125" i="1"/>
  <c r="F125" i="1"/>
  <c r="F127" i="1" s="1"/>
  <c r="E125" i="1"/>
  <c r="D125" i="1"/>
  <c r="AP126" i="1"/>
  <c r="AP125" i="1"/>
  <c r="B52" i="4"/>
  <c r="J18" i="3"/>
  <c r="AP109" i="1" l="1"/>
  <c r="AP103" i="1"/>
  <c r="AP31" i="1"/>
  <c r="AP37" i="1"/>
  <c r="L192" i="2"/>
  <c r="L191" i="2"/>
  <c r="L190" i="2"/>
  <c r="L189" i="2"/>
  <c r="AP115" i="1"/>
  <c r="AP106" i="1"/>
  <c r="AP76" i="1"/>
  <c r="AP73" i="1"/>
  <c r="AP67" i="1"/>
  <c r="AP61" i="1"/>
  <c r="AP34" i="1"/>
  <c r="AP55" i="1"/>
  <c r="L188" i="2"/>
  <c r="L187" i="2"/>
  <c r="L186" i="2"/>
  <c r="L185" i="2"/>
  <c r="L184" i="2"/>
  <c r="L183" i="2"/>
  <c r="L182" i="2"/>
  <c r="L181" i="2"/>
  <c r="AP129" i="1" l="1"/>
  <c r="AP127" i="1"/>
  <c r="AO94" i="1"/>
  <c r="AO70" i="1"/>
  <c r="AO43" i="1"/>
  <c r="AO55" i="1"/>
  <c r="AO109" i="1" l="1"/>
  <c r="AO31" i="1"/>
  <c r="L177" i="2"/>
  <c r="L178" i="2"/>
  <c r="L179" i="2"/>
  <c r="L180" i="2"/>
  <c r="L176" i="2"/>
  <c r="L175" i="2"/>
  <c r="AO129" i="1" l="1"/>
  <c r="AN109" i="1"/>
  <c r="AN70" i="1"/>
  <c r="AN55" i="1"/>
  <c r="AN43" i="1"/>
  <c r="AN34" i="1"/>
  <c r="AN31" i="1"/>
  <c r="AN129" i="1" s="1"/>
  <c r="L174" i="2"/>
  <c r="L173" i="2"/>
  <c r="L172" i="2"/>
  <c r="L171" i="2"/>
  <c r="L170" i="2"/>
  <c r="L169" i="2"/>
  <c r="AM106" i="1" l="1"/>
  <c r="AM109" i="1"/>
  <c r="AM103" i="1"/>
  <c r="AM97" i="1"/>
  <c r="AM94" i="1"/>
  <c r="AM79" i="1"/>
  <c r="AM55" i="1"/>
  <c r="AM52" i="1"/>
  <c r="AM46" i="1"/>
  <c r="AM43" i="1"/>
  <c r="AM31" i="1"/>
  <c r="AM13" i="1"/>
  <c r="AM129" i="1" s="1"/>
  <c r="L168" i="2"/>
  <c r="L167" i="2"/>
  <c r="L166" i="2"/>
  <c r="L165" i="2"/>
  <c r="L164" i="2"/>
  <c r="L163" i="2"/>
  <c r="L162" i="2"/>
  <c r="L161" i="2"/>
  <c r="L160" i="2"/>
  <c r="L159" i="2"/>
  <c r="L158" i="2"/>
  <c r="L157" i="2"/>
  <c r="J79" i="3" l="1"/>
  <c r="AX13" i="1"/>
  <c r="AL88" i="1"/>
  <c r="AL70" i="1"/>
  <c r="AL129" i="1" s="1"/>
  <c r="L156" i="2"/>
  <c r="L155" i="2"/>
  <c r="J39" i="4" l="1"/>
  <c r="I39" i="4"/>
  <c r="H39" i="4"/>
  <c r="G39" i="4"/>
  <c r="F39" i="4"/>
  <c r="E39" i="4"/>
  <c r="B39" i="4"/>
  <c r="D39" i="4"/>
  <c r="I100" i="6"/>
  <c r="J100" i="6"/>
  <c r="K96" i="6"/>
  <c r="K98" i="6"/>
  <c r="I98" i="6"/>
  <c r="J98" i="6"/>
  <c r="I94" i="6"/>
  <c r="J94" i="6"/>
  <c r="K94" i="6"/>
  <c r="K89" i="6"/>
  <c r="K84" i="6"/>
  <c r="K79" i="6"/>
  <c r="I79" i="6"/>
  <c r="J79" i="6"/>
  <c r="K92" i="6"/>
  <c r="I89" i="6"/>
  <c r="J89" i="6"/>
  <c r="K87" i="6"/>
  <c r="I84" i="6"/>
  <c r="J84" i="6"/>
  <c r="K82" i="6"/>
  <c r="K64" i="6"/>
  <c r="K58" i="6"/>
  <c r="J55" i="6"/>
  <c r="I55" i="6"/>
  <c r="K53" i="6"/>
  <c r="K48" i="6"/>
  <c r="K43" i="6"/>
  <c r="K35" i="6"/>
  <c r="K25" i="6"/>
  <c r="K20" i="6"/>
  <c r="K15" i="6"/>
  <c r="K10" i="6"/>
  <c r="AK52" i="1" l="1"/>
  <c r="AK129" i="1" s="1"/>
  <c r="AK115" i="1"/>
  <c r="AJ109" i="1"/>
  <c r="AJ94" i="1"/>
  <c r="AK88" i="1"/>
  <c r="AJ73" i="1"/>
  <c r="AJ70" i="1"/>
  <c r="AJ64" i="1"/>
  <c r="AK61" i="1"/>
  <c r="AJ58" i="1"/>
  <c r="AJ55" i="1"/>
  <c r="AJ43" i="1"/>
  <c r="AJ34" i="1"/>
  <c r="AJ37" i="1"/>
  <c r="AJ19" i="1"/>
  <c r="AJ129" i="1" s="1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AI31" i="1" l="1"/>
  <c r="AI129" i="1" s="1"/>
  <c r="L139" i="2"/>
  <c r="AH31" i="1" l="1"/>
  <c r="AH129" i="1" s="1"/>
  <c r="L138" i="2"/>
  <c r="AE94" i="1" l="1"/>
  <c r="AE70" i="1"/>
  <c r="L131" i="2"/>
  <c r="L130" i="2"/>
  <c r="AG115" i="1" l="1"/>
  <c r="AG67" i="1"/>
  <c r="AG61" i="1"/>
  <c r="AG129" i="1" s="1"/>
  <c r="AF109" i="1"/>
  <c r="AF106" i="1"/>
  <c r="AF76" i="1"/>
  <c r="AF73" i="1"/>
  <c r="AF58" i="1"/>
  <c r="AF129" i="1" s="1"/>
  <c r="AF55" i="1"/>
  <c r="AE103" i="1"/>
  <c r="AE31" i="1"/>
  <c r="AE129" i="1" s="1"/>
  <c r="L137" i="2"/>
  <c r="L136" i="2"/>
  <c r="L135" i="2"/>
  <c r="L134" i="2"/>
  <c r="L133" i="2"/>
  <c r="L132" i="2"/>
  <c r="L129" i="2"/>
  <c r="L128" i="2"/>
  <c r="L127" i="2"/>
  <c r="L126" i="2"/>
  <c r="L125" i="2"/>
  <c r="AD40" i="1" l="1"/>
  <c r="AD16" i="1"/>
  <c r="L124" i="2"/>
  <c r="L123" i="2"/>
  <c r="AD129" i="1" l="1"/>
  <c r="AC109" i="1"/>
  <c r="AC70" i="1"/>
  <c r="AC55" i="1"/>
  <c r="AC31" i="1"/>
  <c r="AB115" i="1"/>
  <c r="AB67" i="1"/>
  <c r="AB61" i="1"/>
  <c r="AB58" i="1"/>
  <c r="AB46" i="1"/>
  <c r="AB43" i="1"/>
  <c r="AB129" i="1" s="1"/>
  <c r="L121" i="2"/>
  <c r="L122" i="2"/>
  <c r="L120" i="2"/>
  <c r="L119" i="2"/>
  <c r="L117" i="2"/>
  <c r="L118" i="2"/>
  <c r="L116" i="2"/>
  <c r="L115" i="2"/>
  <c r="L114" i="2"/>
  <c r="L113" i="2"/>
  <c r="AC129" i="1" l="1"/>
  <c r="Q121" i="1"/>
  <c r="AA94" i="1" l="1"/>
  <c r="AA70" i="1"/>
  <c r="AA31" i="1"/>
  <c r="L112" i="2"/>
  <c r="L111" i="2"/>
  <c r="L110" i="2"/>
  <c r="AA129" i="1" l="1"/>
  <c r="Z129" i="1"/>
  <c r="Z16" i="1"/>
  <c r="L109" i="2"/>
  <c r="X109" i="1" l="1"/>
  <c r="X79" i="1"/>
  <c r="X70" i="1"/>
  <c r="X58" i="1"/>
  <c r="X46" i="1"/>
  <c r="X43" i="1"/>
  <c r="X31" i="1"/>
  <c r="L95" i="2"/>
  <c r="L94" i="2"/>
  <c r="L93" i="2"/>
  <c r="L92" i="2"/>
  <c r="L91" i="2"/>
  <c r="L90" i="2"/>
  <c r="L89" i="2"/>
  <c r="X129" i="1" l="1"/>
  <c r="Y115" i="1"/>
  <c r="Y109" i="1"/>
  <c r="Y97" i="1"/>
  <c r="Y94" i="1"/>
  <c r="Y85" i="1"/>
  <c r="Y70" i="1"/>
  <c r="Y67" i="1"/>
  <c r="Y61" i="1"/>
  <c r="Y58" i="1"/>
  <c r="Y55" i="1"/>
  <c r="Y46" i="1"/>
  <c r="Y43" i="1"/>
  <c r="Y31" i="1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Y129" i="1" l="1"/>
  <c r="W115" i="1"/>
  <c r="W88" i="1"/>
  <c r="W61" i="1"/>
  <c r="W58" i="1"/>
  <c r="V67" i="1"/>
  <c r="V13" i="1"/>
  <c r="U73" i="1"/>
  <c r="U70" i="1"/>
  <c r="U55" i="1"/>
  <c r="U43" i="1"/>
  <c r="T103" i="1"/>
  <c r="T31" i="1"/>
  <c r="T129" i="1" s="1"/>
  <c r="L88" i="2"/>
  <c r="L87" i="2"/>
  <c r="L86" i="2"/>
  <c r="L85" i="2"/>
  <c r="L84" i="2"/>
  <c r="L83" i="2"/>
  <c r="L82" i="2"/>
  <c r="L81" i="2"/>
  <c r="L80" i="2"/>
  <c r="L79" i="2"/>
  <c r="L78" i="2"/>
  <c r="L77" i="2"/>
  <c r="V129" i="1" l="1"/>
  <c r="W129" i="1"/>
  <c r="U129" i="1"/>
  <c r="S115" i="1" l="1"/>
  <c r="R109" i="1"/>
  <c r="R94" i="1"/>
  <c r="S88" i="1"/>
  <c r="R73" i="1"/>
  <c r="R70" i="1"/>
  <c r="R64" i="1"/>
  <c r="R58" i="1"/>
  <c r="R55" i="1"/>
  <c r="S52" i="1"/>
  <c r="R43" i="1"/>
  <c r="R34" i="1"/>
  <c r="S22" i="1"/>
  <c r="R19" i="1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S129" i="1" l="1"/>
  <c r="R129" i="1"/>
  <c r="Q70" i="1"/>
  <c r="Q55" i="1"/>
  <c r="Q46" i="1"/>
  <c r="Q43" i="1"/>
  <c r="Q34" i="1"/>
  <c r="Q31" i="1"/>
  <c r="L61" i="2"/>
  <c r="L60" i="2"/>
  <c r="L59" i="2"/>
  <c r="L58" i="2"/>
  <c r="L57" i="2"/>
  <c r="L56" i="2"/>
  <c r="Q129" i="1" l="1"/>
  <c r="P46" i="1"/>
  <c r="P129" i="1" s="1"/>
  <c r="L55" i="2"/>
  <c r="M70" i="1" l="1"/>
  <c r="M58" i="1"/>
  <c r="L52" i="2"/>
  <c r="L51" i="2"/>
  <c r="M129" i="1" l="1"/>
  <c r="L54" i="2"/>
  <c r="AY123" i="1"/>
  <c r="AX123" i="1"/>
  <c r="AX122" i="1"/>
  <c r="AX124" i="1" s="1"/>
  <c r="AY117" i="1"/>
  <c r="AX117" i="1"/>
  <c r="AX116" i="1"/>
  <c r="AX118" i="1" s="1"/>
  <c r="AY81" i="1"/>
  <c r="AX81" i="1"/>
  <c r="AX80" i="1"/>
  <c r="AX82" i="1" s="1"/>
  <c r="AY27" i="1"/>
  <c r="AX27" i="1"/>
  <c r="AX26" i="1"/>
  <c r="AX28" i="1" s="1"/>
  <c r="AY24" i="1"/>
  <c r="AX24" i="1"/>
  <c r="AX23" i="1"/>
  <c r="AX25" i="1" s="1"/>
  <c r="O16" i="1"/>
  <c r="O129" i="1" s="1"/>
  <c r="N31" i="1" l="1"/>
  <c r="L53" i="2"/>
  <c r="J90" i="3" l="1"/>
  <c r="L100" i="1"/>
  <c r="L85" i="1"/>
  <c r="L79" i="1"/>
  <c r="L76" i="1"/>
  <c r="L50" i="2"/>
  <c r="L49" i="2"/>
  <c r="L48" i="2"/>
  <c r="L47" i="2"/>
  <c r="K106" i="1" l="1"/>
  <c r="K103" i="1"/>
  <c r="K97" i="1"/>
  <c r="K46" i="1"/>
  <c r="K31" i="1"/>
  <c r="L46" i="2"/>
  <c r="L45" i="2"/>
  <c r="L44" i="2"/>
  <c r="L43" i="2"/>
  <c r="L42" i="2"/>
  <c r="J103" i="1" l="1"/>
  <c r="L41" i="2"/>
  <c r="J79" i="1"/>
  <c r="J70" i="1"/>
  <c r="J55" i="1"/>
  <c r="J31" i="1"/>
  <c r="L38" i="2"/>
  <c r="L39" i="2"/>
  <c r="L40" i="2"/>
  <c r="L37" i="2"/>
  <c r="G37" i="1" l="1"/>
  <c r="G34" i="1"/>
  <c r="G103" i="1"/>
  <c r="G31" i="1"/>
  <c r="L36" i="2"/>
  <c r="L35" i="2"/>
  <c r="L34" i="2"/>
  <c r="L33" i="2"/>
  <c r="I106" i="1" l="1"/>
  <c r="I76" i="1"/>
  <c r="I73" i="1"/>
  <c r="I70" i="1"/>
  <c r="I55" i="1"/>
  <c r="I43" i="1"/>
  <c r="H115" i="1"/>
  <c r="H88" i="1"/>
  <c r="H67" i="1"/>
  <c r="H61" i="1"/>
  <c r="H58" i="1"/>
  <c r="H13" i="1"/>
  <c r="L32" i="2" l="1"/>
  <c r="L31" i="2"/>
  <c r="L30" i="2"/>
  <c r="L29" i="2"/>
  <c r="L28" i="2"/>
  <c r="L27" i="2"/>
  <c r="L26" i="2"/>
  <c r="L25" i="2"/>
  <c r="L24" i="2"/>
  <c r="L23" i="2"/>
  <c r="L22" i="2"/>
  <c r="L21" i="2"/>
  <c r="F70" i="1" l="1"/>
  <c r="L20" i="2"/>
  <c r="J27" i="3" l="1"/>
  <c r="E106" i="1"/>
  <c r="E79" i="1"/>
  <c r="E76" i="1"/>
  <c r="E73" i="1"/>
  <c r="E70" i="1"/>
  <c r="E58" i="1"/>
  <c r="E55" i="1"/>
  <c r="E34" i="1"/>
  <c r="E31" i="1"/>
  <c r="L19" i="2" l="1"/>
  <c r="L18" i="2"/>
  <c r="L17" i="2"/>
  <c r="L16" i="2"/>
  <c r="L15" i="2"/>
  <c r="L14" i="2"/>
  <c r="L13" i="2"/>
  <c r="L12" i="2"/>
  <c r="L11" i="2"/>
  <c r="D79" i="1" l="1"/>
  <c r="A127" i="1" l="1"/>
  <c r="A121" i="1"/>
  <c r="A106" i="1"/>
  <c r="A103" i="1"/>
  <c r="A97" i="1"/>
  <c r="A94" i="1"/>
  <c r="A91" i="1"/>
  <c r="A79" i="1"/>
  <c r="A76" i="1"/>
  <c r="A73" i="1"/>
  <c r="A70" i="1"/>
  <c r="A67" i="1"/>
  <c r="A61" i="1"/>
  <c r="A58" i="1"/>
  <c r="A55" i="1"/>
  <c r="A46" i="1"/>
  <c r="A43" i="1"/>
  <c r="BE43" i="1" s="1"/>
  <c r="A19" i="1"/>
  <c r="A13" i="1"/>
  <c r="A34" i="1"/>
  <c r="A31" i="1"/>
  <c r="K39" i="4" l="1"/>
  <c r="BC126" i="1"/>
  <c r="BC125" i="1"/>
  <c r="D55" i="1" l="1"/>
  <c r="D34" i="1"/>
  <c r="D31" i="1"/>
  <c r="BE103" i="1" l="1"/>
  <c r="AY126" i="1" l="1"/>
  <c r="K91" i="6" l="1"/>
  <c r="K86" i="6"/>
  <c r="K81" i="6"/>
  <c r="K77" i="6"/>
  <c r="K100" i="6" l="1"/>
  <c r="N129" i="1" l="1"/>
  <c r="L129" i="1" l="1"/>
  <c r="J95" i="3" l="1"/>
  <c r="J129" i="1" l="1"/>
  <c r="K129" i="1" l="1"/>
  <c r="H129" i="1" l="1"/>
  <c r="BE106" i="1" l="1"/>
  <c r="BE58" i="1"/>
  <c r="BE34" i="1"/>
  <c r="BE73" i="1" l="1"/>
  <c r="BE61" i="1"/>
  <c r="BE79" i="1"/>
  <c r="L8" i="2" l="1"/>
  <c r="L9" i="2"/>
  <c r="J71" i="6" l="1"/>
  <c r="I71" i="6"/>
  <c r="K68" i="6"/>
  <c r="J66" i="6"/>
  <c r="I66" i="6"/>
  <c r="K63" i="6"/>
  <c r="J60" i="6"/>
  <c r="I60" i="6"/>
  <c r="K57" i="6"/>
  <c r="K52" i="6"/>
  <c r="J50" i="6"/>
  <c r="I50" i="6"/>
  <c r="K47" i="6"/>
  <c r="J45" i="6"/>
  <c r="J73" i="6" s="1"/>
  <c r="I45" i="6"/>
  <c r="I73" i="6" s="1"/>
  <c r="K73" i="6" s="1"/>
  <c r="K42" i="6"/>
  <c r="J37" i="6"/>
  <c r="I37" i="6"/>
  <c r="K34" i="6"/>
  <c r="J32" i="6"/>
  <c r="I32" i="6"/>
  <c r="K29" i="6"/>
  <c r="J27" i="6"/>
  <c r="I27" i="6"/>
  <c r="K24" i="6"/>
  <c r="J22" i="6"/>
  <c r="I22" i="6"/>
  <c r="K19" i="6"/>
  <c r="J17" i="6"/>
  <c r="I17" i="6"/>
  <c r="K14" i="6"/>
  <c r="J12" i="6"/>
  <c r="I12" i="6"/>
  <c r="K9" i="6"/>
  <c r="J89" i="5"/>
  <c r="I89" i="5"/>
  <c r="K86" i="5"/>
  <c r="J84" i="5"/>
  <c r="I84" i="5"/>
  <c r="K81" i="5"/>
  <c r="J79" i="5"/>
  <c r="I79" i="5"/>
  <c r="K76" i="5"/>
  <c r="J74" i="5"/>
  <c r="I74" i="5"/>
  <c r="K71" i="5"/>
  <c r="J63" i="5"/>
  <c r="I63" i="5"/>
  <c r="K60" i="5"/>
  <c r="J58" i="5"/>
  <c r="I58" i="5"/>
  <c r="J54" i="5"/>
  <c r="I54" i="5"/>
  <c r="K53" i="5"/>
  <c r="J51" i="5"/>
  <c r="I51" i="5"/>
  <c r="K48" i="5"/>
  <c r="J46" i="5"/>
  <c r="I46" i="5"/>
  <c r="K43" i="5"/>
  <c r="J33" i="5"/>
  <c r="I33" i="5"/>
  <c r="K33" i="5" s="1"/>
  <c r="K30" i="5"/>
  <c r="J28" i="5"/>
  <c r="I28" i="5"/>
  <c r="K26" i="5"/>
  <c r="J24" i="5"/>
  <c r="I24" i="5"/>
  <c r="K21" i="5"/>
  <c r="J19" i="5"/>
  <c r="I19" i="5"/>
  <c r="K16" i="5"/>
  <c r="J14" i="5"/>
  <c r="I14" i="5"/>
  <c r="K11" i="5"/>
  <c r="J30" i="3"/>
  <c r="L10" i="2"/>
  <c r="L7" i="2"/>
  <c r="I39" i="5" l="1"/>
  <c r="J39" i="5"/>
  <c r="K27" i="6"/>
  <c r="K50" i="6"/>
  <c r="K60" i="6"/>
  <c r="K71" i="6"/>
  <c r="K32" i="6"/>
  <c r="K55" i="6"/>
  <c r="K66" i="6"/>
  <c r="K17" i="6"/>
  <c r="I39" i="6"/>
  <c r="I105" i="6" s="1"/>
  <c r="K37" i="6"/>
  <c r="K22" i="6"/>
  <c r="J39" i="6"/>
  <c r="J105" i="6" s="1"/>
  <c r="K12" i="6"/>
  <c r="K89" i="5"/>
  <c r="K84" i="5"/>
  <c r="K28" i="5"/>
  <c r="K24" i="5"/>
  <c r="K58" i="5"/>
  <c r="K54" i="5"/>
  <c r="K51" i="5"/>
  <c r="I91" i="5"/>
  <c r="J91" i="5"/>
  <c r="K19" i="5"/>
  <c r="K46" i="5"/>
  <c r="K79" i="5"/>
  <c r="K63" i="5"/>
  <c r="L219" i="2"/>
  <c r="K45" i="6"/>
  <c r="K14" i="5"/>
  <c r="K74" i="5"/>
  <c r="BA128" i="1"/>
  <c r="E129" i="1"/>
  <c r="BE13" i="1"/>
  <c r="K105" i="6" l="1"/>
  <c r="K39" i="6"/>
  <c r="K91" i="5"/>
  <c r="K39" i="5"/>
  <c r="K68" i="5"/>
  <c r="BE70" i="1"/>
  <c r="BE55" i="1"/>
  <c r="BC127" i="1"/>
  <c r="D129" i="1"/>
  <c r="F129" i="1"/>
  <c r="G129" i="1"/>
  <c r="I129" i="1"/>
  <c r="BE67" i="1"/>
  <c r="BE31" i="1"/>
  <c r="BE76" i="1" l="1"/>
  <c r="J115" i="3"/>
  <c r="AX127" i="1"/>
</calcChain>
</file>

<file path=xl/sharedStrings.xml><?xml version="1.0" encoding="utf-8"?>
<sst xmlns="http://schemas.openxmlformats.org/spreadsheetml/2006/main" count="2301" uniqueCount="596">
  <si>
    <t>Lieux</t>
  </si>
  <si>
    <t>bayeux</t>
  </si>
  <si>
    <t>progres-</t>
  </si>
  <si>
    <t>listing</t>
  </si>
  <si>
    <t>dernier</t>
  </si>
  <si>
    <t>sion</t>
  </si>
  <si>
    <t>Dates</t>
  </si>
  <si>
    <t>depuis</t>
  </si>
  <si>
    <t>Compétitions</t>
  </si>
  <si>
    <t>national</t>
  </si>
  <si>
    <t>doublettes</t>
  </si>
  <si>
    <t>quilles</t>
  </si>
  <si>
    <t>nbre</t>
  </si>
  <si>
    <t>et niveaux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</si>
  <si>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</si>
  <si>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</si>
  <si>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</si>
  <si>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</si>
  <si>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</si>
  <si>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</si>
  <si>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</si>
  <si>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</si>
  <si>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2 scr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</si>
  <si>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</si>
  <si>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</si>
  <si>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</si>
  <si>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</si>
  <si>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</si>
  <si>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</si>
  <si>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</si>
  <si>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</si>
  <si>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</si>
  <si>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</si>
  <si>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</si>
  <si>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</si>
  <si>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</si>
  <si>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</si>
  <si>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</si>
  <si>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</si>
  <si>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</si>
  <si>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Christophe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</si>
  <si>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</si>
  <si>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</si>
  <si>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</si>
  <si>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</si>
  <si>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</si>
  <si>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</si>
  <si>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</si>
  <si>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</si>
  <si>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</si>
  <si>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</si>
  <si>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</si>
  <si>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</si>
  <si>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</si>
  <si>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</si>
  <si>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</si>
  <si>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</si>
  <si>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</si>
  <si>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</si>
  <si>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</si>
  <si>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</si>
  <si>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</si>
  <si>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</si>
  <si>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</si>
  <si>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</si>
  <si>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</si>
  <si>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</si>
  <si>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</si>
  <si>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</si>
  <si>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</si>
  <si>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</si>
  <si>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</si>
  <si>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</si>
  <si>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</si>
  <si>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</si>
  <si>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</si>
  <si>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</si>
  <si>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</si>
  <si>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</si>
  <si>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</si>
  <si>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</si>
  <si>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</si>
  <si>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</si>
  <si>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</si>
  <si>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LEPRINCE</t>
  </si>
  <si>
    <t>Christine</t>
  </si>
  <si>
    <t>98,61387</t>
  </si>
  <si>
    <t>LEVESQUE</t>
  </si>
  <si>
    <t>Bernard</t>
  </si>
  <si>
    <t>85,28259</t>
  </si>
  <si>
    <t>MARIETTE</t>
  </si>
  <si>
    <t>Laure</t>
  </si>
  <si>
    <t>89,58577</t>
  </si>
  <si>
    <t>MERCIER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</si>
  <si>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</si>
  <si>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</si>
  <si>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</si>
  <si>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</si>
  <si>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</si>
  <si>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</si>
  <si>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</si>
  <si>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</si>
  <si>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</si>
  <si>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</si>
  <si>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</si>
  <si>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 xml:space="preserve"> N S</t>
  </si>
  <si>
    <t>Lucien</t>
  </si>
  <si>
    <t>87;53795</t>
  </si>
  <si>
    <t>TASSET</t>
  </si>
  <si>
    <t>78.4327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</si>
  <si>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</si>
  <si>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</si>
  <si>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</si>
  <si>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</si>
  <si>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</si>
  <si>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</si>
  <si>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</si>
  <si>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</si>
  <si>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</si>
  <si>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</si>
  <si>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</si>
  <si>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</si>
  <si>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</si>
  <si>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</si>
  <si>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</si>
  <si>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</si>
  <si>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</si>
  <si>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Ganne Gilles</t>
  </si>
  <si>
    <t>Mercier Régine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</si>
  <si>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</si>
  <si>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</si>
  <si>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</si>
  <si>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</si>
  <si>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</si>
  <si>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</si>
  <si>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</si>
  <si>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</si>
  <si>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</si>
  <si>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Asselin Line</t>
  </si>
  <si>
    <t>Madelaine Sabrina</t>
  </si>
  <si>
    <t>Vire</t>
  </si>
  <si>
    <t>Mariette Laure</t>
  </si>
  <si>
    <t>2 ème</t>
  </si>
  <si>
    <t>3 ème</t>
  </si>
  <si>
    <t>Leprince Christine</t>
  </si>
  <si>
    <t>Delafosse Nicolas</t>
  </si>
  <si>
    <t>Bourel Daniel</t>
  </si>
  <si>
    <t>Tasset Daniel</t>
  </si>
  <si>
    <t>nominés</t>
  </si>
  <si>
    <t>CLAVIER Fanfan 2</t>
  </si>
  <si>
    <t>MARIETTE Laure</t>
  </si>
  <si>
    <t>LECORDIER Emmanuel</t>
  </si>
  <si>
    <t>LEPRINCE Christine</t>
  </si>
  <si>
    <t>MERCIER Axelle</t>
  </si>
  <si>
    <t>MOREL Anne Gaelle</t>
  </si>
  <si>
    <t>MERCIER Guy</t>
  </si>
  <si>
    <t>MERCIER Régine</t>
  </si>
  <si>
    <t>GADAIS Alain</t>
  </si>
  <si>
    <t xml:space="preserve">LECARPENTIER Denis 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</si>
  <si>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</si>
  <si>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</si>
  <si>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</si>
  <si>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</si>
  <si>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</si>
  <si>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</si>
  <si>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</si>
  <si>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</si>
  <si>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</si>
  <si>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 xml:space="preserve">PERFORMANCE EQUIPE </t>
  </si>
  <si>
    <t>PERFORMANCES INDIVIDUELLES</t>
  </si>
  <si>
    <t>Moyennes</t>
  </si>
  <si>
    <t>Moyennes Tournois   ≥ 200 :</t>
  </si>
  <si>
    <t>DELAFOSSE  Florian</t>
  </si>
  <si>
    <t>PROGRESSIONS : 20 joueurs</t>
  </si>
  <si>
    <t>BAISSES : 10 joueurs</t>
  </si>
  <si>
    <t>MESNIER Fanfan 1</t>
  </si>
  <si>
    <t>LES  GROS JOUEURS : nombre lignes tournois</t>
  </si>
  <si>
    <t>cumul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</si>
  <si>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</si>
  <si>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</si>
  <si>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</si>
  <si>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</si>
  <si>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</si>
  <si>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</si>
  <si>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</si>
  <si>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</si>
  <si>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</si>
  <si>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</si>
  <si>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</si>
  <si>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</si>
  <si>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</si>
  <si>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</si>
  <si>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</si>
  <si>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</si>
  <si>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</si>
  <si>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</si>
  <si>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</si>
  <si>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</si>
  <si>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</si>
  <si>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</si>
  <si>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</si>
  <si>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</si>
  <si>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</si>
  <si>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</si>
  <si>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</si>
  <si>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</si>
  <si>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</si>
  <si>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</si>
  <si>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</si>
  <si>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</si>
  <si>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</si>
  <si>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</si>
  <si>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>Régionale   1</t>
  </si>
  <si>
    <t xml:space="preserve">  VICTOIRE en Tournoi Départemental</t>
  </si>
  <si>
    <t xml:space="preserve"> VICTOIRE en Tournoi Régional</t>
  </si>
  <si>
    <t>vire</t>
  </si>
  <si>
    <t>J 1 comité</t>
  </si>
  <si>
    <t>3 mhdp</t>
  </si>
  <si>
    <t>elite</t>
  </si>
  <si>
    <t>region</t>
  </si>
  <si>
    <t>nbre joueurs</t>
  </si>
  <si>
    <t>3 èmes</t>
  </si>
  <si>
    <t>records</t>
  </si>
  <si>
    <t>2 èmes</t>
  </si>
  <si>
    <t>yvetot</t>
  </si>
  <si>
    <t xml:space="preserve">Basse Normandie  </t>
  </si>
  <si>
    <t>NIOBEY</t>
  </si>
  <si>
    <t>Hubert</t>
  </si>
  <si>
    <t>06.92174</t>
  </si>
  <si>
    <t>Audincourt</t>
  </si>
  <si>
    <t>N 2 B Dames</t>
  </si>
  <si>
    <t>N 3 C Dames</t>
  </si>
  <si>
    <t>R 1 Hommes</t>
  </si>
  <si>
    <t>R 3  Hommes</t>
  </si>
  <si>
    <t>Poirot Lucien</t>
  </si>
  <si>
    <t>Boxstael Johan</t>
  </si>
  <si>
    <t>Régionale   3</t>
  </si>
  <si>
    <t>Régionale 3</t>
  </si>
  <si>
    <t>cumuls généraux</t>
  </si>
  <si>
    <t>NIOBEY Hubert</t>
  </si>
  <si>
    <t>METIVIER</t>
  </si>
  <si>
    <t>Virginie</t>
  </si>
  <si>
    <t xml:space="preserve"> VICTOIRE en Tournoi District </t>
  </si>
  <si>
    <t>LES  ECARTS  DE MOYENNES  ( listing sept 20 et fin saison 20/21 )</t>
  </si>
  <si>
    <t>METIVIER Virginie</t>
  </si>
  <si>
    <t>10.99378</t>
  </si>
  <si>
    <t>J 1 Comité</t>
  </si>
  <si>
    <t>doublettes excell.district</t>
  </si>
  <si>
    <t>LECORDIER Lolita</t>
  </si>
  <si>
    <t>CANTEUX Thierry</t>
  </si>
  <si>
    <t>1  VICTOIRE en Tournoi National</t>
  </si>
  <si>
    <t>doublettes ttmp</t>
  </si>
  <si>
    <t>st-lô</t>
  </si>
  <si>
    <t>ROULLAND</t>
  </si>
  <si>
    <t>ROULLAND Christophe</t>
  </si>
  <si>
    <t>21.118543</t>
  </si>
  <si>
    <t>macao</t>
  </si>
  <si>
    <t>Bad   Boys    Saint - Lô     :   résultats   saison  2021  -  2022  classement par compétition et quilleur</t>
  </si>
  <si>
    <t>Bad   Boys    Saint - Lô     :   résultats   saison  2021  -  2022  classement chronologique</t>
  </si>
  <si>
    <t>cumuls 2021-22</t>
  </si>
  <si>
    <t>Bad   Boys    Saint - Lô     :   Palmarès  de  la  saison  2021  -  2022</t>
  </si>
  <si>
    <t>Bad  Boys  Saint - Lô  : les nominés du palmarès   2021  -  2022</t>
  </si>
  <si>
    <t>9 èmes</t>
  </si>
  <si>
    <t>5 èmes</t>
  </si>
  <si>
    <t>Morel Anne Gaelle</t>
  </si>
  <si>
    <t>Gresselin Cyrille</t>
  </si>
  <si>
    <t>C</t>
  </si>
  <si>
    <t>B</t>
  </si>
  <si>
    <t>j 1 comité</t>
  </si>
  <si>
    <t>4 èmes</t>
  </si>
  <si>
    <t>8 èmes</t>
  </si>
  <si>
    <t>D</t>
  </si>
  <si>
    <t>LECORDIER  Lolita et Emmanuel, LECARPENTIER Denis</t>
  </si>
  <si>
    <t>MOREL Anne Gaelle , GANNE Gilles</t>
  </si>
  <si>
    <t>3 m hdp</t>
  </si>
  <si>
    <t>4 2 hdp</t>
  </si>
  <si>
    <t>national vétérans</t>
  </si>
  <si>
    <t>Chauray</t>
  </si>
  <si>
    <t>15 ème en 4</t>
  </si>
  <si>
    <t>vétérans</t>
  </si>
  <si>
    <t>Saint-Lô Macao</t>
  </si>
  <si>
    <t>Horion François</t>
  </si>
  <si>
    <t>Laroque Elisabeth</t>
  </si>
  <si>
    <t>Levesque Bernard</t>
  </si>
  <si>
    <t>doublettes honneur départ.</t>
  </si>
  <si>
    <t>6 èmes</t>
  </si>
  <si>
    <t>doublettes excell  district</t>
  </si>
  <si>
    <t>honneur</t>
  </si>
  <si>
    <t>départ</t>
  </si>
  <si>
    <t>excellence</t>
  </si>
  <si>
    <t>20 - 21</t>
  </si>
  <si>
    <t>LAROQUE Elisabeth - ASSELIN Line</t>
  </si>
  <si>
    <t>Macao</t>
  </si>
  <si>
    <t>GANNE Gilles - GADAIS Alain</t>
  </si>
  <si>
    <t>doublettes honneur depart.</t>
  </si>
  <si>
    <t>HORION Hrançois - GRESSELIN Cyrille</t>
  </si>
  <si>
    <t>championnes doub.honneur département</t>
  </si>
  <si>
    <t>doublettes elite region</t>
  </si>
  <si>
    <t>Yvetot</t>
  </si>
  <si>
    <t>Metivier Virginie</t>
  </si>
  <si>
    <t>1 ères</t>
  </si>
  <si>
    <t>14 èmes</t>
  </si>
  <si>
    <t>champions doublettes élite région</t>
  </si>
  <si>
    <t>CLAVIER Fanfan2 - METIVIER Virginie</t>
  </si>
  <si>
    <t>25 èmes</t>
  </si>
  <si>
    <t>36 èmes</t>
  </si>
  <si>
    <t>29 èmes</t>
  </si>
  <si>
    <t>2 ttmp</t>
  </si>
  <si>
    <t>national doublettes</t>
  </si>
  <si>
    <t>13 èmes</t>
  </si>
  <si>
    <t>4 scr</t>
  </si>
  <si>
    <t>chpt clubs N 2 dames J1</t>
  </si>
  <si>
    <t>Gadais Cathy</t>
  </si>
  <si>
    <t>audincourt</t>
  </si>
  <si>
    <t>chp clubs</t>
  </si>
  <si>
    <t>N 2</t>
  </si>
  <si>
    <t>4scr</t>
  </si>
  <si>
    <t>N 3</t>
  </si>
  <si>
    <t>Mesnier Françoise</t>
  </si>
  <si>
    <t>chpt clubs N 3 dames J1</t>
  </si>
  <si>
    <t xml:space="preserve">Bad   Boys    Saint - Lô     :   résultats   individuels   aux Chpts des Clubs saison  2021  -  2022 </t>
  </si>
  <si>
    <t>1 ère J1</t>
  </si>
  <si>
    <t>6 ème J1</t>
  </si>
  <si>
    <t>Taden</t>
  </si>
  <si>
    <t>7 ème en 4</t>
  </si>
  <si>
    <t>taden</t>
  </si>
  <si>
    <t>BOCE</t>
  </si>
  <si>
    <t>Valentin</t>
  </si>
  <si>
    <t>22.119275</t>
  </si>
  <si>
    <t>J 1</t>
  </si>
  <si>
    <t>Jeunes</t>
  </si>
  <si>
    <t>1 scr</t>
  </si>
  <si>
    <t>Boce Valentin</t>
  </si>
  <si>
    <t>10 ème</t>
  </si>
  <si>
    <t>j 1 jeunes : cadet</t>
  </si>
  <si>
    <t>corpo excellence</t>
  </si>
  <si>
    <t xml:space="preserve">2 ème </t>
  </si>
  <si>
    <t>corpo</t>
  </si>
  <si>
    <t>GRESSELIN Cyrille - LECARPENTIER Denis</t>
  </si>
  <si>
    <t>national doublettes dames</t>
  </si>
  <si>
    <t>2 hdp</t>
  </si>
  <si>
    <t xml:space="preserve">3 ème </t>
  </si>
  <si>
    <t>doublettes dames</t>
  </si>
  <si>
    <t>GADAIS Cathy</t>
  </si>
  <si>
    <t>dames</t>
  </si>
  <si>
    <t>national doub ecole st lo</t>
  </si>
  <si>
    <t>213,29 / 14</t>
  </si>
  <si>
    <t>nat.doub ecole st lo</t>
  </si>
  <si>
    <t>Niobey Hubert</t>
  </si>
  <si>
    <t>chpt clubs R 1 hommes J1</t>
  </si>
  <si>
    <t>5 scr</t>
  </si>
  <si>
    <t>chpt clubs R 3 hommes J1</t>
  </si>
  <si>
    <t>Boxstael Yohan</t>
  </si>
  <si>
    <t>Gadais Stéphane</t>
  </si>
  <si>
    <t xml:space="preserve">2 èmes </t>
  </si>
  <si>
    <t>7 èmes</t>
  </si>
  <si>
    <t>chpt</t>
  </si>
  <si>
    <t xml:space="preserve"> R  1</t>
  </si>
  <si>
    <t xml:space="preserve">clubs </t>
  </si>
  <si>
    <t xml:space="preserve"> R  3</t>
  </si>
  <si>
    <t>Stephane</t>
  </si>
  <si>
    <t>rentrée cool !</t>
  </si>
  <si>
    <t>casse limité, pour un retour !</t>
  </si>
  <si>
    <t>10.99681</t>
  </si>
  <si>
    <t>8 émes</t>
  </si>
  <si>
    <t>27 èmes</t>
  </si>
  <si>
    <t>15 èmes</t>
  </si>
  <si>
    <t>DEVAUX</t>
  </si>
  <si>
    <t>22;119644</t>
  </si>
  <si>
    <t>St Julien les Metz</t>
  </si>
  <si>
    <t>finale nationale doub élites</t>
  </si>
  <si>
    <t>doub excellence région</t>
  </si>
  <si>
    <t>1 ers</t>
  </si>
  <si>
    <t>doub honneur district</t>
  </si>
  <si>
    <t>st julien</t>
  </si>
  <si>
    <t>les metz</t>
  </si>
  <si>
    <t>doub</t>
  </si>
  <si>
    <t>fin national</t>
  </si>
  <si>
    <t>région</t>
  </si>
  <si>
    <t>champions doublettes excellence région</t>
  </si>
  <si>
    <t>GADAIS Alain  , GANNE Gilles</t>
  </si>
  <si>
    <t>LECORDIER Emmanuel - LECARPENTIER Denis</t>
  </si>
  <si>
    <t>doublettes excellence région</t>
  </si>
  <si>
    <t>doublettes honneur district</t>
  </si>
  <si>
    <t>ASSELIN Line - LAROQUE Elisabeth</t>
  </si>
  <si>
    <t xml:space="preserve">doublettes élite </t>
  </si>
  <si>
    <t>1 + bonus</t>
  </si>
  <si>
    <t>Cherbourg</t>
  </si>
  <si>
    <t>indiv seniors A Manche</t>
  </si>
  <si>
    <t>1 ère</t>
  </si>
  <si>
    <t>indiv seniors B Manche</t>
  </si>
  <si>
    <t>5 ème</t>
  </si>
  <si>
    <t>6 ème</t>
  </si>
  <si>
    <t>indiv seniors C Manche</t>
  </si>
  <si>
    <t>1 er</t>
  </si>
  <si>
    <t>7 ème</t>
  </si>
  <si>
    <t>8 éme</t>
  </si>
  <si>
    <t>cherbourg</t>
  </si>
  <si>
    <t>indiv</t>
  </si>
  <si>
    <t>seniors</t>
  </si>
  <si>
    <t>SA SB SC</t>
  </si>
  <si>
    <t>individuels seniors A</t>
  </si>
  <si>
    <t>individuels seniors B</t>
  </si>
  <si>
    <t xml:space="preserve">CLAVIER Fanfan2 </t>
  </si>
  <si>
    <t>individuels seniors C</t>
  </si>
  <si>
    <t>LAROQUE Elisabeth</t>
  </si>
  <si>
    <t>attendre</t>
  </si>
  <si>
    <t>annuel</t>
  </si>
  <si>
    <t>corpos</t>
  </si>
  <si>
    <t>doub mixte</t>
  </si>
  <si>
    <t>doub mixte excellence corpos</t>
  </si>
  <si>
    <t>mixte corpo excell</t>
  </si>
  <si>
    <t>217  /  6</t>
  </si>
  <si>
    <t>LECARPENTIER Denis</t>
  </si>
  <si>
    <t>1 + bon SC</t>
  </si>
  <si>
    <t>LECARPENTIER Denis  ( avec J DEGEL,  du DRAGON )</t>
  </si>
  <si>
    <t>9 éme</t>
  </si>
  <si>
    <t>J 2</t>
  </si>
  <si>
    <t>national indiv scr et hdp</t>
  </si>
  <si>
    <t>3 ème  hdp</t>
  </si>
  <si>
    <t>11 ème scr</t>
  </si>
  <si>
    <t>46 ème scr</t>
  </si>
  <si>
    <t>scr et hdp</t>
  </si>
  <si>
    <t>Romain</t>
  </si>
  <si>
    <t>indiv seniors C District</t>
  </si>
  <si>
    <t>4 ème</t>
  </si>
  <si>
    <t xml:space="preserve">11 ème </t>
  </si>
  <si>
    <t xml:space="preserve">20 ème </t>
  </si>
  <si>
    <t>indiv seniors B District</t>
  </si>
  <si>
    <t>senior B</t>
  </si>
  <si>
    <t>senior C</t>
  </si>
  <si>
    <t>indiv  seniors B district</t>
  </si>
  <si>
    <t>indiv  seniors C district</t>
  </si>
  <si>
    <t>j 2 jeunes : cadet</t>
  </si>
  <si>
    <t>Devaux Romain</t>
  </si>
  <si>
    <t>7 éme</t>
  </si>
  <si>
    <t>bien , pour une 1 ère compétiton !</t>
  </si>
  <si>
    <t>indiv honneur Manche</t>
  </si>
  <si>
    <t>indiv élite   région</t>
  </si>
  <si>
    <t>Métivier Virginie</t>
  </si>
  <si>
    <t>indiv excellence district</t>
  </si>
  <si>
    <t xml:space="preserve">15 ème </t>
  </si>
  <si>
    <t>senior</t>
  </si>
  <si>
    <t>élite</t>
  </si>
  <si>
    <t>manche</t>
  </si>
  <si>
    <t xml:space="preserve">LECORDIER  Lolita </t>
  </si>
  <si>
    <t>11 TITRES</t>
  </si>
  <si>
    <t>202,38 / 8</t>
  </si>
  <si>
    <t>BOCE  Valentin</t>
  </si>
  <si>
    <t>GADAIS Stéphane</t>
  </si>
  <si>
    <t xml:space="preserve">27 ème </t>
  </si>
  <si>
    <t>1 - 2 hdp</t>
  </si>
  <si>
    <t>44 en 1,6 en 2</t>
  </si>
  <si>
    <t>1 2 scr</t>
  </si>
  <si>
    <t>indiv et</t>
  </si>
  <si>
    <t>doub.</t>
  </si>
  <si>
    <t>j 3 jeunes : cadet</t>
  </si>
  <si>
    <t>j 3 jeunes : junior</t>
  </si>
  <si>
    <t>J 3</t>
  </si>
  <si>
    <t>national doub st valentin</t>
  </si>
  <si>
    <t>st valentin</t>
  </si>
  <si>
    <t>chpt clubs R 1 hommes J2</t>
  </si>
  <si>
    <t>1 ex aequo</t>
  </si>
  <si>
    <t>1 ex aequo J2</t>
  </si>
  <si>
    <t>BOUREL-GANNE-GRESSELIN-NIOBEY-HOUY</t>
  </si>
  <si>
    <t>DELAFOSSE F et N-GADAIS A-LECARPENTIER-LECORDIER-MERCIER</t>
  </si>
  <si>
    <t>chpt clubs R 3 hommes J2</t>
  </si>
  <si>
    <t>3 ème J2</t>
  </si>
  <si>
    <t>GADAIS S-LEVESQUE-POIROT-HORION</t>
  </si>
  <si>
    <t>LECORDIER L - MESNIER - LEMAZURIER -LEPRINCE</t>
  </si>
  <si>
    <t>joue peu mais très bien !</t>
  </si>
  <si>
    <t>joue cool !</t>
  </si>
  <si>
    <t>2 ème J1</t>
  </si>
  <si>
    <t>corpo excellence finale nationale</t>
  </si>
  <si>
    <t>Reims Tinqueux</t>
  </si>
  <si>
    <t>27 è / 32</t>
  </si>
  <si>
    <t>reims</t>
  </si>
  <si>
    <t>corpo excel</t>
  </si>
  <si>
    <t>quad corpo excell</t>
  </si>
  <si>
    <t>LECARPENTIER Denis - LEVESQUE Bernard ( avec E LESNE et G LE BAIL )</t>
  </si>
  <si>
    <t>très raide à jouer !</t>
  </si>
  <si>
    <t>Coupe Ndie district</t>
  </si>
  <si>
    <t>11 é / 20</t>
  </si>
  <si>
    <t>4 é / 20</t>
  </si>
  <si>
    <t>12 é / 20</t>
  </si>
  <si>
    <t>15 é / 20</t>
  </si>
  <si>
    <t>tinqueux</t>
  </si>
  <si>
    <t>coupe ndie</t>
  </si>
  <si>
    <t>203,5 / 6</t>
  </si>
  <si>
    <t>cpe  ndie district</t>
  </si>
  <si>
    <t>nationale</t>
  </si>
  <si>
    <t>finale</t>
  </si>
  <si>
    <t>petit coup de mou !</t>
  </si>
  <si>
    <t>joue dans sa moyenne !</t>
  </si>
  <si>
    <t>s'améliore. Continue !</t>
  </si>
  <si>
    <t>national doublettes 80 %</t>
  </si>
  <si>
    <t>12 è demi fin</t>
  </si>
  <si>
    <t>14 è demi fin</t>
  </si>
  <si>
    <t>17 è demi fin</t>
  </si>
  <si>
    <t>national doublettes 70 %</t>
  </si>
  <si>
    <t>23 é / 36</t>
  </si>
  <si>
    <t>13 é / 36</t>
  </si>
  <si>
    <t>8 é / 36</t>
  </si>
  <si>
    <t>4 é / 36</t>
  </si>
  <si>
    <t>209,43 / 14</t>
  </si>
  <si>
    <t>207,07 / 14</t>
  </si>
  <si>
    <t xml:space="preserve">200 de moyenne, moi aussi, je sais </t>
  </si>
  <si>
    <t>faire, non mais !</t>
  </si>
  <si>
    <t>challenge fédéral departement</t>
  </si>
  <si>
    <t>challenge</t>
  </si>
  <si>
    <t>fédéral</t>
  </si>
  <si>
    <t>département</t>
  </si>
  <si>
    <t>E</t>
  </si>
  <si>
    <t>2 é / 9</t>
  </si>
  <si>
    <t>3 é / 9</t>
  </si>
  <si>
    <t>8 é / 9</t>
  </si>
  <si>
    <t>4 é / 9</t>
  </si>
  <si>
    <t>1 ers / 9</t>
  </si>
  <si>
    <t>reprenons les bases !</t>
  </si>
  <si>
    <t>ralentit, pour mieux repartir !</t>
  </si>
  <si>
    <t>je les connait, mes pistes !</t>
  </si>
  <si>
    <t>a compris et accéléré !</t>
  </si>
  <si>
    <t>challenge fédéral département</t>
  </si>
  <si>
    <t>CLAVIER Fanfan2 - DELAFOSSE Nicolas - NIOBEY Hubert</t>
  </si>
  <si>
    <t>Gadais Lucie</t>
  </si>
  <si>
    <t>chpt clubs N 3 dames J2</t>
  </si>
  <si>
    <t>chpt clubs N 2 dames J2</t>
  </si>
  <si>
    <t>moulins</t>
  </si>
  <si>
    <t>CUM</t>
  </si>
  <si>
    <t>J1</t>
  </si>
  <si>
    <t>Moulins Avermes</t>
  </si>
  <si>
    <t>avermes</t>
  </si>
  <si>
    <t>a limité la casse !</t>
  </si>
  <si>
    <t>pas trouvé grand-chose !  Bis !</t>
  </si>
  <si>
    <t>a très bien assuré !</t>
  </si>
  <si>
    <t>on peut compter sur un pilier !</t>
  </si>
  <si>
    <t>rentrée à oublier !</t>
  </si>
  <si>
    <t>a peiné sur les fermetures !</t>
  </si>
  <si>
    <t>METIVIER-MERCIER R-GADAIS C- MOREL-FANFAN2</t>
  </si>
  <si>
    <t>METIVIER-MERCIER R-LEMAZURIER - MOREL-FANFAN2</t>
  </si>
  <si>
    <t>LECORDIER L - MESNIER -GADAIS L  - LEPRINCE - MARIETTE</t>
  </si>
  <si>
    <t>4 ème J2</t>
  </si>
  <si>
    <t>LECORDIER Lolita - MOREL Anne Gaelle</t>
  </si>
  <si>
    <t>titres</t>
  </si>
  <si>
    <t>1er</t>
  </si>
  <si>
    <t>R 1 H</t>
  </si>
  <si>
    <t>N 33 D</t>
  </si>
  <si>
    <t>R 3 H</t>
  </si>
  <si>
    <t>soit</t>
  </si>
  <si>
    <t>4 èmes J 2</t>
  </si>
  <si>
    <t>3 èmes J 2</t>
  </si>
  <si>
    <t>doublettes seniors</t>
  </si>
  <si>
    <t>3 èmes Sen B</t>
  </si>
  <si>
    <t>2 èmes Sen B</t>
  </si>
  <si>
    <t>doublettes seniors B</t>
  </si>
  <si>
    <t>LECARPENTIER Denis  - GRESSELIN Cyrille</t>
  </si>
  <si>
    <t xml:space="preserve">  16    2 èmes   places</t>
  </si>
  <si>
    <t>LEPARQUIER Didier</t>
  </si>
  <si>
    <t>203,75 / 8</t>
  </si>
  <si>
    <t>210,63 / 8</t>
  </si>
  <si>
    <t xml:space="preserve">classement : nbre nominations, titres, victoires en tournois, places, records, finales nationales, perf indiv, </t>
  </si>
  <si>
    <t>retour dans la moyenne confirmé !</t>
  </si>
  <si>
    <t>argenten</t>
  </si>
  <si>
    <t>Argentan</t>
  </si>
  <si>
    <t>6 ème J 5</t>
  </si>
  <si>
    <t>J 5</t>
  </si>
  <si>
    <t>national 1 -2 -4</t>
  </si>
  <si>
    <t>chauray</t>
  </si>
  <si>
    <t>en mai, n'a pas fait ce qui lui plait !</t>
  </si>
  <si>
    <t xml:space="preserve">1 2 4 hdp </t>
  </si>
  <si>
    <t>1 2 4 hdp</t>
  </si>
  <si>
    <t>challenge fédéral district</t>
  </si>
  <si>
    <t>2 èmes  / 15</t>
  </si>
  <si>
    <t>3 èmes / 15</t>
  </si>
  <si>
    <t>6 ème / 15</t>
  </si>
  <si>
    <t>cela s'appelle jouer dans sa moyenne !</t>
  </si>
  <si>
    <t>jour gris !</t>
  </si>
  <si>
    <t>nouvel adepte du yoyo !</t>
  </si>
  <si>
    <t>a regardé jouer fifille !</t>
  </si>
  <si>
    <t>p'pa ? Du mal à suivre mon rythme ?</t>
  </si>
  <si>
    <t>nouveau départ !</t>
  </si>
  <si>
    <t>c'est reparti !</t>
  </si>
  <si>
    <t>a fait son minimum !</t>
  </si>
  <si>
    <t>assure bien, mais peux mieux faire !</t>
  </si>
  <si>
    <t>24  PODIUMS : hors 1 ère place</t>
  </si>
  <si>
    <t xml:space="preserve">  11    3 èmes   places</t>
  </si>
  <si>
    <t>MOREL Anne Gaelle - GANNE Gilles</t>
  </si>
  <si>
    <t>LECORDIER Lolita - LECORDIER Emmanuel - DELAFOSSE Florian</t>
  </si>
  <si>
    <t>202,17  / 6</t>
  </si>
  <si>
    <t>4 èmes / 15</t>
  </si>
  <si>
    <t>Simon</t>
  </si>
  <si>
    <t>8,96462</t>
  </si>
  <si>
    <t>finale dep regionaux jeunes</t>
  </si>
  <si>
    <t>11 ème</t>
  </si>
  <si>
    <t>jeunes</t>
  </si>
  <si>
    <t>1 ère année compétition bien remplie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</si>
</sst>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0" xfId="0" applyFont="1" applyFill="1"/>
    <xf numFmtId="0" fontId="7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0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8" fillId="0" borderId="0" xfId="0" applyFont="1"/>
    <xf numFmtId="49" fontId="10" fillId="5" borderId="6" xfId="0" applyNumberFormat="1" applyFont="1" applyFill="1" applyBorder="1" applyAlignment="1">
      <alignment horizontal="center"/>
    </xf>
    <xf numFmtId="0" fontId="4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0" fillId="4" borderId="6" xfId="0" applyFont="1" applyFill="1" applyBorder="1" applyAlignment="1">
      <alignment horizontal="center"/>
    </xf>
    <xf numFmtId="0" fontId="11" fillId="0" borderId="0" xfId="0" applyFont="1"/>
    <xf numFmtId="49" fontId="9" fillId="4" borderId="6" xfId="0" applyNumberFormat="1" applyFont="1" applyFill="1" applyBorder="1" applyAlignment="1">
      <alignment horizontal="center"/>
    </xf>
    <xf numFmtId="49" fontId="12" fillId="3" borderId="6" xfId="0" applyNumberFormat="1" applyFont="1" applyFill="1" applyBorder="1" applyAlignment="1">
      <alignment horizontal="center"/>
    </xf>
    <xf numFmtId="49" fontId="10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0" fontId="15" fillId="0" borderId="0" xfId="0" applyFont="1"/>
    <xf numFmtId="49" fontId="6" fillId="3" borderId="6" xfId="0" applyNumberFormat="1" applyFont="1" applyFill="1" applyBorder="1" applyAlignment="1">
      <alignment horizontal="center"/>
    </xf>
    <xf numFmtId="0" fontId="8" fillId="0" borderId="4" xfId="0" applyFont="1" applyFill="1" applyBorder="1"/>
    <xf numFmtId="0" fontId="8" fillId="0" borderId="0" xfId="0" applyFont="1" applyFill="1" applyBorder="1"/>
    <xf numFmtId="49" fontId="6" fillId="3" borderId="3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5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/>
    <xf numFmtId="0" fontId="17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18" fillId="0" borderId="13" xfId="0" applyFont="1" applyBorder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3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18" fillId="0" borderId="0" xfId="0" applyFont="1" applyAlignment="1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/>
    <xf numFmtId="0" fontId="2" fillId="0" borderId="0" xfId="0" applyFont="1" applyFill="1" applyAlignment="1">
      <alignment horizontal="center"/>
    </xf>
    <xf numFmtId="0" fontId="19" fillId="0" borderId="0" xfId="0" applyFont="1"/>
    <xf numFmtId="0" fontId="19" fillId="0" borderId="0" xfId="0" applyFont="1" applyFill="1"/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/>
    <xf numFmtId="0" fontId="24" fillId="0" borderId="0" xfId="0" applyFont="1"/>
    <xf numFmtId="0" fontId="1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6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12" borderId="0" xfId="0" applyFont="1" applyFill="1" applyAlignment="1">
      <alignment horizontal="center"/>
    </xf>
    <xf numFmtId="0" fontId="20" fillId="14" borderId="0" xfId="0" applyFont="1" applyFill="1" applyAlignment="1">
      <alignment horizontal="center"/>
    </xf>
    <xf numFmtId="0" fontId="20" fillId="15" borderId="0" xfId="0" applyFont="1" applyFill="1" applyAlignment="1">
      <alignment horizontal="center"/>
    </xf>
    <xf numFmtId="0" fontId="20" fillId="13" borderId="0" xfId="0" applyFont="1" applyFill="1" applyAlignment="1">
      <alignment horizontal="center"/>
    </xf>
    <xf numFmtId="0" fontId="25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18" fillId="0" borderId="0" xfId="0" applyNumberFormat="1" applyFont="1" applyAlignment="1">
      <alignment horizontal="center"/>
    </xf>
    <xf numFmtId="2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7" fillId="17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4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49" fontId="26" fillId="3" borderId="8" xfId="0" applyNumberFormat="1" applyFont="1" applyFill="1" applyBorder="1" applyAlignment="1">
      <alignment horizontal="center"/>
    </xf>
    <xf numFmtId="49" fontId="10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6" fillId="3" borderId="6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7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18" fillId="0" borderId="11" xfId="0" applyNumberFormat="1" applyFont="1" applyFill="1" applyBorder="1" applyAlignment="1">
      <alignment horizontal="center"/>
    </xf>
    <xf numFmtId="3" fontId="20" fillId="0" borderId="15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5" fillId="0" borderId="0" xfId="0" applyFont="1" applyFill="1"/>
    <xf numFmtId="49" fontId="3" fillId="5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0" fontId="20" fillId="19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3" fillId="20" borderId="0" xfId="0" applyFont="1" applyFill="1"/>
    <xf numFmtId="0" fontId="13" fillId="11" borderId="0" xfId="0" applyFont="1" applyFill="1" applyAlignment="1">
      <alignment horizontal="center"/>
    </xf>
    <xf numFmtId="2" fontId="15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9" fontId="28" fillId="21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Border="1"/>
    <xf numFmtId="165" fontId="30" fillId="0" borderId="6" xfId="0" applyNumberFormat="1" applyFont="1" applyFill="1" applyBorder="1" applyAlignment="1">
      <alignment horizontal="center"/>
    </xf>
    <xf numFmtId="3" fontId="31" fillId="0" borderId="5" xfId="0" applyNumberFormat="1" applyFont="1" applyBorder="1" applyAlignment="1">
      <alignment horizontal="center"/>
    </xf>
    <xf numFmtId="4" fontId="31" fillId="0" borderId="9" xfId="0" applyNumberFormat="1" applyFont="1" applyFill="1" applyBorder="1" applyAlignment="1">
      <alignment horizontal="center"/>
    </xf>
    <xf numFmtId="4" fontId="31" fillId="0" borderId="6" xfId="0" applyNumberFormat="1" applyFont="1" applyFill="1" applyBorder="1" applyAlignment="1">
      <alignment horizontal="center"/>
    </xf>
    <xf numFmtId="3" fontId="31" fillId="0" borderId="6" xfId="0" applyNumberFormat="1" applyFont="1" applyFill="1" applyBorder="1" applyAlignment="1">
      <alignment horizontal="center"/>
    </xf>
    <xf numFmtId="3" fontId="31" fillId="0" borderId="6" xfId="0" applyNumberFormat="1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2" fontId="31" fillId="0" borderId="9" xfId="0" applyNumberFormat="1" applyFont="1" applyFill="1" applyBorder="1" applyAlignment="1">
      <alignment horizontal="center"/>
    </xf>
    <xf numFmtId="0" fontId="31" fillId="0" borderId="6" xfId="0" applyFont="1" applyBorder="1" applyAlignment="1">
      <alignment horizontal="center"/>
    </xf>
    <xf numFmtId="1" fontId="31" fillId="0" borderId="6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4" fillId="0" borderId="0" xfId="0" applyFont="1" applyFill="1"/>
    <xf numFmtId="0" fontId="33" fillId="0" borderId="0" xfId="0" applyFont="1" applyFill="1" applyAlignment="1">
      <alignment horizontal="center"/>
    </xf>
    <xf numFmtId="0" fontId="15" fillId="14" borderId="0" xfId="0" applyFont="1" applyFill="1"/>
    <xf numFmtId="165" fontId="2" fillId="0" borderId="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29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3" fillId="0" borderId="0" xfId="0" applyFont="1" applyFill="1"/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9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33" fillId="2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8" fillId="23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Fill="1"/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2" fillId="0" borderId="0" xfId="0" applyFont="1" applyFill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33" fillId="0" borderId="0" xfId="0" applyNumberFormat="1" applyFont="1" applyAlignment="1">
      <alignment horizontal="center"/>
    </xf>
    <xf numFmtId="0" fontId="18" fillId="22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5" fillId="0" borderId="4" xfId="0" applyFont="1" applyFill="1" applyBorder="1"/>
    <xf numFmtId="0" fontId="18" fillId="0" borderId="0" xfId="0" applyFont="1" applyAlignment="1">
      <alignment horizontal="center"/>
    </xf>
    <xf numFmtId="0" fontId="0" fillId="0" borderId="10" xfId="0" applyBorder="1"/>
    <xf numFmtId="0" fontId="34" fillId="0" borderId="0" xfId="0" applyFont="1" applyFill="1"/>
    <xf numFmtId="0" fontId="18" fillId="0" borderId="0" xfId="0" applyFont="1" applyAlignment="1">
      <alignment horizontal="center"/>
    </xf>
    <xf numFmtId="2" fontId="0" fillId="0" borderId="0" xfId="0" applyNumberFormat="1"/>
    <xf numFmtId="0" fontId="18" fillId="0" borderId="0" xfId="0" applyFont="1" applyAlignment="1">
      <alignment horizontal="center"/>
    </xf>
    <xf numFmtId="0" fontId="0" fillId="0" borderId="13" xfId="0" applyBorder="1"/>
    <xf numFmtId="0" fontId="0" fillId="22" borderId="0" xfId="0" applyFill="1"/>
    <xf numFmtId="0" fontId="20" fillId="22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13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2" fontId="15" fillId="0" borderId="6" xfId="0" applyNumberFormat="1" applyFont="1" applyFill="1" applyBorder="1" applyAlignment="1">
      <alignment horizontal="center"/>
    </xf>
    <xf numFmtId="2" fontId="8" fillId="0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7" fillId="1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FF"/>
      <color rgb="FFFFFF00"/>
      <color rgb="FF00FF00"/>
      <color rgb="FFDAEEF3"/>
      <color rgb="FFD0A3FD"/>
      <color rgb="FFFCD5B4"/>
      <color rgb="FFD9D9D9"/>
      <color rgb="FFFF0066"/>
      <color rgb="FF00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32"/>
  <sheetViews>
    <sheetView tabSelected="1" topLeftCell="AL1" workbookViewId="0">
      <selection activeCell="AX130" sqref="AX130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7" width="9.7109375" customWidth="1"/>
    <col min="8" max="8" width="9.7109375" style="80" customWidth="1"/>
    <col min="9" max="49" width="9.7109375" customWidth="1"/>
    <col min="50" max="50" width="10.7109375" customWidth="1"/>
    <col min="51" max="51" width="8.5703125" customWidth="1"/>
    <col min="52" max="52" width="35.140625" customWidth="1"/>
    <col min="53" max="53" width="12.42578125" customWidth="1"/>
    <col min="54" max="54" width="2.28515625" customWidth="1"/>
    <col min="55" max="55" width="9.28515625" customWidth="1"/>
    <col min="56" max="56" width="2.42578125" customWidth="1"/>
    <col min="57" max="57" width="9.85546875" customWidth="1"/>
  </cols>
  <sheetData>
    <row r="1" spans="1:59" ht="15.75" x14ac:dyDescent="0.25">
      <c r="A1" s="56" t="s">
        <v>257</v>
      </c>
    </row>
    <row r="2" spans="1:59" x14ac:dyDescent="0.25">
      <c r="Q2" s="253"/>
      <c r="R2" s="253"/>
      <c r="S2" s="253"/>
      <c r="T2" s="253"/>
      <c r="U2" s="253"/>
      <c r="V2" s="253"/>
      <c r="W2" s="253"/>
      <c r="X2" s="253"/>
      <c r="Y2" s="253"/>
    </row>
    <row r="3" spans="1:59" x14ac:dyDescent="0.25">
      <c r="AR3" s="273"/>
      <c r="AS3" s="46"/>
      <c r="AT3" s="46"/>
      <c r="AU3" s="46"/>
      <c r="AV3" s="46"/>
      <c r="AW3" s="46"/>
    </row>
    <row r="4" spans="1:59" x14ac:dyDescent="0.25">
      <c r="A4" s="1"/>
      <c r="B4" s="146" t="s">
        <v>0</v>
      </c>
      <c r="C4" s="2"/>
      <c r="D4" s="109" t="s">
        <v>1</v>
      </c>
      <c r="E4" s="109" t="s">
        <v>215</v>
      </c>
      <c r="F4" s="109" t="s">
        <v>215</v>
      </c>
      <c r="G4" s="164" t="s">
        <v>224</v>
      </c>
      <c r="H4" s="109" t="s">
        <v>252</v>
      </c>
      <c r="I4" s="109" t="s">
        <v>215</v>
      </c>
      <c r="J4" s="109" t="s">
        <v>1</v>
      </c>
      <c r="K4" s="164" t="s">
        <v>313</v>
      </c>
      <c r="L4" s="164" t="s">
        <v>224</v>
      </c>
      <c r="M4" s="109" t="s">
        <v>252</v>
      </c>
      <c r="N4" s="109" t="s">
        <v>325</v>
      </c>
      <c r="O4" s="109" t="s">
        <v>215</v>
      </c>
      <c r="P4" s="109" t="s">
        <v>215</v>
      </c>
      <c r="Q4" s="109" t="s">
        <v>1</v>
      </c>
      <c r="R4" s="109" t="s">
        <v>1</v>
      </c>
      <c r="S4" s="109" t="s">
        <v>215</v>
      </c>
      <c r="T4" s="164" t="s">
        <v>374</v>
      </c>
      <c r="U4" s="109" t="s">
        <v>1</v>
      </c>
      <c r="V4" s="109" t="s">
        <v>215</v>
      </c>
      <c r="W4" s="109" t="s">
        <v>1</v>
      </c>
      <c r="X4" s="109" t="s">
        <v>1</v>
      </c>
      <c r="Y4" s="164" t="s">
        <v>397</v>
      </c>
      <c r="Z4" s="109" t="s">
        <v>252</v>
      </c>
      <c r="AA4" s="109" t="s">
        <v>1</v>
      </c>
      <c r="AB4" s="109" t="s">
        <v>1</v>
      </c>
      <c r="AC4" s="109" t="s">
        <v>252</v>
      </c>
      <c r="AD4" s="164" t="s">
        <v>397</v>
      </c>
      <c r="AE4" s="109" t="s">
        <v>1</v>
      </c>
      <c r="AF4" s="109" t="s">
        <v>215</v>
      </c>
      <c r="AG4" s="109" t="s">
        <v>252</v>
      </c>
      <c r="AH4" s="109" t="s">
        <v>1</v>
      </c>
      <c r="AI4" s="109" t="s">
        <v>215</v>
      </c>
      <c r="AJ4" s="109" t="s">
        <v>215</v>
      </c>
      <c r="AK4" s="164" t="s">
        <v>397</v>
      </c>
      <c r="AL4" s="164" t="s">
        <v>476</v>
      </c>
      <c r="AM4" s="109" t="s">
        <v>1</v>
      </c>
      <c r="AN4" s="109" t="s">
        <v>1</v>
      </c>
      <c r="AO4" s="109" t="s">
        <v>1</v>
      </c>
      <c r="AP4" s="109" t="s">
        <v>252</v>
      </c>
      <c r="AQ4" s="109" t="s">
        <v>1</v>
      </c>
      <c r="AR4" s="111" t="s">
        <v>527</v>
      </c>
      <c r="AS4" s="109" t="s">
        <v>1</v>
      </c>
      <c r="AT4" s="164" t="s">
        <v>562</v>
      </c>
      <c r="AU4" s="164" t="s">
        <v>567</v>
      </c>
      <c r="AV4" s="109" t="s">
        <v>1</v>
      </c>
      <c r="AW4" s="164" t="s">
        <v>224</v>
      </c>
      <c r="AX4" s="120"/>
      <c r="AY4" s="121"/>
      <c r="BA4" s="4"/>
      <c r="BC4" s="5" t="s">
        <v>406</v>
      </c>
      <c r="BE4" s="6" t="s">
        <v>2</v>
      </c>
    </row>
    <row r="5" spans="1:59" x14ac:dyDescent="0.25">
      <c r="A5" s="141" t="s">
        <v>16</v>
      </c>
      <c r="B5" s="141"/>
      <c r="C5" s="7"/>
      <c r="D5" s="110"/>
      <c r="E5" s="110"/>
      <c r="F5" s="122"/>
      <c r="G5" s="110"/>
      <c r="H5" s="122" t="s">
        <v>256</v>
      </c>
      <c r="I5" s="122"/>
      <c r="J5" s="122"/>
      <c r="K5" s="122"/>
      <c r="L5" s="122"/>
      <c r="M5" s="122" t="s">
        <v>256</v>
      </c>
      <c r="N5" s="122"/>
      <c r="O5" s="122"/>
      <c r="P5" s="122"/>
      <c r="Q5" s="122"/>
      <c r="R5" s="122"/>
      <c r="S5" s="122"/>
      <c r="T5" s="122" t="s">
        <v>375</v>
      </c>
      <c r="U5" s="122"/>
      <c r="V5" s="122"/>
      <c r="W5" s="122"/>
      <c r="X5" s="122"/>
      <c r="Y5" s="122"/>
      <c r="Z5" s="122" t="s">
        <v>256</v>
      </c>
      <c r="AA5" s="122"/>
      <c r="AB5" s="122"/>
      <c r="AC5" s="122" t="s">
        <v>256</v>
      </c>
      <c r="AD5" s="122"/>
      <c r="AE5" s="122"/>
      <c r="AF5" s="122"/>
      <c r="AG5" s="122" t="s">
        <v>256</v>
      </c>
      <c r="AH5" s="122"/>
      <c r="AI5" s="122"/>
      <c r="AJ5" s="122"/>
      <c r="AK5" s="122"/>
      <c r="AL5" s="122" t="s">
        <v>486</v>
      </c>
      <c r="AM5" s="122"/>
      <c r="AN5" s="122"/>
      <c r="AO5" s="122"/>
      <c r="AP5" s="122" t="s">
        <v>256</v>
      </c>
      <c r="AQ5" s="122"/>
      <c r="AR5" s="125" t="s">
        <v>531</v>
      </c>
      <c r="AS5" s="122"/>
      <c r="AT5" s="122"/>
      <c r="AU5" s="122"/>
      <c r="AV5" s="122"/>
      <c r="AW5" s="122"/>
      <c r="AX5" s="294" t="s">
        <v>259</v>
      </c>
      <c r="AY5" s="295"/>
      <c r="BA5" s="8"/>
      <c r="BC5" s="9" t="s">
        <v>4</v>
      </c>
      <c r="BE5" s="10" t="s">
        <v>5</v>
      </c>
    </row>
    <row r="6" spans="1:59" x14ac:dyDescent="0.25">
      <c r="A6" s="141"/>
      <c r="B6" s="147" t="s">
        <v>6</v>
      </c>
      <c r="C6" s="7"/>
      <c r="D6" s="111">
        <v>44444</v>
      </c>
      <c r="E6" s="111">
        <v>44452</v>
      </c>
      <c r="F6" s="111">
        <v>44459</v>
      </c>
      <c r="G6" s="111">
        <v>44465</v>
      </c>
      <c r="H6" s="111">
        <v>44465</v>
      </c>
      <c r="I6" s="111">
        <v>44465</v>
      </c>
      <c r="J6" s="111">
        <v>44472</v>
      </c>
      <c r="K6" s="111">
        <v>44479</v>
      </c>
      <c r="L6" s="111">
        <v>44479</v>
      </c>
      <c r="M6" s="111">
        <v>44479</v>
      </c>
      <c r="N6" s="111">
        <v>44486</v>
      </c>
      <c r="O6" s="111">
        <v>44486</v>
      </c>
      <c r="P6" s="111">
        <v>44500</v>
      </c>
      <c r="Q6" s="111">
        <v>44507</v>
      </c>
      <c r="R6" s="111">
        <v>44514</v>
      </c>
      <c r="S6" s="111">
        <v>44514</v>
      </c>
      <c r="T6" s="240">
        <v>44521</v>
      </c>
      <c r="U6" s="240">
        <v>44521</v>
      </c>
      <c r="V6" s="240">
        <v>44521</v>
      </c>
      <c r="W6" s="240">
        <v>44521</v>
      </c>
      <c r="X6" s="240">
        <v>44527</v>
      </c>
      <c r="Y6" s="240">
        <v>44528</v>
      </c>
      <c r="Z6" s="111">
        <v>44535</v>
      </c>
      <c r="AA6" s="240">
        <v>44542</v>
      </c>
      <c r="AB6" s="240">
        <v>44570</v>
      </c>
      <c r="AC6" s="240">
        <v>44570</v>
      </c>
      <c r="AD6" s="111">
        <v>44577</v>
      </c>
      <c r="AE6" s="111">
        <v>44584</v>
      </c>
      <c r="AF6" s="111">
        <v>44584</v>
      </c>
      <c r="AG6" s="111">
        <v>44584</v>
      </c>
      <c r="AH6" s="111">
        <v>44591</v>
      </c>
      <c r="AI6" s="111">
        <v>44612</v>
      </c>
      <c r="AJ6" s="111">
        <v>44619</v>
      </c>
      <c r="AK6" s="111">
        <v>44619</v>
      </c>
      <c r="AL6" s="240">
        <v>44626</v>
      </c>
      <c r="AM6" s="240">
        <v>44626</v>
      </c>
      <c r="AN6" s="240">
        <v>44633</v>
      </c>
      <c r="AO6" s="240">
        <v>44640</v>
      </c>
      <c r="AP6" s="240">
        <v>44647</v>
      </c>
      <c r="AQ6" s="111">
        <v>44654</v>
      </c>
      <c r="AR6" s="111">
        <v>44654</v>
      </c>
      <c r="AS6" s="111">
        <v>44668</v>
      </c>
      <c r="AT6" s="111">
        <v>44675</v>
      </c>
      <c r="AU6" s="111">
        <v>44689</v>
      </c>
      <c r="AV6" s="111">
        <v>44689</v>
      </c>
      <c r="AW6" s="111">
        <v>44696</v>
      </c>
      <c r="AX6" s="123"/>
      <c r="AY6" s="124"/>
      <c r="BA6" s="4"/>
      <c r="BC6" s="9" t="s">
        <v>3</v>
      </c>
      <c r="BE6" s="10" t="s">
        <v>7</v>
      </c>
    </row>
    <row r="7" spans="1:59" x14ac:dyDescent="0.25">
      <c r="A7" s="141">
        <v>2020</v>
      </c>
      <c r="B7" s="147" t="s">
        <v>8</v>
      </c>
      <c r="C7" s="7"/>
      <c r="D7" s="112" t="s">
        <v>9</v>
      </c>
      <c r="E7" s="125" t="s">
        <v>216</v>
      </c>
      <c r="F7" s="112" t="s">
        <v>9</v>
      </c>
      <c r="G7" s="125" t="s">
        <v>10</v>
      </c>
      <c r="H7" s="125" t="s">
        <v>10</v>
      </c>
      <c r="I7" s="125" t="s">
        <v>10</v>
      </c>
      <c r="J7" s="112" t="s">
        <v>9</v>
      </c>
      <c r="K7" s="125" t="s">
        <v>9</v>
      </c>
      <c r="L7" s="125" t="s">
        <v>9</v>
      </c>
      <c r="M7" s="125" t="s">
        <v>337</v>
      </c>
      <c r="N7" s="125" t="s">
        <v>9</v>
      </c>
      <c r="O7" s="125" t="s">
        <v>329</v>
      </c>
      <c r="P7" s="112" t="s">
        <v>9</v>
      </c>
      <c r="Q7" s="112" t="s">
        <v>9</v>
      </c>
      <c r="R7" s="112" t="s">
        <v>356</v>
      </c>
      <c r="S7" s="112" t="s">
        <v>356</v>
      </c>
      <c r="T7" s="112" t="s">
        <v>376</v>
      </c>
      <c r="U7" s="112" t="s">
        <v>376</v>
      </c>
      <c r="V7" s="112" t="s">
        <v>376</v>
      </c>
      <c r="W7" s="112" t="s">
        <v>376</v>
      </c>
      <c r="X7" s="112" t="s">
        <v>409</v>
      </c>
      <c r="Y7" s="112" t="s">
        <v>398</v>
      </c>
      <c r="Z7" s="125" t="s">
        <v>417</v>
      </c>
      <c r="AA7" s="125" t="s">
        <v>9</v>
      </c>
      <c r="AB7" s="125" t="s">
        <v>398</v>
      </c>
      <c r="AC7" s="125" t="s">
        <v>398</v>
      </c>
      <c r="AD7" s="125" t="s">
        <v>458</v>
      </c>
      <c r="AE7" s="125" t="s">
        <v>398</v>
      </c>
      <c r="AF7" s="125" t="s">
        <v>398</v>
      </c>
      <c r="AG7" s="125" t="s">
        <v>398</v>
      </c>
      <c r="AH7" s="125" t="s">
        <v>9</v>
      </c>
      <c r="AI7" s="125" t="s">
        <v>9</v>
      </c>
      <c r="AJ7" s="112" t="s">
        <v>356</v>
      </c>
      <c r="AK7" s="112" t="s">
        <v>356</v>
      </c>
      <c r="AL7" s="112" t="s">
        <v>477</v>
      </c>
      <c r="AM7" s="112" t="s">
        <v>487</v>
      </c>
      <c r="AN7" s="125" t="s">
        <v>9</v>
      </c>
      <c r="AO7" s="125" t="s">
        <v>9</v>
      </c>
      <c r="AP7" s="125" t="s">
        <v>509</v>
      </c>
      <c r="AQ7" s="125" t="s">
        <v>9</v>
      </c>
      <c r="AR7" s="125" t="s">
        <v>9</v>
      </c>
      <c r="AS7" s="125" t="s">
        <v>10</v>
      </c>
      <c r="AT7" s="125" t="s">
        <v>565</v>
      </c>
      <c r="AU7" s="125" t="s">
        <v>9</v>
      </c>
      <c r="AV7" s="125" t="s">
        <v>509</v>
      </c>
      <c r="AW7" s="125" t="s">
        <v>491</v>
      </c>
      <c r="AX7" s="117" t="s">
        <v>11</v>
      </c>
      <c r="AY7" s="117" t="s">
        <v>12</v>
      </c>
      <c r="BA7" s="4"/>
      <c r="BC7" s="9" t="s">
        <v>407</v>
      </c>
      <c r="BE7" s="10" t="s">
        <v>16</v>
      </c>
    </row>
    <row r="8" spans="1:59" x14ac:dyDescent="0.25">
      <c r="A8" s="141"/>
      <c r="B8" s="147" t="s">
        <v>13</v>
      </c>
      <c r="C8" s="7"/>
      <c r="D8" s="112"/>
      <c r="E8" s="112"/>
      <c r="F8" s="125" t="s">
        <v>279</v>
      </c>
      <c r="G8" s="125" t="s">
        <v>218</v>
      </c>
      <c r="H8" s="189" t="s">
        <v>287</v>
      </c>
      <c r="I8" s="125" t="s">
        <v>289</v>
      </c>
      <c r="J8" s="125" t="s">
        <v>10</v>
      </c>
      <c r="K8" s="125" t="s">
        <v>314</v>
      </c>
      <c r="L8" s="125" t="s">
        <v>314</v>
      </c>
      <c r="M8" s="125" t="s">
        <v>289</v>
      </c>
      <c r="N8" s="125"/>
      <c r="O8" s="125" t="s">
        <v>330</v>
      </c>
      <c r="P8" s="125" t="s">
        <v>10</v>
      </c>
      <c r="Q8" s="125" t="s">
        <v>10</v>
      </c>
      <c r="R8" s="125" t="s">
        <v>358</v>
      </c>
      <c r="S8" s="125" t="s">
        <v>358</v>
      </c>
      <c r="T8" s="125" t="s">
        <v>377</v>
      </c>
      <c r="U8" s="125" t="s">
        <v>289</v>
      </c>
      <c r="V8" s="125" t="s">
        <v>287</v>
      </c>
      <c r="W8" s="125" t="s">
        <v>287</v>
      </c>
      <c r="X8" s="125" t="s">
        <v>289</v>
      </c>
      <c r="Y8" s="125" t="s">
        <v>399</v>
      </c>
      <c r="Z8" s="125" t="s">
        <v>330</v>
      </c>
      <c r="AA8" s="125" t="s">
        <v>398</v>
      </c>
      <c r="AB8" s="125" t="s">
        <v>430</v>
      </c>
      <c r="AC8" s="125" t="s">
        <v>429</v>
      </c>
      <c r="AD8" s="125" t="s">
        <v>330</v>
      </c>
      <c r="AE8" s="125" t="s">
        <v>442</v>
      </c>
      <c r="AF8" s="125" t="s">
        <v>442</v>
      </c>
      <c r="AG8" s="125" t="s">
        <v>442</v>
      </c>
      <c r="AH8" s="125" t="s">
        <v>454</v>
      </c>
      <c r="AI8" s="125" t="s">
        <v>376</v>
      </c>
      <c r="AJ8" s="125" t="s">
        <v>358</v>
      </c>
      <c r="AK8" s="125" t="s">
        <v>358</v>
      </c>
      <c r="AL8" s="125" t="s">
        <v>491</v>
      </c>
      <c r="AM8" s="125" t="s">
        <v>17</v>
      </c>
      <c r="AN8" s="125" t="s">
        <v>376</v>
      </c>
      <c r="AO8" s="125" t="s">
        <v>376</v>
      </c>
      <c r="AP8" s="125" t="s">
        <v>510</v>
      </c>
      <c r="AQ8" s="125" t="s">
        <v>314</v>
      </c>
      <c r="AR8" s="125" t="s">
        <v>314</v>
      </c>
      <c r="AS8" s="125" t="s">
        <v>399</v>
      </c>
      <c r="AT8" s="125" t="s">
        <v>330</v>
      </c>
      <c r="AU8" s="125"/>
      <c r="AV8" s="125" t="s">
        <v>510</v>
      </c>
      <c r="AW8" s="125" t="s">
        <v>378</v>
      </c>
      <c r="AX8" s="117" t="s">
        <v>14</v>
      </c>
      <c r="AY8" s="117" t="s">
        <v>15</v>
      </c>
      <c r="BA8" s="4"/>
      <c r="BC8" s="9"/>
      <c r="BE8" s="10" t="s">
        <v>290</v>
      </c>
    </row>
    <row r="9" spans="1:59" x14ac:dyDescent="0.25">
      <c r="A9" s="141">
        <v>2021</v>
      </c>
      <c r="B9" s="141"/>
      <c r="C9" s="7"/>
      <c r="D9" s="112"/>
      <c r="E9" s="112"/>
      <c r="F9" s="125"/>
      <c r="G9" s="125" t="s">
        <v>219</v>
      </c>
      <c r="H9" s="189" t="s">
        <v>288</v>
      </c>
      <c r="I9" s="125" t="s">
        <v>17</v>
      </c>
      <c r="J9" s="125"/>
      <c r="K9" s="125" t="s">
        <v>315</v>
      </c>
      <c r="L9" s="125" t="s">
        <v>317</v>
      </c>
      <c r="M9" s="125"/>
      <c r="N9" s="125"/>
      <c r="O9" s="125"/>
      <c r="P9" s="125" t="s">
        <v>344</v>
      </c>
      <c r="Q9" s="125"/>
      <c r="R9" s="125" t="s">
        <v>357</v>
      </c>
      <c r="S9" s="125" t="s">
        <v>359</v>
      </c>
      <c r="T9" s="125" t="s">
        <v>344</v>
      </c>
      <c r="U9" s="125" t="s">
        <v>378</v>
      </c>
      <c r="V9" s="125" t="s">
        <v>17</v>
      </c>
      <c r="W9" s="125" t="s">
        <v>17</v>
      </c>
      <c r="X9" s="125" t="s">
        <v>408</v>
      </c>
      <c r="Y9" s="125" t="s">
        <v>400</v>
      </c>
      <c r="Z9" s="125"/>
      <c r="AA9" s="125" t="s">
        <v>422</v>
      </c>
      <c r="AB9" s="125" t="s">
        <v>17</v>
      </c>
      <c r="AC9" s="125" t="s">
        <v>17</v>
      </c>
      <c r="AD9" s="125"/>
      <c r="AE9" s="125" t="s">
        <v>443</v>
      </c>
      <c r="AF9" s="125" t="s">
        <v>17</v>
      </c>
      <c r="AG9" s="125" t="s">
        <v>444</v>
      </c>
      <c r="AH9" s="125" t="s">
        <v>455</v>
      </c>
      <c r="AI9" s="125" t="s">
        <v>460</v>
      </c>
      <c r="AJ9" s="125" t="s">
        <v>357</v>
      </c>
      <c r="AK9" s="125" t="s">
        <v>359</v>
      </c>
      <c r="AL9" s="125" t="s">
        <v>490</v>
      </c>
      <c r="AM9" s="125"/>
      <c r="AN9" s="125"/>
      <c r="AO9" s="125"/>
      <c r="AP9" s="125" t="s">
        <v>511</v>
      </c>
      <c r="AQ9" s="125" t="s">
        <v>317</v>
      </c>
      <c r="AR9" s="125" t="s">
        <v>315</v>
      </c>
      <c r="AS9" s="125"/>
      <c r="AT9" s="125"/>
      <c r="AU9" s="125"/>
      <c r="AV9" s="125" t="s">
        <v>17</v>
      </c>
      <c r="AW9" s="125" t="s">
        <v>594</v>
      </c>
      <c r="AX9" s="117" t="s">
        <v>18</v>
      </c>
      <c r="AY9" s="117" t="s">
        <v>19</v>
      </c>
      <c r="AZ9" s="208"/>
      <c r="BA9" s="8"/>
      <c r="BC9" s="12"/>
      <c r="BE9" s="10"/>
    </row>
    <row r="10" spans="1:59" x14ac:dyDescent="0.25">
      <c r="A10" s="13"/>
      <c r="B10" s="148" t="s">
        <v>20</v>
      </c>
      <c r="C10" s="14"/>
      <c r="D10" s="113" t="s">
        <v>21</v>
      </c>
      <c r="E10" s="113" t="s">
        <v>217</v>
      </c>
      <c r="F10" s="126" t="s">
        <v>275</v>
      </c>
      <c r="G10" s="126" t="s">
        <v>22</v>
      </c>
      <c r="H10" s="126" t="s">
        <v>22</v>
      </c>
      <c r="I10" s="126" t="s">
        <v>22</v>
      </c>
      <c r="J10" s="126" t="s">
        <v>307</v>
      </c>
      <c r="K10" s="126" t="s">
        <v>316</v>
      </c>
      <c r="L10" s="126" t="s">
        <v>310</v>
      </c>
      <c r="M10" s="126" t="s">
        <v>310</v>
      </c>
      <c r="N10" s="126" t="s">
        <v>275</v>
      </c>
      <c r="O10" s="126" t="s">
        <v>331</v>
      </c>
      <c r="P10" s="126" t="s">
        <v>340</v>
      </c>
      <c r="Q10" s="126" t="s">
        <v>340</v>
      </c>
      <c r="R10" s="126" t="s">
        <v>350</v>
      </c>
      <c r="S10" s="126" t="s">
        <v>310</v>
      </c>
      <c r="T10" s="126" t="s">
        <v>22</v>
      </c>
      <c r="U10" s="126" t="s">
        <v>22</v>
      </c>
      <c r="V10" s="126" t="s">
        <v>22</v>
      </c>
      <c r="W10" s="126" t="s">
        <v>22</v>
      </c>
      <c r="X10" s="126" t="s">
        <v>22</v>
      </c>
      <c r="Y10" s="126" t="s">
        <v>414</v>
      </c>
      <c r="Z10" s="126" t="s">
        <v>331</v>
      </c>
      <c r="AA10" s="126">
        <v>1</v>
      </c>
      <c r="AB10" s="126">
        <v>1</v>
      </c>
      <c r="AC10" s="126">
        <v>1</v>
      </c>
      <c r="AD10" s="126" t="s">
        <v>331</v>
      </c>
      <c r="AE10" s="126" t="s">
        <v>331</v>
      </c>
      <c r="AF10" s="126" t="s">
        <v>331</v>
      </c>
      <c r="AG10" s="126" t="s">
        <v>331</v>
      </c>
      <c r="AH10" s="126" t="s">
        <v>453</v>
      </c>
      <c r="AI10" s="126" t="s">
        <v>340</v>
      </c>
      <c r="AJ10" s="126" t="s">
        <v>350</v>
      </c>
      <c r="AK10" s="126" t="s">
        <v>310</v>
      </c>
      <c r="AL10" s="126" t="s">
        <v>310</v>
      </c>
      <c r="AM10" s="126" t="s">
        <v>21</v>
      </c>
      <c r="AN10" s="126" t="s">
        <v>340</v>
      </c>
      <c r="AO10" s="126" t="s">
        <v>340</v>
      </c>
      <c r="AP10" s="126" t="s">
        <v>21</v>
      </c>
      <c r="AQ10" s="126" t="s">
        <v>310</v>
      </c>
      <c r="AR10" s="126" t="s">
        <v>316</v>
      </c>
      <c r="AS10" s="126" t="s">
        <v>22</v>
      </c>
      <c r="AT10" s="126" t="s">
        <v>331</v>
      </c>
      <c r="AU10" s="126" t="s">
        <v>570</v>
      </c>
      <c r="AV10" s="126"/>
      <c r="AW10" s="126" t="s">
        <v>331</v>
      </c>
      <c r="AX10" s="118" t="s">
        <v>17</v>
      </c>
      <c r="AY10" s="119"/>
      <c r="BA10" s="15"/>
      <c r="BC10" s="16"/>
      <c r="BE10" s="17"/>
    </row>
    <row r="11" spans="1:59" x14ac:dyDescent="0.25">
      <c r="A11" s="115">
        <v>2707</v>
      </c>
      <c r="B11" s="127" t="s">
        <v>23</v>
      </c>
      <c r="C11" s="18" t="s">
        <v>24</v>
      </c>
      <c r="D11" s="151"/>
      <c r="E11" s="152"/>
      <c r="F11" s="152"/>
      <c r="G11" s="152"/>
      <c r="H11" s="190">
        <v>1056</v>
      </c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>
        <v>1907</v>
      </c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>
        <v>738</v>
      </c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49">
        <f>IF(SUM(D11:AV11)=0,"",SUM(D11:AV11))</f>
        <v>3701</v>
      </c>
      <c r="AY11" s="20"/>
      <c r="AZ11" s="21"/>
      <c r="BA11" s="22" t="s">
        <v>23</v>
      </c>
      <c r="BC11" s="115"/>
      <c r="BE11" s="19"/>
    </row>
    <row r="12" spans="1:59" x14ac:dyDescent="0.25">
      <c r="A12" s="117">
        <v>20</v>
      </c>
      <c r="B12" s="128" t="s">
        <v>25</v>
      </c>
      <c r="C12" s="23" t="s">
        <v>26</v>
      </c>
      <c r="D12" s="151"/>
      <c r="E12" s="151"/>
      <c r="F12" s="151"/>
      <c r="G12" s="152"/>
      <c r="H12" s="190">
        <v>8</v>
      </c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>
        <v>14</v>
      </c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>
        <v>6</v>
      </c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49">
        <f>IF(SUM(D12:AV12)=0,"",SUM(D12:AV12))</f>
        <v>28</v>
      </c>
      <c r="AY12" s="117">
        <f>IF(COUNTA(D12:AV12)=0,"",COUNTA(D12:AV12))</f>
        <v>3</v>
      </c>
      <c r="AZ12" s="264" t="s">
        <v>492</v>
      </c>
      <c r="BA12" s="25" t="s">
        <v>25</v>
      </c>
      <c r="BC12" s="117"/>
      <c r="BE12" s="19"/>
      <c r="BF12" s="234"/>
      <c r="BG12" s="235"/>
    </row>
    <row r="13" spans="1:59" x14ac:dyDescent="0.25">
      <c r="A13" s="142">
        <f>A11/A12</f>
        <v>135.35</v>
      </c>
      <c r="B13" s="129" t="s">
        <v>27</v>
      </c>
      <c r="C13" s="23" t="s">
        <v>28</v>
      </c>
      <c r="D13" s="153"/>
      <c r="E13" s="142"/>
      <c r="F13" s="145"/>
      <c r="G13" s="145"/>
      <c r="H13" s="142">
        <f>+H11/H12</f>
        <v>132</v>
      </c>
      <c r="I13" s="142"/>
      <c r="J13" s="145"/>
      <c r="K13" s="142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2">
        <f>+V11/V12</f>
        <v>136.21428571428572</v>
      </c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2">
        <f>+AM11/AM12</f>
        <v>123</v>
      </c>
      <c r="AN13" s="142"/>
      <c r="AO13" s="142"/>
      <c r="AP13" s="142"/>
      <c r="AQ13" s="142"/>
      <c r="AR13" s="142"/>
      <c r="AS13" s="142"/>
      <c r="AT13" s="142"/>
      <c r="AU13" s="142"/>
      <c r="AV13" s="142"/>
      <c r="AW13" s="142"/>
      <c r="AX13" s="142">
        <f t="shared" ref="AX13:AX22" si="0">IF(AX11="","",AX11/AX12)</f>
        <v>132.17857142857142</v>
      </c>
      <c r="AY13" s="26"/>
      <c r="AZ13" s="165"/>
      <c r="BA13" s="137" t="s">
        <v>27</v>
      </c>
      <c r="BC13" s="142"/>
      <c r="BE13" s="145">
        <f>AX13-A13</f>
        <v>-3.1714285714285779</v>
      </c>
      <c r="BF13" s="234"/>
      <c r="BG13" s="235"/>
    </row>
    <row r="14" spans="1:59" x14ac:dyDescent="0.25">
      <c r="A14" s="171"/>
      <c r="B14" s="38" t="s">
        <v>326</v>
      </c>
      <c r="C14" s="18" t="s">
        <v>24</v>
      </c>
      <c r="D14" s="226"/>
      <c r="E14" s="171"/>
      <c r="F14" s="154"/>
      <c r="G14" s="154"/>
      <c r="H14" s="171"/>
      <c r="I14" s="171"/>
      <c r="J14" s="154"/>
      <c r="K14" s="171"/>
      <c r="L14" s="154"/>
      <c r="M14" s="154"/>
      <c r="N14" s="154"/>
      <c r="O14" s="149">
        <v>881</v>
      </c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>
        <v>968</v>
      </c>
      <c r="AA14" s="149"/>
      <c r="AB14" s="149"/>
      <c r="AC14" s="149"/>
      <c r="AD14" s="149">
        <v>837</v>
      </c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>
        <v>998</v>
      </c>
      <c r="AU14" s="149"/>
      <c r="AV14" s="149"/>
      <c r="AW14" s="149">
        <v>905</v>
      </c>
      <c r="AX14" s="149">
        <f>IF(SUM(D14:AW14)=0,"",SUM(D14:AW14))</f>
        <v>4589</v>
      </c>
      <c r="AY14" s="20"/>
      <c r="AZ14" s="165"/>
      <c r="BA14" s="38" t="s">
        <v>326</v>
      </c>
      <c r="BC14" s="171"/>
      <c r="BE14" s="154"/>
      <c r="BF14" s="200"/>
      <c r="BG14" s="235"/>
    </row>
    <row r="15" spans="1:59" x14ac:dyDescent="0.25">
      <c r="A15" s="171"/>
      <c r="B15" s="138" t="s">
        <v>327</v>
      </c>
      <c r="C15" s="23" t="s">
        <v>26</v>
      </c>
      <c r="D15" s="226"/>
      <c r="E15" s="171"/>
      <c r="F15" s="154"/>
      <c r="G15" s="154"/>
      <c r="H15" s="171"/>
      <c r="I15" s="171"/>
      <c r="J15" s="154"/>
      <c r="K15" s="171"/>
      <c r="L15" s="154"/>
      <c r="M15" s="154"/>
      <c r="N15" s="154"/>
      <c r="O15" s="149">
        <v>8</v>
      </c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>
        <v>8</v>
      </c>
      <c r="AA15" s="149"/>
      <c r="AB15" s="149"/>
      <c r="AC15" s="149"/>
      <c r="AD15" s="149">
        <v>8</v>
      </c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>
        <v>8</v>
      </c>
      <c r="AU15" s="149"/>
      <c r="AV15" s="149"/>
      <c r="AW15" s="149">
        <v>8</v>
      </c>
      <c r="AX15" s="149">
        <f>IF(SUM(D15:AW15)=0,"",SUM(D15:AW15))</f>
        <v>40</v>
      </c>
      <c r="AY15" s="117">
        <f>IF(COUNTA(D15:AW15)=0,"",COUNTA(D15:AW15))</f>
        <v>5</v>
      </c>
      <c r="AZ15" s="207" t="s">
        <v>595</v>
      </c>
      <c r="BA15" s="138" t="s">
        <v>327</v>
      </c>
      <c r="BC15" s="171"/>
      <c r="BE15" s="154"/>
      <c r="BF15" s="234"/>
      <c r="BG15" s="234"/>
    </row>
    <row r="16" spans="1:59" x14ac:dyDescent="0.25">
      <c r="A16" s="142"/>
      <c r="B16" s="139" t="s">
        <v>328</v>
      </c>
      <c r="C16" s="23" t="s">
        <v>28</v>
      </c>
      <c r="D16" s="153"/>
      <c r="E16" s="142"/>
      <c r="F16" s="145"/>
      <c r="G16" s="145"/>
      <c r="H16" s="142"/>
      <c r="I16" s="142"/>
      <c r="J16" s="145"/>
      <c r="K16" s="142"/>
      <c r="L16" s="145"/>
      <c r="M16" s="145"/>
      <c r="N16" s="145"/>
      <c r="O16" s="142">
        <f>+O14/O15</f>
        <v>110.125</v>
      </c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>
        <f>+Z14/Z15</f>
        <v>121</v>
      </c>
      <c r="AA16" s="142"/>
      <c r="AB16" s="142"/>
      <c r="AC16" s="142"/>
      <c r="AD16" s="142">
        <f>+AD14/AD15</f>
        <v>104.625</v>
      </c>
      <c r="AE16" s="142"/>
      <c r="AF16" s="142"/>
      <c r="AG16" s="142"/>
      <c r="AH16" s="142"/>
      <c r="AI16" s="142"/>
      <c r="AJ16" s="142"/>
      <c r="AK16" s="142"/>
      <c r="AL16" s="142"/>
      <c r="AM16" s="142"/>
      <c r="AN16" s="142"/>
      <c r="AO16" s="142"/>
      <c r="AP16" s="142"/>
      <c r="AQ16" s="142"/>
      <c r="AR16" s="142"/>
      <c r="AS16" s="142"/>
      <c r="AT16" s="142">
        <f>+AT14/AT15</f>
        <v>124.75</v>
      </c>
      <c r="AU16" s="142"/>
      <c r="AV16" s="142"/>
      <c r="AW16" s="142">
        <f>+AW14/AW15</f>
        <v>113.125</v>
      </c>
      <c r="AX16" s="142">
        <f t="shared" si="0"/>
        <v>114.72499999999999</v>
      </c>
      <c r="AY16" s="26"/>
      <c r="AZ16" s="165"/>
      <c r="BA16" s="138" t="s">
        <v>328</v>
      </c>
      <c r="BC16" s="142"/>
      <c r="BE16" s="145"/>
      <c r="BF16" s="234"/>
      <c r="BG16" s="234"/>
    </row>
    <row r="17" spans="1:59" x14ac:dyDescent="0.25">
      <c r="A17" s="143">
        <v>2661</v>
      </c>
      <c r="B17" s="130" t="s">
        <v>29</v>
      </c>
      <c r="C17" s="18" t="s">
        <v>24</v>
      </c>
      <c r="D17" s="151"/>
      <c r="E17" s="154"/>
      <c r="F17" s="154"/>
      <c r="G17" s="154"/>
      <c r="H17" s="192"/>
      <c r="I17" s="154"/>
      <c r="J17" s="154"/>
      <c r="K17" s="154"/>
      <c r="L17" s="154"/>
      <c r="M17" s="154"/>
      <c r="N17" s="154"/>
      <c r="O17" s="154"/>
      <c r="P17" s="154"/>
      <c r="Q17" s="154"/>
      <c r="R17" s="149">
        <v>976</v>
      </c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49">
        <v>1339</v>
      </c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49">
        <f t="shared" ref="AX17:AX18" si="1">IF(SUM(D17:AV17)=0,"",SUM(D17:AV17))</f>
        <v>2315</v>
      </c>
      <c r="AY17" s="20"/>
      <c r="AZ17" s="24"/>
      <c r="BA17" s="27" t="s">
        <v>29</v>
      </c>
      <c r="BC17" s="143"/>
      <c r="BE17" s="149"/>
      <c r="BF17" s="235"/>
      <c r="BG17" s="200"/>
    </row>
    <row r="18" spans="1:59" x14ac:dyDescent="0.25">
      <c r="A18" s="143">
        <v>15</v>
      </c>
      <c r="B18" s="131" t="s">
        <v>30</v>
      </c>
      <c r="C18" s="23" t="s">
        <v>26</v>
      </c>
      <c r="D18" s="151"/>
      <c r="E18" s="154"/>
      <c r="F18" s="154"/>
      <c r="G18" s="154"/>
      <c r="H18" s="192"/>
      <c r="I18" s="154"/>
      <c r="J18" s="154"/>
      <c r="K18" s="154"/>
      <c r="L18" s="154"/>
      <c r="M18" s="154"/>
      <c r="N18" s="154"/>
      <c r="O18" s="154"/>
      <c r="P18" s="154"/>
      <c r="Q18" s="154"/>
      <c r="R18" s="149">
        <v>5</v>
      </c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49">
        <v>7</v>
      </c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49">
        <f t="shared" si="1"/>
        <v>12</v>
      </c>
      <c r="AY18" s="117">
        <f t="shared" ref="AY18" si="2">IF(COUNTA(D18:AV18)=0,"",COUNTA(D18:AV18))</f>
        <v>2</v>
      </c>
      <c r="AZ18" s="165" t="s">
        <v>470</v>
      </c>
      <c r="BA18" s="28" t="s">
        <v>30</v>
      </c>
      <c r="BC18" s="143"/>
      <c r="BE18" s="149"/>
    </row>
    <row r="19" spans="1:59" x14ac:dyDescent="0.25">
      <c r="A19" s="142">
        <f>A17/A18</f>
        <v>177.4</v>
      </c>
      <c r="B19" s="132" t="s">
        <v>31</v>
      </c>
      <c r="C19" s="23" t="s">
        <v>28</v>
      </c>
      <c r="D19" s="142"/>
      <c r="E19" s="145"/>
      <c r="F19" s="145"/>
      <c r="G19" s="145"/>
      <c r="H19" s="191"/>
      <c r="I19" s="145"/>
      <c r="J19" s="145"/>
      <c r="K19" s="145"/>
      <c r="L19" s="145"/>
      <c r="M19" s="145"/>
      <c r="N19" s="145"/>
      <c r="O19" s="145"/>
      <c r="P19" s="145"/>
      <c r="Q19" s="145"/>
      <c r="R19" s="174">
        <f>+R17/R18</f>
        <v>195.2</v>
      </c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74">
        <f>+AJ17/AJ18</f>
        <v>191.28571428571428</v>
      </c>
      <c r="AK19" s="145"/>
      <c r="AL19" s="145"/>
      <c r="AM19" s="145"/>
      <c r="AN19" s="145"/>
      <c r="AO19" s="145"/>
      <c r="AP19" s="145"/>
      <c r="AQ19" s="145"/>
      <c r="AR19" s="145"/>
      <c r="AS19" s="145"/>
      <c r="AT19" s="145"/>
      <c r="AU19" s="145"/>
      <c r="AV19" s="145"/>
      <c r="AW19" s="145"/>
      <c r="AX19" s="142">
        <f t="shared" si="0"/>
        <v>192.91666666666666</v>
      </c>
      <c r="AY19" s="26"/>
      <c r="AZ19" s="165"/>
      <c r="BA19" s="139" t="s">
        <v>31</v>
      </c>
      <c r="BC19" s="142"/>
      <c r="BE19" s="145"/>
    </row>
    <row r="20" spans="1:59" x14ac:dyDescent="0.25">
      <c r="A20" s="143">
        <v>0</v>
      </c>
      <c r="B20" s="133" t="s">
        <v>32</v>
      </c>
      <c r="C20" s="18" t="s">
        <v>24</v>
      </c>
      <c r="D20" s="151"/>
      <c r="E20" s="154"/>
      <c r="F20" s="154"/>
      <c r="G20" s="149"/>
      <c r="H20" s="193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>
        <v>819</v>
      </c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>
        <f t="shared" ref="AX20:AX21" si="3">IF(SUM(D20:AV20)=0,"",SUM(D20:AV20))</f>
        <v>819</v>
      </c>
      <c r="AY20" s="20"/>
      <c r="AZ20" s="29"/>
      <c r="BA20" s="30" t="s">
        <v>32</v>
      </c>
      <c r="BC20" s="143"/>
      <c r="BE20" s="149"/>
    </row>
    <row r="21" spans="1:59" x14ac:dyDescent="0.25">
      <c r="A21" s="143"/>
      <c r="B21" s="134" t="s">
        <v>33</v>
      </c>
      <c r="C21" s="23" t="s">
        <v>26</v>
      </c>
      <c r="D21" s="151"/>
      <c r="E21" s="154"/>
      <c r="F21" s="154"/>
      <c r="G21" s="149"/>
      <c r="H21" s="193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>
        <v>7</v>
      </c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>
        <f t="shared" si="3"/>
        <v>7</v>
      </c>
      <c r="AY21" s="117">
        <f t="shared" ref="AY21" si="4">IF(COUNTA(D21:AV21)=0,"",COUNTA(D21:AV21))</f>
        <v>1</v>
      </c>
      <c r="AZ21" s="165" t="s">
        <v>361</v>
      </c>
      <c r="BA21" s="28" t="s">
        <v>33</v>
      </c>
      <c r="BC21" s="143"/>
      <c r="BE21" s="149"/>
    </row>
    <row r="22" spans="1:59" x14ac:dyDescent="0.25">
      <c r="A22" s="142"/>
      <c r="B22" s="135" t="s">
        <v>34</v>
      </c>
      <c r="C22" s="23" t="s">
        <v>28</v>
      </c>
      <c r="D22" s="153"/>
      <c r="E22" s="145"/>
      <c r="F22" s="145"/>
      <c r="G22" s="145"/>
      <c r="H22" s="191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2">
        <f>+S20/S21</f>
        <v>117</v>
      </c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  <c r="AW22" s="142"/>
      <c r="AX22" s="142">
        <f t="shared" si="0"/>
        <v>117</v>
      </c>
      <c r="AY22" s="26"/>
      <c r="AZ22" s="29"/>
      <c r="BA22" s="166" t="s">
        <v>34</v>
      </c>
      <c r="BC22" s="142"/>
      <c r="BE22" s="145"/>
    </row>
    <row r="23" spans="1:59" x14ac:dyDescent="0.25">
      <c r="A23" s="115">
        <v>0</v>
      </c>
      <c r="B23" s="22" t="s">
        <v>35</v>
      </c>
      <c r="C23" s="18" t="s">
        <v>24</v>
      </c>
      <c r="D23" s="156"/>
      <c r="E23" s="157"/>
      <c r="F23" s="157"/>
      <c r="G23" s="156"/>
      <c r="H23" s="194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56"/>
      <c r="AK23" s="156"/>
      <c r="AL23" s="156"/>
      <c r="AM23" s="156"/>
      <c r="AN23" s="156"/>
      <c r="AO23" s="156"/>
      <c r="AP23" s="156"/>
      <c r="AQ23" s="156"/>
      <c r="AR23" s="156"/>
      <c r="AS23" s="156"/>
      <c r="AT23" s="156"/>
      <c r="AU23" s="156"/>
      <c r="AV23" s="156"/>
      <c r="AW23" s="156"/>
      <c r="AX23" s="149" t="str">
        <f t="shared" ref="AX23:AX24" si="5">IF(SUM(D23:O23)=0,"",SUM(D23:O23))</f>
        <v/>
      </c>
      <c r="AY23" s="20"/>
      <c r="AZ23" s="31"/>
      <c r="BA23" s="22" t="s">
        <v>35</v>
      </c>
      <c r="BC23" s="115"/>
      <c r="BE23" s="149"/>
    </row>
    <row r="24" spans="1:59" x14ac:dyDescent="0.25">
      <c r="A24" s="115"/>
      <c r="B24" s="136" t="s">
        <v>36</v>
      </c>
      <c r="C24" s="23" t="s">
        <v>26</v>
      </c>
      <c r="D24" s="117"/>
      <c r="E24" s="117"/>
      <c r="F24" s="117"/>
      <c r="G24" s="156"/>
      <c r="H24" s="194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56"/>
      <c r="AM24" s="156"/>
      <c r="AN24" s="156"/>
      <c r="AO24" s="156"/>
      <c r="AP24" s="156"/>
      <c r="AQ24" s="156"/>
      <c r="AR24" s="156"/>
      <c r="AS24" s="156"/>
      <c r="AT24" s="156"/>
      <c r="AU24" s="156"/>
      <c r="AV24" s="156"/>
      <c r="AW24" s="156"/>
      <c r="AX24" s="149" t="str">
        <f t="shared" si="5"/>
        <v/>
      </c>
      <c r="AY24" s="117" t="str">
        <f t="shared" ref="AY24" si="6">IF(COUNTA(D24:O24)=0,"",COUNTA(D24:O24))</f>
        <v/>
      </c>
      <c r="AZ24" s="165"/>
      <c r="BA24" s="32" t="s">
        <v>36</v>
      </c>
      <c r="BB24" s="33"/>
      <c r="BC24" s="115"/>
      <c r="BE24" s="149"/>
    </row>
    <row r="25" spans="1:59" x14ac:dyDescent="0.25">
      <c r="A25" s="142"/>
      <c r="B25" s="137" t="s">
        <v>37</v>
      </c>
      <c r="C25" s="23" t="s">
        <v>28</v>
      </c>
      <c r="D25" s="145"/>
      <c r="E25" s="145"/>
      <c r="F25" s="145"/>
      <c r="G25" s="145"/>
      <c r="H25" s="191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45"/>
      <c r="AP25" s="145"/>
      <c r="AQ25" s="145"/>
      <c r="AR25" s="145"/>
      <c r="AS25" s="145"/>
      <c r="AT25" s="145"/>
      <c r="AU25" s="145"/>
      <c r="AV25" s="145"/>
      <c r="AW25" s="145"/>
      <c r="AX25" s="142" t="str">
        <f t="shared" ref="AX25" si="7">IF(AX23="","",AX23/AX24)</f>
        <v/>
      </c>
      <c r="AY25" s="26"/>
      <c r="AZ25" s="24"/>
      <c r="BA25" s="137" t="s">
        <v>37</v>
      </c>
      <c r="BB25" s="33"/>
      <c r="BC25" s="142"/>
      <c r="BD25" s="31"/>
      <c r="BE25" s="145"/>
    </row>
    <row r="26" spans="1:59" x14ac:dyDescent="0.25">
      <c r="A26" s="115">
        <v>0</v>
      </c>
      <c r="B26" s="34" t="s">
        <v>35</v>
      </c>
      <c r="C26" s="23" t="s">
        <v>24</v>
      </c>
      <c r="D26" s="116"/>
      <c r="E26" s="116"/>
      <c r="F26" s="116"/>
      <c r="G26" s="156"/>
      <c r="H26" s="194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56"/>
      <c r="AP26" s="156"/>
      <c r="AQ26" s="156"/>
      <c r="AR26" s="156"/>
      <c r="AS26" s="156"/>
      <c r="AT26" s="156"/>
      <c r="AU26" s="156"/>
      <c r="AV26" s="156"/>
      <c r="AW26" s="156"/>
      <c r="AX26" s="149" t="str">
        <f t="shared" ref="AX26:AX27" si="8">IF(SUM(D26:O26)=0,"",SUM(D26:O26))</f>
        <v/>
      </c>
      <c r="AY26" s="20"/>
      <c r="AZ26" s="24"/>
      <c r="BA26" s="34" t="s">
        <v>35</v>
      </c>
      <c r="BB26" s="33"/>
      <c r="BC26" s="115"/>
      <c r="BD26" s="35"/>
      <c r="BE26" s="149"/>
    </row>
    <row r="27" spans="1:59" x14ac:dyDescent="0.25">
      <c r="A27" s="115"/>
      <c r="B27" s="138" t="s">
        <v>38</v>
      </c>
      <c r="C27" s="23" t="s">
        <v>26</v>
      </c>
      <c r="D27" s="117"/>
      <c r="E27" s="117"/>
      <c r="F27" s="117"/>
      <c r="G27" s="156"/>
      <c r="H27" s="194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  <c r="AF27" s="156"/>
      <c r="AG27" s="156"/>
      <c r="AH27" s="156"/>
      <c r="AI27" s="156"/>
      <c r="AJ27" s="156"/>
      <c r="AK27" s="156"/>
      <c r="AL27" s="156"/>
      <c r="AM27" s="156"/>
      <c r="AN27" s="156"/>
      <c r="AO27" s="156"/>
      <c r="AP27" s="156"/>
      <c r="AQ27" s="156"/>
      <c r="AR27" s="156"/>
      <c r="AS27" s="156"/>
      <c r="AT27" s="156"/>
      <c r="AU27" s="156"/>
      <c r="AV27" s="156"/>
      <c r="AW27" s="156"/>
      <c r="AX27" s="149" t="str">
        <f t="shared" si="8"/>
        <v/>
      </c>
      <c r="AY27" s="117" t="str">
        <f t="shared" ref="AY27" si="9">IF(COUNTA(D27:O27)=0,"",COUNTA(D27:O27))</f>
        <v/>
      </c>
      <c r="AZ27" s="165"/>
      <c r="BA27" s="28" t="s">
        <v>38</v>
      </c>
      <c r="BB27" s="33"/>
      <c r="BC27" s="115"/>
      <c r="BD27" s="35"/>
      <c r="BE27" s="149"/>
    </row>
    <row r="28" spans="1:59" x14ac:dyDescent="0.25">
      <c r="A28" s="142"/>
      <c r="B28" s="139" t="s">
        <v>39</v>
      </c>
      <c r="C28" s="23" t="s">
        <v>28</v>
      </c>
      <c r="D28" s="155"/>
      <c r="E28" s="145"/>
      <c r="F28" s="145"/>
      <c r="G28" s="145"/>
      <c r="H28" s="191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  <c r="AR28" s="145"/>
      <c r="AS28" s="145"/>
      <c r="AT28" s="145"/>
      <c r="AU28" s="145"/>
      <c r="AV28" s="145"/>
      <c r="AW28" s="145"/>
      <c r="AX28" s="142" t="str">
        <f t="shared" ref="AX28" si="10">IF(AX26="","",AX26/AX27)</f>
        <v/>
      </c>
      <c r="AY28" s="26"/>
      <c r="AZ28" s="24"/>
      <c r="BA28" s="139" t="s">
        <v>39</v>
      </c>
      <c r="BB28" s="33"/>
      <c r="BC28" s="142"/>
      <c r="BD28" s="31"/>
      <c r="BE28" s="145"/>
    </row>
    <row r="29" spans="1:59" x14ac:dyDescent="0.25">
      <c r="A29" s="115">
        <v>12740</v>
      </c>
      <c r="B29" s="37" t="s">
        <v>41</v>
      </c>
      <c r="C29" s="23" t="s">
        <v>24</v>
      </c>
      <c r="D29" s="156">
        <v>2607</v>
      </c>
      <c r="E29" s="156">
        <v>1395</v>
      </c>
      <c r="F29" s="156"/>
      <c r="G29" s="156">
        <v>2432</v>
      </c>
      <c r="H29" s="194"/>
      <c r="I29" s="156"/>
      <c r="J29" s="156">
        <v>1551</v>
      </c>
      <c r="K29" s="156">
        <v>1910</v>
      </c>
      <c r="L29" s="156"/>
      <c r="M29" s="156"/>
      <c r="N29" s="156">
        <v>3205</v>
      </c>
      <c r="O29" s="156"/>
      <c r="P29" s="156"/>
      <c r="Q29" s="156">
        <v>2587</v>
      </c>
      <c r="R29" s="156"/>
      <c r="S29" s="156"/>
      <c r="T29" s="156">
        <v>2123</v>
      </c>
      <c r="U29" s="156"/>
      <c r="V29" s="156"/>
      <c r="W29" s="156"/>
      <c r="X29" s="156">
        <v>1021</v>
      </c>
      <c r="Y29" s="156">
        <v>1395</v>
      </c>
      <c r="Z29" s="156"/>
      <c r="AA29" s="156">
        <v>1345</v>
      </c>
      <c r="AB29" s="156"/>
      <c r="AC29" s="156">
        <v>1392</v>
      </c>
      <c r="AD29" s="156"/>
      <c r="AE29" s="156">
        <v>2343</v>
      </c>
      <c r="AF29" s="156"/>
      <c r="AG29" s="156"/>
      <c r="AH29" s="156">
        <v>2415</v>
      </c>
      <c r="AI29" s="156">
        <v>2041</v>
      </c>
      <c r="AJ29" s="156"/>
      <c r="AK29" s="156"/>
      <c r="AL29" s="156"/>
      <c r="AM29" s="156">
        <v>1020</v>
      </c>
      <c r="AN29" s="156">
        <v>3093</v>
      </c>
      <c r="AO29" s="156">
        <v>2489</v>
      </c>
      <c r="AP29" s="156">
        <v>994</v>
      </c>
      <c r="AQ29" s="156"/>
      <c r="AR29" s="156">
        <v>1882</v>
      </c>
      <c r="AS29" s="156"/>
      <c r="AT29" s="156"/>
      <c r="AU29" s="156"/>
      <c r="AV29" s="156">
        <v>1113</v>
      </c>
      <c r="AW29" s="156"/>
      <c r="AX29" s="149">
        <f t="shared" ref="AX29:AX30" si="11">IF(SUM(D29:AV29)=0,"",SUM(D29:AV29))</f>
        <v>40353</v>
      </c>
      <c r="AY29" s="20"/>
      <c r="AZ29" s="21"/>
      <c r="BA29" s="37" t="s">
        <v>41</v>
      </c>
      <c r="BB29" s="31"/>
      <c r="BC29" s="115"/>
      <c r="BD29" s="31"/>
      <c r="BE29" s="149"/>
    </row>
    <row r="30" spans="1:59" x14ac:dyDescent="0.25">
      <c r="A30" s="115">
        <v>71</v>
      </c>
      <c r="B30" s="136" t="s">
        <v>42</v>
      </c>
      <c r="C30" s="23" t="s">
        <v>26</v>
      </c>
      <c r="D30" s="157">
        <v>15</v>
      </c>
      <c r="E30" s="156">
        <v>8</v>
      </c>
      <c r="F30" s="156"/>
      <c r="G30" s="156">
        <v>14</v>
      </c>
      <c r="H30" s="194"/>
      <c r="I30" s="156"/>
      <c r="J30" s="156">
        <v>9</v>
      </c>
      <c r="K30" s="156">
        <v>11</v>
      </c>
      <c r="L30" s="156"/>
      <c r="M30" s="156"/>
      <c r="N30" s="156">
        <v>18</v>
      </c>
      <c r="O30" s="156"/>
      <c r="P30" s="156"/>
      <c r="Q30" s="156">
        <v>14</v>
      </c>
      <c r="R30" s="156"/>
      <c r="S30" s="156"/>
      <c r="T30" s="156">
        <v>12</v>
      </c>
      <c r="U30" s="156"/>
      <c r="V30" s="156"/>
      <c r="W30" s="156"/>
      <c r="X30" s="156">
        <v>6</v>
      </c>
      <c r="Y30" s="156">
        <v>8</v>
      </c>
      <c r="Z30" s="156"/>
      <c r="AA30" s="156">
        <v>8</v>
      </c>
      <c r="AB30" s="156"/>
      <c r="AC30" s="156">
        <v>8</v>
      </c>
      <c r="AD30" s="156"/>
      <c r="AE30" s="156">
        <v>14</v>
      </c>
      <c r="AF30" s="156"/>
      <c r="AG30" s="156"/>
      <c r="AH30" s="156">
        <v>14</v>
      </c>
      <c r="AI30" s="156">
        <v>11</v>
      </c>
      <c r="AJ30" s="156"/>
      <c r="AK30" s="156"/>
      <c r="AL30" s="156"/>
      <c r="AM30" s="156">
        <v>6</v>
      </c>
      <c r="AN30" s="156">
        <v>18</v>
      </c>
      <c r="AO30" s="156">
        <v>14</v>
      </c>
      <c r="AP30" s="156">
        <v>6</v>
      </c>
      <c r="AQ30" s="156"/>
      <c r="AR30" s="156">
        <v>11</v>
      </c>
      <c r="AS30" s="156"/>
      <c r="AT30" s="156"/>
      <c r="AU30" s="156"/>
      <c r="AV30" s="156">
        <v>6</v>
      </c>
      <c r="AW30" s="156"/>
      <c r="AX30" s="149">
        <f t="shared" si="11"/>
        <v>231</v>
      </c>
      <c r="AY30" s="117">
        <f t="shared" ref="AY30" si="12">IF(COUNTA(D30:AV30)=0,"",COUNTA(D30:AV30))</f>
        <v>21</v>
      </c>
      <c r="AZ30" s="165" t="s">
        <v>580</v>
      </c>
      <c r="BA30" s="32" t="s">
        <v>42</v>
      </c>
      <c r="BB30" s="31"/>
      <c r="BC30" s="115"/>
      <c r="BD30" s="31"/>
      <c r="BE30" s="149"/>
    </row>
    <row r="31" spans="1:59" x14ac:dyDescent="0.25">
      <c r="A31" s="142">
        <f>A29/A30</f>
        <v>179.43661971830986</v>
      </c>
      <c r="B31" s="137" t="s">
        <v>43</v>
      </c>
      <c r="C31" s="23" t="s">
        <v>28</v>
      </c>
      <c r="D31" s="142">
        <f>+D29/D30</f>
        <v>173.8</v>
      </c>
      <c r="E31" s="142">
        <f>+E29/E30</f>
        <v>174.375</v>
      </c>
      <c r="F31" s="142"/>
      <c r="G31" s="142">
        <f>+G29/G30</f>
        <v>173.71428571428572</v>
      </c>
      <c r="H31" s="196"/>
      <c r="I31" s="142"/>
      <c r="J31" s="142">
        <f>+J29/J30</f>
        <v>172.33333333333334</v>
      </c>
      <c r="K31" s="142">
        <f>+K29/K30</f>
        <v>173.63636363636363</v>
      </c>
      <c r="L31" s="142"/>
      <c r="M31" s="142"/>
      <c r="N31" s="142">
        <f>+N29/N30</f>
        <v>178.05555555555554</v>
      </c>
      <c r="O31" s="142"/>
      <c r="P31" s="142"/>
      <c r="Q31" s="142">
        <f>+Q29/Q30</f>
        <v>184.78571428571428</v>
      </c>
      <c r="R31" s="142"/>
      <c r="S31" s="142"/>
      <c r="T31" s="142">
        <f>+T29/T30</f>
        <v>176.91666666666666</v>
      </c>
      <c r="U31" s="142"/>
      <c r="V31" s="142"/>
      <c r="W31" s="142"/>
      <c r="X31" s="142">
        <f>+X29/X30</f>
        <v>170.16666666666666</v>
      </c>
      <c r="Y31" s="142">
        <f>+Y29/Y30</f>
        <v>174.375</v>
      </c>
      <c r="Z31" s="142"/>
      <c r="AA31" s="142">
        <f>+AA29/AA30</f>
        <v>168.125</v>
      </c>
      <c r="AB31" s="142"/>
      <c r="AC31" s="142">
        <f>+AC29/AC30</f>
        <v>174</v>
      </c>
      <c r="AD31" s="142"/>
      <c r="AE31" s="142">
        <f>+AE29/AE30</f>
        <v>167.35714285714286</v>
      </c>
      <c r="AF31" s="142"/>
      <c r="AG31" s="142"/>
      <c r="AH31" s="142">
        <f>+AH29/AH30</f>
        <v>172.5</v>
      </c>
      <c r="AI31" s="142">
        <f>+AI29/AI30</f>
        <v>185.54545454545453</v>
      </c>
      <c r="AJ31" s="142"/>
      <c r="AK31" s="142"/>
      <c r="AL31" s="142"/>
      <c r="AM31" s="142">
        <f>+AM29/AM30</f>
        <v>170</v>
      </c>
      <c r="AN31" s="142">
        <f>+AN29/AN30</f>
        <v>171.83333333333334</v>
      </c>
      <c r="AO31" s="142">
        <f>+AO29/AO30</f>
        <v>177.78571428571428</v>
      </c>
      <c r="AP31" s="142">
        <f>+AP29/AP30</f>
        <v>165.66666666666666</v>
      </c>
      <c r="AQ31" s="142"/>
      <c r="AR31" s="142">
        <f>+AR29/AR30</f>
        <v>171.09090909090909</v>
      </c>
      <c r="AS31" s="142"/>
      <c r="AT31" s="142"/>
      <c r="AU31" s="142"/>
      <c r="AV31" s="142">
        <f>+AV29/AV30</f>
        <v>185.5</v>
      </c>
      <c r="AW31" s="142"/>
      <c r="AX31" s="142">
        <f t="shared" ref="AX31:AX79" si="13">IF(AX29="","",AX29/AX30)</f>
        <v>174.6883116883117</v>
      </c>
      <c r="AY31" s="26"/>
      <c r="AZ31" s="165"/>
      <c r="BA31" s="137" t="s">
        <v>43</v>
      </c>
      <c r="BB31" s="31"/>
      <c r="BC31" s="142"/>
      <c r="BD31" s="31"/>
      <c r="BE31" s="145">
        <f>AX31-A31</f>
        <v>-4.7483080299981566</v>
      </c>
    </row>
    <row r="32" spans="1:59" x14ac:dyDescent="0.25">
      <c r="A32" s="115">
        <v>7977</v>
      </c>
      <c r="B32" s="38" t="s">
        <v>44</v>
      </c>
      <c r="C32" s="23" t="s">
        <v>24</v>
      </c>
      <c r="D32" s="117">
        <v>2851</v>
      </c>
      <c r="E32" s="156">
        <v>1422</v>
      </c>
      <c r="F32" s="156"/>
      <c r="G32" s="156">
        <v>1320</v>
      </c>
      <c r="H32" s="194"/>
      <c r="I32" s="156"/>
      <c r="J32" s="156"/>
      <c r="K32" s="156"/>
      <c r="L32" s="156"/>
      <c r="M32" s="156"/>
      <c r="N32" s="156"/>
      <c r="O32" s="156"/>
      <c r="P32" s="156"/>
      <c r="Q32" s="156">
        <v>2650</v>
      </c>
      <c r="R32" s="156">
        <v>1213</v>
      </c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>
        <v>1338</v>
      </c>
      <c r="AK32" s="156"/>
      <c r="AL32" s="156"/>
      <c r="AM32" s="156"/>
      <c r="AN32" s="156">
        <v>3395</v>
      </c>
      <c r="AO32" s="156"/>
      <c r="AP32" s="156">
        <v>997</v>
      </c>
      <c r="AQ32" s="156"/>
      <c r="AR32" s="156"/>
      <c r="AS32" s="156"/>
      <c r="AT32" s="156"/>
      <c r="AU32" s="156"/>
      <c r="AV32" s="156">
        <v>1139</v>
      </c>
      <c r="AW32" s="156"/>
      <c r="AX32" s="149">
        <f t="shared" ref="AX32:AX33" si="14">IF(SUM(D32:AV32)=0,"",SUM(D32:AV32))</f>
        <v>16325</v>
      </c>
      <c r="AY32" s="20"/>
      <c r="AZ32" s="205"/>
      <c r="BA32" s="38" t="s">
        <v>44</v>
      </c>
      <c r="BB32" s="31"/>
      <c r="BC32" s="115"/>
      <c r="BD32" s="31"/>
      <c r="BE32" s="149"/>
    </row>
    <row r="33" spans="1:57" x14ac:dyDescent="0.25">
      <c r="A33" s="115">
        <v>44</v>
      </c>
      <c r="B33" s="138" t="s">
        <v>45</v>
      </c>
      <c r="C33" s="23" t="s">
        <v>26</v>
      </c>
      <c r="D33" s="157">
        <v>15</v>
      </c>
      <c r="E33" s="117">
        <v>8</v>
      </c>
      <c r="F33" s="117"/>
      <c r="G33" s="156">
        <v>8</v>
      </c>
      <c r="H33" s="194"/>
      <c r="I33" s="156"/>
      <c r="J33" s="156"/>
      <c r="K33" s="156"/>
      <c r="L33" s="156"/>
      <c r="M33" s="156"/>
      <c r="N33" s="156"/>
      <c r="O33" s="156"/>
      <c r="P33" s="156"/>
      <c r="Q33" s="156">
        <v>14</v>
      </c>
      <c r="R33" s="156">
        <v>7</v>
      </c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>
        <v>7</v>
      </c>
      <c r="AK33" s="156"/>
      <c r="AL33" s="156"/>
      <c r="AM33" s="156"/>
      <c r="AN33" s="156">
        <v>18</v>
      </c>
      <c r="AO33" s="156"/>
      <c r="AP33" s="156">
        <v>6</v>
      </c>
      <c r="AQ33" s="156"/>
      <c r="AR33" s="156"/>
      <c r="AS33" s="156"/>
      <c r="AT33" s="156"/>
      <c r="AU33" s="156"/>
      <c r="AV33" s="156">
        <v>6</v>
      </c>
      <c r="AW33" s="156"/>
      <c r="AX33" s="149">
        <f t="shared" si="14"/>
        <v>89</v>
      </c>
      <c r="AY33" s="117">
        <f t="shared" ref="AY33" si="15">IF(COUNTA(D33:AV33)=0,"",COUNTA(D33:AV33))</f>
        <v>9</v>
      </c>
      <c r="AZ33" s="165" t="s">
        <v>581</v>
      </c>
      <c r="BA33" s="28" t="s">
        <v>45</v>
      </c>
      <c r="BB33" s="31"/>
      <c r="BC33" s="115"/>
      <c r="BD33" s="31"/>
      <c r="BE33" s="149"/>
    </row>
    <row r="34" spans="1:57" x14ac:dyDescent="0.25">
      <c r="A34" s="142">
        <f>A32/A33</f>
        <v>181.29545454545453</v>
      </c>
      <c r="B34" s="139" t="s">
        <v>46</v>
      </c>
      <c r="C34" s="23" t="s">
        <v>28</v>
      </c>
      <c r="D34" s="174">
        <f>+D32/D33</f>
        <v>190.06666666666666</v>
      </c>
      <c r="E34" s="142">
        <f>+E32/E33</f>
        <v>177.75</v>
      </c>
      <c r="F34" s="142"/>
      <c r="G34" s="142">
        <f>+G32/G33</f>
        <v>165</v>
      </c>
      <c r="H34" s="196"/>
      <c r="I34" s="174"/>
      <c r="J34" s="155"/>
      <c r="K34" s="142"/>
      <c r="L34" s="142"/>
      <c r="M34" s="142"/>
      <c r="N34" s="142"/>
      <c r="O34" s="142"/>
      <c r="P34" s="142"/>
      <c r="Q34" s="142">
        <f>+Q32/Q33</f>
        <v>189.28571428571428</v>
      </c>
      <c r="R34" s="142">
        <f>+R32/R33</f>
        <v>173.28571428571428</v>
      </c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74">
        <f>+AJ32/AJ33</f>
        <v>191.14285714285714</v>
      </c>
      <c r="AK34" s="142"/>
      <c r="AL34" s="142"/>
      <c r="AM34" s="142"/>
      <c r="AN34" s="142">
        <f>+AN32/AN33</f>
        <v>188.61111111111111</v>
      </c>
      <c r="AO34" s="142"/>
      <c r="AP34" s="142">
        <f>+AP32/AP33</f>
        <v>166.16666666666666</v>
      </c>
      <c r="AQ34" s="142"/>
      <c r="AR34" s="142"/>
      <c r="AS34" s="142"/>
      <c r="AT34" s="142"/>
      <c r="AU34" s="142"/>
      <c r="AV34" s="142">
        <f>+AV32/AV33</f>
        <v>189.83333333333334</v>
      </c>
      <c r="AW34" s="142"/>
      <c r="AX34" s="142">
        <f t="shared" si="13"/>
        <v>183.42696629213484</v>
      </c>
      <c r="AY34" s="26"/>
      <c r="AZ34" s="165"/>
      <c r="BA34" s="139" t="s">
        <v>46</v>
      </c>
      <c r="BB34" s="31"/>
      <c r="BC34" s="142"/>
      <c r="BD34" s="31"/>
      <c r="BE34" s="145">
        <f>AX34-A34</f>
        <v>2.1315117466803031</v>
      </c>
    </row>
    <row r="35" spans="1:57" x14ac:dyDescent="0.25">
      <c r="A35" s="115">
        <v>0</v>
      </c>
      <c r="B35" s="38" t="s">
        <v>44</v>
      </c>
      <c r="C35" s="18" t="s">
        <v>24</v>
      </c>
      <c r="D35" s="117"/>
      <c r="E35" s="156"/>
      <c r="F35" s="156"/>
      <c r="G35" s="156">
        <v>1459</v>
      </c>
      <c r="H35" s="194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>
        <v>1351</v>
      </c>
      <c r="AK35" s="156"/>
      <c r="AL35" s="156"/>
      <c r="AM35" s="156"/>
      <c r="AN35" s="156"/>
      <c r="AO35" s="156"/>
      <c r="AP35" s="156">
        <v>1197</v>
      </c>
      <c r="AQ35" s="156"/>
      <c r="AR35" s="156"/>
      <c r="AS35" s="156"/>
      <c r="AT35" s="156"/>
      <c r="AU35" s="156"/>
      <c r="AV35" s="156"/>
      <c r="AW35" s="156"/>
      <c r="AX35" s="149">
        <f t="shared" ref="AX35:AX36" si="16">IF(SUM(D35:AV35)=0,"",SUM(D35:AV35))</f>
        <v>4007</v>
      </c>
      <c r="AY35" s="20"/>
      <c r="AZ35" s="24"/>
      <c r="BA35" s="38" t="s">
        <v>44</v>
      </c>
      <c r="BC35" s="115"/>
      <c r="BE35" s="149"/>
    </row>
    <row r="36" spans="1:57" x14ac:dyDescent="0.25">
      <c r="A36" s="115"/>
      <c r="B36" s="138" t="s">
        <v>47</v>
      </c>
      <c r="C36" s="23" t="s">
        <v>26</v>
      </c>
      <c r="D36" s="117"/>
      <c r="E36" s="117"/>
      <c r="F36" s="117"/>
      <c r="G36" s="117">
        <v>8</v>
      </c>
      <c r="H36" s="19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56">
        <v>7</v>
      </c>
      <c r="AK36" s="117"/>
      <c r="AL36" s="117"/>
      <c r="AM36" s="117"/>
      <c r="AN36" s="117"/>
      <c r="AO36" s="117"/>
      <c r="AP36" s="117">
        <v>6</v>
      </c>
      <c r="AQ36" s="117"/>
      <c r="AR36" s="117"/>
      <c r="AS36" s="117"/>
      <c r="AT36" s="117"/>
      <c r="AU36" s="117"/>
      <c r="AV36" s="117"/>
      <c r="AW36" s="117"/>
      <c r="AX36" s="149">
        <f t="shared" si="16"/>
        <v>21</v>
      </c>
      <c r="AY36" s="117">
        <f t="shared" ref="AY36" si="17">IF(COUNTA(D36:AV36)=0,"",COUNTA(D36:AV36))</f>
        <v>3</v>
      </c>
      <c r="AZ36" s="165" t="s">
        <v>520</v>
      </c>
      <c r="BA36" s="28" t="s">
        <v>47</v>
      </c>
      <c r="BC36" s="115"/>
      <c r="BE36" s="149"/>
    </row>
    <row r="37" spans="1:57" x14ac:dyDescent="0.25">
      <c r="A37" s="142"/>
      <c r="B37" s="139" t="s">
        <v>48</v>
      </c>
      <c r="C37" s="23" t="s">
        <v>28</v>
      </c>
      <c r="D37" s="142"/>
      <c r="E37" s="145"/>
      <c r="F37" s="145"/>
      <c r="G37" s="142">
        <f>+G35/G36</f>
        <v>182.375</v>
      </c>
      <c r="H37" s="191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74">
        <f>+AJ35/AJ36</f>
        <v>193</v>
      </c>
      <c r="AK37" s="145"/>
      <c r="AL37" s="145"/>
      <c r="AM37" s="145"/>
      <c r="AN37" s="145"/>
      <c r="AO37" s="145"/>
      <c r="AP37" s="174">
        <f>+AP35/AP36</f>
        <v>199.5</v>
      </c>
      <c r="AQ37" s="174"/>
      <c r="AR37" s="174"/>
      <c r="AS37" s="174"/>
      <c r="AT37" s="174"/>
      <c r="AU37" s="174"/>
      <c r="AV37" s="142"/>
      <c r="AW37" s="142"/>
      <c r="AX37" s="142">
        <f t="shared" si="13"/>
        <v>190.8095238095238</v>
      </c>
      <c r="AY37" s="26"/>
      <c r="AZ37" s="24"/>
      <c r="BA37" s="139" t="s">
        <v>48</v>
      </c>
      <c r="BB37" s="31"/>
      <c r="BC37" s="142"/>
      <c r="BD37" s="31"/>
      <c r="BE37" s="145"/>
    </row>
    <row r="38" spans="1:57" x14ac:dyDescent="0.25">
      <c r="A38" s="171"/>
      <c r="B38" s="38" t="s">
        <v>367</v>
      </c>
      <c r="C38" s="18" t="s">
        <v>24</v>
      </c>
      <c r="D38" s="171"/>
      <c r="E38" s="154"/>
      <c r="F38" s="154"/>
      <c r="G38" s="171"/>
      <c r="H38" s="192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49">
        <v>1013</v>
      </c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49"/>
      <c r="AW38" s="149"/>
      <c r="AX38" s="149">
        <f t="shared" ref="AX38:AX39" si="18">IF(SUM(D38:AV38)=0,"",SUM(D38:AV38))</f>
        <v>1013</v>
      </c>
      <c r="AY38" s="20"/>
      <c r="AZ38" s="24"/>
      <c r="BA38" s="38" t="s">
        <v>367</v>
      </c>
      <c r="BB38" s="31"/>
      <c r="BC38" s="171"/>
      <c r="BD38" s="31"/>
      <c r="BE38" s="154"/>
    </row>
    <row r="39" spans="1:57" x14ac:dyDescent="0.25">
      <c r="A39" s="171"/>
      <c r="B39" s="28" t="s">
        <v>423</v>
      </c>
      <c r="C39" s="23" t="s">
        <v>26</v>
      </c>
      <c r="D39" s="171"/>
      <c r="E39" s="154"/>
      <c r="F39" s="154"/>
      <c r="G39" s="171"/>
      <c r="H39" s="192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49">
        <v>8</v>
      </c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49"/>
      <c r="AW39" s="149"/>
      <c r="AX39" s="149">
        <f t="shared" si="18"/>
        <v>8</v>
      </c>
      <c r="AY39" s="117">
        <f t="shared" ref="AY39" si="19">IF(COUNTA(D39:AV39)=0,"",COUNTA(D39:AV39))</f>
        <v>1</v>
      </c>
      <c r="AZ39" s="165" t="s">
        <v>436</v>
      </c>
      <c r="BA39" s="28" t="s">
        <v>423</v>
      </c>
      <c r="BB39" s="31"/>
      <c r="BC39" s="171"/>
      <c r="BD39" s="31"/>
      <c r="BE39" s="154"/>
    </row>
    <row r="40" spans="1:57" x14ac:dyDescent="0.25">
      <c r="A40" s="142"/>
      <c r="B40" s="139" t="s">
        <v>368</v>
      </c>
      <c r="C40" s="23" t="s">
        <v>28</v>
      </c>
      <c r="D40" s="171"/>
      <c r="E40" s="154"/>
      <c r="F40" s="154"/>
      <c r="G40" s="142"/>
      <c r="H40" s="191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2">
        <f>+AD38/AD39</f>
        <v>126.625</v>
      </c>
      <c r="AE40" s="142"/>
      <c r="AF40" s="142"/>
      <c r="AG40" s="142"/>
      <c r="AH40" s="142"/>
      <c r="AI40" s="142"/>
      <c r="AJ40" s="142"/>
      <c r="AK40" s="142"/>
      <c r="AL40" s="142"/>
      <c r="AM40" s="142"/>
      <c r="AN40" s="142"/>
      <c r="AO40" s="142"/>
      <c r="AP40" s="142"/>
      <c r="AQ40" s="142"/>
      <c r="AR40" s="142"/>
      <c r="AS40" s="142"/>
      <c r="AT40" s="142"/>
      <c r="AU40" s="142"/>
      <c r="AV40" s="142"/>
      <c r="AW40" s="142"/>
      <c r="AX40" s="142">
        <f t="shared" si="13"/>
        <v>126.625</v>
      </c>
      <c r="AY40" s="26"/>
      <c r="AZ40" s="24"/>
      <c r="BA40" s="139" t="s">
        <v>368</v>
      </c>
      <c r="BB40" s="31"/>
      <c r="BC40" s="142"/>
      <c r="BD40" s="31"/>
      <c r="BE40" s="145"/>
    </row>
    <row r="41" spans="1:57" x14ac:dyDescent="0.25">
      <c r="A41" s="115">
        <v>4751</v>
      </c>
      <c r="B41" s="38" t="s">
        <v>49</v>
      </c>
      <c r="C41" s="23" t="s">
        <v>24</v>
      </c>
      <c r="D41" s="158"/>
      <c r="E41" s="158"/>
      <c r="F41" s="158"/>
      <c r="G41" s="156"/>
      <c r="H41" s="194"/>
      <c r="I41" s="156">
        <v>1620</v>
      </c>
      <c r="J41" s="156"/>
      <c r="K41" s="156"/>
      <c r="L41" s="156"/>
      <c r="M41" s="156"/>
      <c r="N41" s="156"/>
      <c r="O41" s="156"/>
      <c r="P41" s="156"/>
      <c r="Q41" s="156">
        <v>2488</v>
      </c>
      <c r="R41" s="156">
        <v>1279</v>
      </c>
      <c r="S41" s="156"/>
      <c r="T41" s="156"/>
      <c r="U41" s="156">
        <v>2665</v>
      </c>
      <c r="V41" s="156"/>
      <c r="W41" s="156"/>
      <c r="X41" s="156">
        <v>1083</v>
      </c>
      <c r="Y41" s="156">
        <v>1418</v>
      </c>
      <c r="Z41" s="156"/>
      <c r="AA41" s="156"/>
      <c r="AB41" s="156">
        <v>1448</v>
      </c>
      <c r="AC41" s="156"/>
      <c r="AD41" s="156"/>
      <c r="AE41" s="156"/>
      <c r="AF41" s="156"/>
      <c r="AG41" s="156"/>
      <c r="AH41" s="156"/>
      <c r="AI41" s="156"/>
      <c r="AJ41" s="156">
        <v>877</v>
      </c>
      <c r="AK41" s="156"/>
      <c r="AL41" s="156"/>
      <c r="AM41" s="156">
        <v>1039</v>
      </c>
      <c r="AN41" s="156">
        <v>3510</v>
      </c>
      <c r="AO41" s="156">
        <v>2557</v>
      </c>
      <c r="AP41" s="156"/>
      <c r="AQ41" s="156"/>
      <c r="AR41" s="156"/>
      <c r="AS41" s="156">
        <v>1499</v>
      </c>
      <c r="AT41" s="156"/>
      <c r="AU41" s="156"/>
      <c r="AV41" s="156"/>
      <c r="AW41" s="156"/>
      <c r="AX41" s="149">
        <f t="shared" ref="AX41:AX42" si="20">IF(SUM(D41:AV41)=0,"",SUM(D41:AV41))</f>
        <v>21483</v>
      </c>
      <c r="AY41" s="20"/>
      <c r="AZ41" s="165"/>
      <c r="BA41" s="38" t="s">
        <v>49</v>
      </c>
      <c r="BC41" s="115"/>
      <c r="BE41" s="149"/>
    </row>
    <row r="42" spans="1:57" x14ac:dyDescent="0.25">
      <c r="A42" s="115">
        <v>26</v>
      </c>
      <c r="B42" s="138" t="s">
        <v>50</v>
      </c>
      <c r="C42" s="23" t="s">
        <v>26</v>
      </c>
      <c r="D42" s="157"/>
      <c r="E42" s="156"/>
      <c r="F42" s="156"/>
      <c r="G42" s="156"/>
      <c r="H42" s="194"/>
      <c r="I42" s="156">
        <v>9</v>
      </c>
      <c r="J42" s="156"/>
      <c r="K42" s="156"/>
      <c r="L42" s="156"/>
      <c r="M42" s="156"/>
      <c r="N42" s="156"/>
      <c r="O42" s="156"/>
      <c r="P42" s="156"/>
      <c r="Q42" s="156">
        <v>14</v>
      </c>
      <c r="R42" s="156">
        <v>7</v>
      </c>
      <c r="S42" s="156"/>
      <c r="T42" s="156"/>
      <c r="U42" s="156">
        <v>14</v>
      </c>
      <c r="V42" s="156"/>
      <c r="W42" s="156"/>
      <c r="X42" s="156">
        <v>6</v>
      </c>
      <c r="Y42" s="156">
        <v>8</v>
      </c>
      <c r="Z42" s="156"/>
      <c r="AA42" s="156"/>
      <c r="AB42" s="156">
        <v>8</v>
      </c>
      <c r="AC42" s="156"/>
      <c r="AD42" s="156"/>
      <c r="AE42" s="156"/>
      <c r="AF42" s="156"/>
      <c r="AG42" s="156"/>
      <c r="AH42" s="156"/>
      <c r="AI42" s="156"/>
      <c r="AJ42" s="156">
        <v>5</v>
      </c>
      <c r="AK42" s="156"/>
      <c r="AL42" s="156"/>
      <c r="AM42" s="156">
        <v>6</v>
      </c>
      <c r="AN42" s="156">
        <v>18</v>
      </c>
      <c r="AO42" s="156">
        <v>14</v>
      </c>
      <c r="AP42" s="156"/>
      <c r="AQ42" s="156"/>
      <c r="AR42" s="156"/>
      <c r="AS42" s="156">
        <v>8</v>
      </c>
      <c r="AT42" s="156"/>
      <c r="AU42" s="156"/>
      <c r="AV42" s="156"/>
      <c r="AW42" s="156"/>
      <c r="AX42" s="149">
        <f t="shared" si="20"/>
        <v>117</v>
      </c>
      <c r="AY42" s="117">
        <f t="shared" ref="AY42" si="21">IF(COUNTA(D42:AV42)=0,"",COUNTA(D42:AV42))</f>
        <v>12</v>
      </c>
      <c r="AZ42" s="165" t="s">
        <v>561</v>
      </c>
      <c r="BA42" s="28" t="s">
        <v>50</v>
      </c>
      <c r="BC42" s="115"/>
      <c r="BE42" s="149"/>
    </row>
    <row r="43" spans="1:57" x14ac:dyDescent="0.25">
      <c r="A43" s="142">
        <f>A41/A42</f>
        <v>182.73076923076923</v>
      </c>
      <c r="B43" s="139" t="s">
        <v>51</v>
      </c>
      <c r="C43" s="23" t="s">
        <v>28</v>
      </c>
      <c r="D43" s="142"/>
      <c r="E43" s="142"/>
      <c r="F43" s="174"/>
      <c r="G43" s="155"/>
      <c r="H43" s="195"/>
      <c r="I43" s="142">
        <f>+I41/I42</f>
        <v>180</v>
      </c>
      <c r="J43" s="142"/>
      <c r="K43" s="142"/>
      <c r="L43" s="142"/>
      <c r="M43" s="142"/>
      <c r="N43" s="142"/>
      <c r="O43" s="142"/>
      <c r="P43" s="142"/>
      <c r="Q43" s="142">
        <f>+Q41/Q42</f>
        <v>177.71428571428572</v>
      </c>
      <c r="R43" s="142">
        <f>+R41/R42</f>
        <v>182.71428571428572</v>
      </c>
      <c r="S43" s="142"/>
      <c r="T43" s="142"/>
      <c r="U43" s="174">
        <f>+U41/U42</f>
        <v>190.35714285714286</v>
      </c>
      <c r="V43" s="142"/>
      <c r="W43" s="142"/>
      <c r="X43" s="142">
        <f>+X41/X42</f>
        <v>180.5</v>
      </c>
      <c r="Y43" s="142">
        <f>+Y41/Y42</f>
        <v>177.25</v>
      </c>
      <c r="Z43" s="142"/>
      <c r="AA43" s="142"/>
      <c r="AB43" s="142">
        <f>+AB41/AB42</f>
        <v>181</v>
      </c>
      <c r="AC43" s="142"/>
      <c r="AD43" s="142"/>
      <c r="AE43" s="142"/>
      <c r="AF43" s="142"/>
      <c r="AG43" s="142"/>
      <c r="AH43" s="142"/>
      <c r="AI43" s="142"/>
      <c r="AJ43" s="142">
        <f>+AJ41/AJ42</f>
        <v>175.4</v>
      </c>
      <c r="AK43" s="142"/>
      <c r="AL43" s="142"/>
      <c r="AM43" s="142">
        <f>+AM41/AM42</f>
        <v>173.16666666666666</v>
      </c>
      <c r="AN43" s="174">
        <f>+AN41/AN42</f>
        <v>195</v>
      </c>
      <c r="AO43" s="142">
        <f>+AO41/AO42</f>
        <v>182.64285714285714</v>
      </c>
      <c r="AP43" s="142"/>
      <c r="AQ43" s="142"/>
      <c r="AR43" s="142"/>
      <c r="AS43" s="142">
        <f>+AS41/AS42</f>
        <v>187.375</v>
      </c>
      <c r="AT43" s="142"/>
      <c r="AU43" s="142"/>
      <c r="AV43" s="142"/>
      <c r="AW43" s="142"/>
      <c r="AX43" s="142">
        <f t="shared" si="13"/>
        <v>183.61538461538461</v>
      </c>
      <c r="AY43" s="26"/>
      <c r="AZ43" s="165"/>
      <c r="BA43" s="139" t="s">
        <v>51</v>
      </c>
      <c r="BB43" s="31"/>
      <c r="BC43" s="142"/>
      <c r="BD43" s="31"/>
      <c r="BE43" s="145">
        <f>AX43-A43</f>
        <v>0.8846153846153868</v>
      </c>
    </row>
    <row r="44" spans="1:57" x14ac:dyDescent="0.25">
      <c r="A44" s="115">
        <v>3057</v>
      </c>
      <c r="B44" s="37" t="s">
        <v>49</v>
      </c>
      <c r="C44" s="23" t="s">
        <v>24</v>
      </c>
      <c r="D44" s="156"/>
      <c r="E44" s="156"/>
      <c r="F44" s="156"/>
      <c r="G44" s="156"/>
      <c r="H44" s="194"/>
      <c r="I44" s="156"/>
      <c r="J44" s="156"/>
      <c r="K44" s="156">
        <v>936</v>
      </c>
      <c r="L44" s="156"/>
      <c r="M44" s="156"/>
      <c r="N44" s="156"/>
      <c r="O44" s="156"/>
      <c r="P44" s="156">
        <v>1782</v>
      </c>
      <c r="Q44" s="156">
        <v>2263</v>
      </c>
      <c r="R44" s="156"/>
      <c r="S44" s="156"/>
      <c r="T44" s="156"/>
      <c r="U44" s="156"/>
      <c r="V44" s="156"/>
      <c r="W44" s="156"/>
      <c r="X44" s="156">
        <v>931</v>
      </c>
      <c r="Y44" s="156">
        <v>1305</v>
      </c>
      <c r="Z44" s="156"/>
      <c r="AA44" s="156"/>
      <c r="AB44" s="156">
        <v>1310</v>
      </c>
      <c r="AC44" s="156"/>
      <c r="AD44" s="156"/>
      <c r="AE44" s="156"/>
      <c r="AF44" s="156"/>
      <c r="AG44" s="156"/>
      <c r="AH44" s="156"/>
      <c r="AI44" s="156"/>
      <c r="AJ44" s="156"/>
      <c r="AK44" s="156"/>
      <c r="AL44" s="156"/>
      <c r="AM44" s="156">
        <v>960</v>
      </c>
      <c r="AN44" s="156"/>
      <c r="AO44" s="156"/>
      <c r="AP44" s="156"/>
      <c r="AQ44" s="156"/>
      <c r="AR44" s="156"/>
      <c r="AS44" s="156"/>
      <c r="AT44" s="156"/>
      <c r="AU44" s="156"/>
      <c r="AV44" s="156"/>
      <c r="AW44" s="156"/>
      <c r="AX44" s="149">
        <f t="shared" ref="AX44:AX45" si="22">IF(SUM(D44:AV44)=0,"",SUM(D44:AV44))</f>
        <v>9487</v>
      </c>
      <c r="AY44" s="20"/>
      <c r="AZ44" s="165"/>
      <c r="BA44" s="37" t="s">
        <v>49</v>
      </c>
      <c r="BB44" s="31"/>
      <c r="BC44" s="115"/>
      <c r="BD44" s="31"/>
      <c r="BE44" s="149"/>
    </row>
    <row r="45" spans="1:57" x14ac:dyDescent="0.25">
      <c r="A45" s="115">
        <v>18</v>
      </c>
      <c r="B45" s="140" t="s">
        <v>52</v>
      </c>
      <c r="C45" s="23" t="s">
        <v>26</v>
      </c>
      <c r="D45" s="117"/>
      <c r="E45" s="156"/>
      <c r="F45" s="156"/>
      <c r="G45" s="156"/>
      <c r="H45" s="194"/>
      <c r="I45" s="156"/>
      <c r="J45" s="156"/>
      <c r="K45" s="156">
        <v>6</v>
      </c>
      <c r="L45" s="156"/>
      <c r="M45" s="156"/>
      <c r="N45" s="156"/>
      <c r="O45" s="156"/>
      <c r="P45" s="156">
        <v>11</v>
      </c>
      <c r="Q45" s="156">
        <v>14</v>
      </c>
      <c r="R45" s="156"/>
      <c r="S45" s="156"/>
      <c r="T45" s="156"/>
      <c r="U45" s="156"/>
      <c r="V45" s="156"/>
      <c r="W45" s="156"/>
      <c r="X45" s="156">
        <v>6</v>
      </c>
      <c r="Y45" s="156">
        <v>8</v>
      </c>
      <c r="Z45" s="156"/>
      <c r="AA45" s="156"/>
      <c r="AB45" s="156">
        <v>8</v>
      </c>
      <c r="AC45" s="156"/>
      <c r="AD45" s="156"/>
      <c r="AE45" s="156"/>
      <c r="AF45" s="156"/>
      <c r="AG45" s="156"/>
      <c r="AH45" s="156"/>
      <c r="AI45" s="156"/>
      <c r="AJ45" s="156"/>
      <c r="AK45" s="156"/>
      <c r="AL45" s="156"/>
      <c r="AM45" s="156">
        <v>6</v>
      </c>
      <c r="AN45" s="156"/>
      <c r="AO45" s="156"/>
      <c r="AP45" s="156"/>
      <c r="AQ45" s="156"/>
      <c r="AR45" s="156"/>
      <c r="AS45" s="156"/>
      <c r="AT45" s="156"/>
      <c r="AU45" s="156"/>
      <c r="AV45" s="156"/>
      <c r="AW45" s="156"/>
      <c r="AX45" s="149">
        <f t="shared" si="22"/>
        <v>59</v>
      </c>
      <c r="AY45" s="117">
        <f t="shared" ref="AY45" si="23">IF(COUNTA(D45:AV45)=0,"",COUNTA(D45:AV45))</f>
        <v>7</v>
      </c>
      <c r="AZ45" s="165" t="s">
        <v>493</v>
      </c>
      <c r="BA45" s="39" t="s">
        <v>52</v>
      </c>
      <c r="BB45" s="31"/>
      <c r="BC45" s="115"/>
      <c r="BD45" s="31"/>
      <c r="BE45" s="149"/>
    </row>
    <row r="46" spans="1:57" x14ac:dyDescent="0.25">
      <c r="A46" s="142">
        <f>A44/A45</f>
        <v>169.83333333333334</v>
      </c>
      <c r="B46" s="137" t="s">
        <v>53</v>
      </c>
      <c r="C46" s="23" t="s">
        <v>28</v>
      </c>
      <c r="D46" s="142"/>
      <c r="E46" s="142"/>
      <c r="F46" s="142"/>
      <c r="G46" s="145"/>
      <c r="H46" s="191"/>
      <c r="I46" s="142"/>
      <c r="J46" s="142"/>
      <c r="K46" s="142">
        <f>+K44/K45</f>
        <v>156</v>
      </c>
      <c r="L46" s="145"/>
      <c r="M46" s="145"/>
      <c r="N46" s="142"/>
      <c r="O46" s="142"/>
      <c r="P46" s="142">
        <f>+P44/P45</f>
        <v>162</v>
      </c>
      <c r="Q46" s="142">
        <f>+Q44/Q45</f>
        <v>161.64285714285714</v>
      </c>
      <c r="R46" s="142"/>
      <c r="S46" s="142"/>
      <c r="T46" s="142"/>
      <c r="U46" s="142"/>
      <c r="V46" s="142"/>
      <c r="W46" s="142"/>
      <c r="X46" s="142">
        <f>+X44/X45</f>
        <v>155.16666666666666</v>
      </c>
      <c r="Y46" s="142">
        <f>+Y44/Y45</f>
        <v>163.125</v>
      </c>
      <c r="Z46" s="142"/>
      <c r="AA46" s="142"/>
      <c r="AB46" s="142">
        <f>+AB44/AB45</f>
        <v>163.75</v>
      </c>
      <c r="AC46" s="142"/>
      <c r="AD46" s="142"/>
      <c r="AE46" s="142"/>
      <c r="AF46" s="142"/>
      <c r="AG46" s="142"/>
      <c r="AH46" s="142"/>
      <c r="AI46" s="142"/>
      <c r="AJ46" s="142"/>
      <c r="AK46" s="142"/>
      <c r="AL46" s="142"/>
      <c r="AM46" s="142">
        <f>+AM44/AM45</f>
        <v>160</v>
      </c>
      <c r="AN46" s="142"/>
      <c r="AO46" s="142"/>
      <c r="AP46" s="142"/>
      <c r="AQ46" s="142"/>
      <c r="AR46" s="142"/>
      <c r="AS46" s="142"/>
      <c r="AT46" s="142"/>
      <c r="AU46" s="142"/>
      <c r="AV46" s="142"/>
      <c r="AW46" s="142"/>
      <c r="AX46" s="142">
        <f t="shared" si="13"/>
        <v>160.79661016949152</v>
      </c>
      <c r="AY46" s="26"/>
      <c r="AZ46" s="24"/>
      <c r="BA46" s="137" t="s">
        <v>53</v>
      </c>
      <c r="BB46" s="31"/>
      <c r="BC46" s="142"/>
      <c r="BD46" s="31"/>
      <c r="BE46" s="145"/>
    </row>
    <row r="47" spans="1:57" x14ac:dyDescent="0.25">
      <c r="A47" s="115">
        <v>0</v>
      </c>
      <c r="B47" s="37" t="s">
        <v>49</v>
      </c>
      <c r="C47" s="23" t="s">
        <v>24</v>
      </c>
      <c r="D47" s="117"/>
      <c r="E47" s="156"/>
      <c r="F47" s="156"/>
      <c r="G47" s="156"/>
      <c r="H47" s="194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  <c r="AA47" s="156"/>
      <c r="AB47" s="156"/>
      <c r="AC47" s="156"/>
      <c r="AD47" s="156"/>
      <c r="AE47" s="156"/>
      <c r="AF47" s="156"/>
      <c r="AG47" s="156"/>
      <c r="AH47" s="156"/>
      <c r="AI47" s="156"/>
      <c r="AJ47" s="156"/>
      <c r="AK47" s="156"/>
      <c r="AL47" s="156"/>
      <c r="AM47" s="156"/>
      <c r="AN47" s="156"/>
      <c r="AO47" s="156"/>
      <c r="AP47" s="156"/>
      <c r="AQ47" s="156">
        <v>260</v>
      </c>
      <c r="AR47" s="156"/>
      <c r="AS47" s="156"/>
      <c r="AT47" s="156"/>
      <c r="AU47" s="156"/>
      <c r="AV47" s="156"/>
      <c r="AW47" s="156"/>
      <c r="AX47" s="149">
        <f t="shared" ref="AX47:AX48" si="24">IF(SUM(D47:AV47)=0,"",SUM(D47:AV47))</f>
        <v>260</v>
      </c>
      <c r="AY47" s="20"/>
      <c r="AZ47" s="24"/>
      <c r="BA47" s="37" t="s">
        <v>49</v>
      </c>
      <c r="BB47" s="31"/>
      <c r="BC47" s="115"/>
      <c r="BD47" s="31"/>
      <c r="BE47" s="149"/>
    </row>
    <row r="48" spans="1:57" x14ac:dyDescent="0.25">
      <c r="A48" s="115"/>
      <c r="B48" s="136" t="s">
        <v>54</v>
      </c>
      <c r="C48" s="23" t="s">
        <v>26</v>
      </c>
      <c r="D48" s="117"/>
      <c r="E48" s="156"/>
      <c r="F48" s="156"/>
      <c r="G48" s="156"/>
      <c r="H48" s="194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6"/>
      <c r="AA48" s="156"/>
      <c r="AB48" s="156"/>
      <c r="AC48" s="156"/>
      <c r="AD48" s="156"/>
      <c r="AE48" s="156"/>
      <c r="AF48" s="156"/>
      <c r="AG48" s="156"/>
      <c r="AH48" s="156"/>
      <c r="AI48" s="156"/>
      <c r="AJ48" s="156"/>
      <c r="AK48" s="156"/>
      <c r="AL48" s="156"/>
      <c r="AM48" s="156"/>
      <c r="AN48" s="156"/>
      <c r="AO48" s="156"/>
      <c r="AP48" s="156"/>
      <c r="AQ48" s="156">
        <v>2</v>
      </c>
      <c r="AR48" s="156"/>
      <c r="AS48" s="156"/>
      <c r="AT48" s="156"/>
      <c r="AU48" s="156"/>
      <c r="AV48" s="156"/>
      <c r="AW48" s="156"/>
      <c r="AX48" s="149">
        <f t="shared" si="24"/>
        <v>2</v>
      </c>
      <c r="AY48" s="117">
        <f t="shared" ref="AY48" si="25">IF(COUNTA(D48:AV48)=0,"",COUNTA(D48:AV48))</f>
        <v>1</v>
      </c>
      <c r="AZ48" s="165" t="s">
        <v>536</v>
      </c>
      <c r="BA48" s="32" t="s">
        <v>54</v>
      </c>
      <c r="BB48" s="31"/>
      <c r="BC48" s="115"/>
      <c r="BD48" s="31"/>
      <c r="BE48" s="149"/>
    </row>
    <row r="49" spans="1:57" x14ac:dyDescent="0.25">
      <c r="A49" s="142"/>
      <c r="B49" s="137" t="s">
        <v>55</v>
      </c>
      <c r="C49" s="23" t="s">
        <v>28</v>
      </c>
      <c r="D49" s="155"/>
      <c r="E49" s="155"/>
      <c r="F49" s="155"/>
      <c r="G49" s="155"/>
      <c r="H49" s="19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5"/>
      <c r="AO49" s="155"/>
      <c r="AP49" s="155"/>
      <c r="AQ49" s="142">
        <f>+AQ47/AQ48</f>
        <v>130</v>
      </c>
      <c r="AR49" s="155"/>
      <c r="AS49" s="155"/>
      <c r="AT49" s="155"/>
      <c r="AU49" s="155"/>
      <c r="AV49" s="155"/>
      <c r="AW49" s="155"/>
      <c r="AX49" s="142">
        <f t="shared" si="13"/>
        <v>130</v>
      </c>
      <c r="AY49" s="26"/>
      <c r="AZ49" s="24"/>
      <c r="BA49" s="137" t="s">
        <v>55</v>
      </c>
      <c r="BB49" s="31"/>
      <c r="BC49" s="142"/>
      <c r="BD49" s="31"/>
      <c r="BE49" s="145"/>
    </row>
    <row r="50" spans="1:57" x14ac:dyDescent="0.25">
      <c r="A50" s="171"/>
      <c r="B50" s="38" t="s">
        <v>49</v>
      </c>
      <c r="C50" s="23" t="s">
        <v>24</v>
      </c>
      <c r="D50" s="117"/>
      <c r="E50" s="117"/>
      <c r="F50" s="117"/>
      <c r="G50" s="117"/>
      <c r="H50" s="19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>
        <v>1043</v>
      </c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J50" s="117"/>
      <c r="AK50" s="117">
        <v>1115</v>
      </c>
      <c r="AL50" s="117"/>
      <c r="AM50" s="117">
        <v>1001</v>
      </c>
      <c r="AN50" s="117"/>
      <c r="AO50" s="117"/>
      <c r="AP50" s="117"/>
      <c r="AQ50" s="117"/>
      <c r="AR50" s="117"/>
      <c r="AS50" s="117"/>
      <c r="AT50" s="117"/>
      <c r="AU50" s="117"/>
      <c r="AV50" s="117"/>
      <c r="AW50" s="117"/>
      <c r="AX50" s="149">
        <f t="shared" ref="AX50:AX51" si="26">IF(SUM(D50:AV50)=0,"",SUM(D50:AV50))</f>
        <v>3159</v>
      </c>
      <c r="AY50" s="20"/>
      <c r="AZ50" s="24"/>
      <c r="BA50" s="38" t="s">
        <v>49</v>
      </c>
      <c r="BB50" s="31"/>
      <c r="BC50" s="171"/>
      <c r="BD50" s="31"/>
      <c r="BE50" s="154"/>
    </row>
    <row r="51" spans="1:57" x14ac:dyDescent="0.25">
      <c r="A51" s="171"/>
      <c r="B51" s="28" t="s">
        <v>360</v>
      </c>
      <c r="C51" s="23" t="s">
        <v>26</v>
      </c>
      <c r="D51" s="117"/>
      <c r="E51" s="117"/>
      <c r="F51" s="117"/>
      <c r="G51" s="117"/>
      <c r="H51" s="19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>
        <v>7</v>
      </c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K51" s="117">
        <v>7</v>
      </c>
      <c r="AL51" s="117"/>
      <c r="AM51" s="117">
        <v>6</v>
      </c>
      <c r="AN51" s="117"/>
      <c r="AO51" s="117"/>
      <c r="AP51" s="117"/>
      <c r="AQ51" s="117"/>
      <c r="AR51" s="117"/>
      <c r="AS51" s="117"/>
      <c r="AT51" s="117"/>
      <c r="AU51" s="117"/>
      <c r="AV51" s="117"/>
      <c r="AW51" s="117"/>
      <c r="AX51" s="149">
        <f t="shared" si="26"/>
        <v>20</v>
      </c>
      <c r="AY51" s="117">
        <f t="shared" ref="AY51" si="27">IF(COUNTA(D51:AV51)=0,"",COUNTA(D51:AV51))</f>
        <v>3</v>
      </c>
      <c r="AZ51" s="165" t="s">
        <v>494</v>
      </c>
      <c r="BA51" s="28" t="s">
        <v>360</v>
      </c>
      <c r="BB51" s="31"/>
      <c r="BC51" s="171"/>
      <c r="BD51" s="31"/>
      <c r="BE51" s="154"/>
    </row>
    <row r="52" spans="1:57" x14ac:dyDescent="0.25">
      <c r="A52" s="142"/>
      <c r="B52" s="139" t="s">
        <v>363</v>
      </c>
      <c r="C52" s="23" t="s">
        <v>28</v>
      </c>
      <c r="D52" s="155"/>
      <c r="E52" s="155"/>
      <c r="F52" s="155"/>
      <c r="G52" s="155"/>
      <c r="H52" s="19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42">
        <f>+S50/S51</f>
        <v>149</v>
      </c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2">
        <f>+AK50/AK51</f>
        <v>159.28571428571428</v>
      </c>
      <c r="AL52" s="142"/>
      <c r="AM52" s="142">
        <f>+AM50/AM51</f>
        <v>166.83333333333334</v>
      </c>
      <c r="AN52" s="142"/>
      <c r="AO52" s="142"/>
      <c r="AP52" s="142"/>
      <c r="AQ52" s="142"/>
      <c r="AR52" s="142"/>
      <c r="AS52" s="142"/>
      <c r="AT52" s="142"/>
      <c r="AU52" s="142"/>
      <c r="AV52" s="142"/>
      <c r="AW52" s="142"/>
      <c r="AX52" s="142">
        <f t="shared" si="13"/>
        <v>157.94999999999999</v>
      </c>
      <c r="AY52" s="26"/>
      <c r="AZ52" s="24"/>
      <c r="BA52" s="139" t="s">
        <v>363</v>
      </c>
      <c r="BB52" s="31"/>
      <c r="BC52" s="142"/>
      <c r="BD52" s="31"/>
      <c r="BE52" s="145"/>
    </row>
    <row r="53" spans="1:57" x14ac:dyDescent="0.25">
      <c r="A53" s="115">
        <v>14050</v>
      </c>
      <c r="B53" s="38" t="s">
        <v>56</v>
      </c>
      <c r="C53" s="18" t="s">
        <v>24</v>
      </c>
      <c r="D53" s="149">
        <v>2773</v>
      </c>
      <c r="E53" s="149">
        <v>1483</v>
      </c>
      <c r="F53" s="149"/>
      <c r="G53" s="149"/>
      <c r="H53" s="193"/>
      <c r="I53" s="149">
        <v>1741</v>
      </c>
      <c r="J53" s="149">
        <v>1551</v>
      </c>
      <c r="K53" s="149"/>
      <c r="L53" s="149"/>
      <c r="M53" s="149"/>
      <c r="N53" s="149"/>
      <c r="O53" s="149"/>
      <c r="P53" s="149"/>
      <c r="Q53" s="149">
        <v>2986</v>
      </c>
      <c r="R53" s="149">
        <v>1337</v>
      </c>
      <c r="S53" s="149"/>
      <c r="T53" s="149"/>
      <c r="U53" s="149">
        <v>2786</v>
      </c>
      <c r="V53" s="149"/>
      <c r="W53" s="149"/>
      <c r="X53" s="149"/>
      <c r="Y53" s="149">
        <v>1431</v>
      </c>
      <c r="Z53" s="149"/>
      <c r="AA53" s="149"/>
      <c r="AB53" s="149"/>
      <c r="AC53" s="149">
        <v>1489</v>
      </c>
      <c r="AD53" s="149"/>
      <c r="AE53" s="149"/>
      <c r="AF53" s="149">
        <v>1595</v>
      </c>
      <c r="AG53" s="149"/>
      <c r="AH53" s="149"/>
      <c r="AI53" s="149"/>
      <c r="AJ53" s="149">
        <v>1319</v>
      </c>
      <c r="AK53" s="149"/>
      <c r="AL53" s="149"/>
      <c r="AM53" s="149">
        <v>1221</v>
      </c>
      <c r="AN53" s="149">
        <v>3504</v>
      </c>
      <c r="AO53" s="149">
        <v>2899</v>
      </c>
      <c r="AP53" s="149">
        <v>1195</v>
      </c>
      <c r="AQ53" s="149"/>
      <c r="AR53" s="149"/>
      <c r="AS53" s="149">
        <v>1630</v>
      </c>
      <c r="AT53" s="149"/>
      <c r="AU53" s="149"/>
      <c r="AV53" s="149">
        <v>1169</v>
      </c>
      <c r="AW53" s="149"/>
      <c r="AX53" s="149">
        <f t="shared" ref="AX53:AX54" si="28">IF(SUM(D53:AV53)=0,"",SUM(D53:AV53))</f>
        <v>32109</v>
      </c>
      <c r="AY53" s="20"/>
      <c r="AZ53" s="165"/>
      <c r="BA53" s="38" t="s">
        <v>56</v>
      </c>
      <c r="BB53" s="40"/>
      <c r="BC53" s="115"/>
      <c r="BD53" s="40"/>
      <c r="BE53" s="149"/>
    </row>
    <row r="54" spans="1:57" x14ac:dyDescent="0.25">
      <c r="A54" s="115">
        <v>78</v>
      </c>
      <c r="B54" s="138" t="s">
        <v>57</v>
      </c>
      <c r="C54" s="23" t="s">
        <v>26</v>
      </c>
      <c r="D54" s="149">
        <v>15</v>
      </c>
      <c r="E54" s="149">
        <v>8</v>
      </c>
      <c r="F54" s="149"/>
      <c r="G54" s="149"/>
      <c r="H54" s="193"/>
      <c r="I54" s="149">
        <v>9</v>
      </c>
      <c r="J54" s="149">
        <v>9</v>
      </c>
      <c r="K54" s="149"/>
      <c r="L54" s="149"/>
      <c r="M54" s="149"/>
      <c r="N54" s="149"/>
      <c r="O54" s="149"/>
      <c r="P54" s="149"/>
      <c r="Q54" s="149">
        <v>14</v>
      </c>
      <c r="R54" s="149">
        <v>7</v>
      </c>
      <c r="S54" s="149"/>
      <c r="T54" s="149"/>
      <c r="U54" s="149">
        <v>14</v>
      </c>
      <c r="V54" s="149"/>
      <c r="W54" s="149"/>
      <c r="X54" s="149"/>
      <c r="Y54" s="149">
        <v>8</v>
      </c>
      <c r="Z54" s="149"/>
      <c r="AA54" s="149"/>
      <c r="AB54" s="149"/>
      <c r="AC54" s="149">
        <v>8</v>
      </c>
      <c r="AD54" s="149"/>
      <c r="AE54" s="149"/>
      <c r="AF54" s="149">
        <v>8</v>
      </c>
      <c r="AG54" s="149"/>
      <c r="AH54" s="149"/>
      <c r="AI54" s="149"/>
      <c r="AJ54" s="149">
        <v>7</v>
      </c>
      <c r="AK54" s="149"/>
      <c r="AL54" s="149"/>
      <c r="AM54" s="149">
        <v>6</v>
      </c>
      <c r="AN54" s="149">
        <v>18</v>
      </c>
      <c r="AO54" s="149">
        <v>14</v>
      </c>
      <c r="AP54" s="149">
        <v>6</v>
      </c>
      <c r="AQ54" s="149"/>
      <c r="AR54" s="149"/>
      <c r="AS54" s="149">
        <v>8</v>
      </c>
      <c r="AT54" s="149"/>
      <c r="AU54" s="149"/>
      <c r="AV54" s="149">
        <v>6</v>
      </c>
      <c r="AW54" s="149"/>
      <c r="AX54" s="149">
        <f t="shared" si="28"/>
        <v>165</v>
      </c>
      <c r="AY54" s="117">
        <f t="shared" ref="AY54" si="29">IF(COUNTA(D54:AV54)=0,"",COUNTA(D54:AV54))</f>
        <v>17</v>
      </c>
      <c r="AZ54" s="165" t="s">
        <v>582</v>
      </c>
      <c r="BA54" s="28" t="s">
        <v>57</v>
      </c>
      <c r="BB54" s="40"/>
      <c r="BC54" s="115"/>
      <c r="BD54" s="40"/>
      <c r="BE54" s="149"/>
    </row>
    <row r="55" spans="1:57" x14ac:dyDescent="0.25">
      <c r="A55" s="142">
        <f>A53/A54</f>
        <v>180.12820512820514</v>
      </c>
      <c r="B55" s="139" t="s">
        <v>58</v>
      </c>
      <c r="C55" s="23" t="s">
        <v>28</v>
      </c>
      <c r="D55" s="142">
        <f>+D53/D54</f>
        <v>184.86666666666667</v>
      </c>
      <c r="E55" s="142">
        <f>+E53/E54</f>
        <v>185.375</v>
      </c>
      <c r="F55" s="142"/>
      <c r="G55" s="145"/>
      <c r="H55" s="191"/>
      <c r="I55" s="174">
        <f>+I53/I54</f>
        <v>193.44444444444446</v>
      </c>
      <c r="J55" s="142">
        <f>+J53/J54</f>
        <v>172.33333333333334</v>
      </c>
      <c r="K55" s="142"/>
      <c r="L55" s="142"/>
      <c r="M55" s="142"/>
      <c r="N55" s="142"/>
      <c r="O55" s="142"/>
      <c r="P55" s="142"/>
      <c r="Q55" s="232">
        <f>+Q53/Q54</f>
        <v>213.28571428571428</v>
      </c>
      <c r="R55" s="174">
        <f>+R53/R54</f>
        <v>191</v>
      </c>
      <c r="S55" s="232"/>
      <c r="T55" s="232"/>
      <c r="U55" s="174">
        <f>+U53/U54</f>
        <v>199</v>
      </c>
      <c r="V55" s="232"/>
      <c r="W55" s="232"/>
      <c r="X55" s="232"/>
      <c r="Y55" s="142">
        <f>+Y53/Y54</f>
        <v>178.875</v>
      </c>
      <c r="Z55" s="142"/>
      <c r="AA55" s="142"/>
      <c r="AB55" s="142"/>
      <c r="AC55" s="142">
        <f>+AC53/AC54</f>
        <v>186.125</v>
      </c>
      <c r="AD55" s="142"/>
      <c r="AE55" s="142"/>
      <c r="AF55" s="174">
        <f>+AF53/AF54</f>
        <v>199.375</v>
      </c>
      <c r="AG55" s="142"/>
      <c r="AH55" s="142"/>
      <c r="AI55" s="142"/>
      <c r="AJ55" s="142">
        <f>+AJ53/AJ54</f>
        <v>188.42857142857142</v>
      </c>
      <c r="AK55" s="142"/>
      <c r="AL55" s="142"/>
      <c r="AM55" s="232">
        <f>+AM53/AM54</f>
        <v>203.5</v>
      </c>
      <c r="AN55" s="174">
        <f>+AN53/AN54</f>
        <v>194.66666666666666</v>
      </c>
      <c r="AO55" s="232">
        <f>+AO53/AO54</f>
        <v>207.07142857142858</v>
      </c>
      <c r="AP55" s="174">
        <f>+AP53/AP54</f>
        <v>199.16666666666666</v>
      </c>
      <c r="AQ55" s="174"/>
      <c r="AR55" s="174"/>
      <c r="AS55" s="232">
        <f>+AS53/AS54</f>
        <v>203.75</v>
      </c>
      <c r="AT55" s="232"/>
      <c r="AU55" s="232"/>
      <c r="AV55" s="174">
        <f>+AV53/AV54</f>
        <v>194.83333333333334</v>
      </c>
      <c r="AW55" s="174"/>
      <c r="AX55" s="142">
        <f t="shared" si="13"/>
        <v>194.6</v>
      </c>
      <c r="AY55" s="26"/>
      <c r="AZ55" s="224"/>
      <c r="BA55" s="139" t="s">
        <v>58</v>
      </c>
      <c r="BB55" s="40"/>
      <c r="BC55" s="142"/>
      <c r="BD55" s="40"/>
      <c r="BE55" s="145">
        <f>AX55-A55</f>
        <v>14.471794871794856</v>
      </c>
    </row>
    <row r="56" spans="1:57" x14ac:dyDescent="0.25">
      <c r="A56" s="114">
        <v>5940</v>
      </c>
      <c r="B56" s="38" t="s">
        <v>59</v>
      </c>
      <c r="C56" s="18" t="s">
        <v>24</v>
      </c>
      <c r="D56" s="149"/>
      <c r="E56" s="149">
        <v>1478</v>
      </c>
      <c r="F56" s="149"/>
      <c r="G56" s="149"/>
      <c r="H56" s="193">
        <v>1384</v>
      </c>
      <c r="I56" s="149"/>
      <c r="J56" s="149"/>
      <c r="K56" s="149"/>
      <c r="L56" s="149"/>
      <c r="M56" s="149">
        <v>1152</v>
      </c>
      <c r="N56" s="149"/>
      <c r="O56" s="149"/>
      <c r="P56" s="149"/>
      <c r="Q56" s="149"/>
      <c r="R56" s="149">
        <v>1262</v>
      </c>
      <c r="S56" s="149"/>
      <c r="T56" s="149"/>
      <c r="U56" s="149"/>
      <c r="V56" s="149"/>
      <c r="W56" s="149">
        <v>1400</v>
      </c>
      <c r="X56" s="149">
        <v>1065</v>
      </c>
      <c r="Y56" s="149">
        <v>1536</v>
      </c>
      <c r="Z56" s="149"/>
      <c r="AA56" s="149"/>
      <c r="AB56" s="149">
        <v>1594</v>
      </c>
      <c r="AC56" s="149"/>
      <c r="AD56" s="149"/>
      <c r="AE56" s="149"/>
      <c r="AF56" s="149">
        <v>1512</v>
      </c>
      <c r="AG56" s="149"/>
      <c r="AH56" s="149"/>
      <c r="AI56" s="149"/>
      <c r="AJ56" s="149">
        <v>1369</v>
      </c>
      <c r="AK56" s="149"/>
      <c r="AL56" s="149"/>
      <c r="AM56" s="149"/>
      <c r="AN56" s="149"/>
      <c r="AO56" s="149"/>
      <c r="AP56" s="149"/>
      <c r="AQ56" s="149"/>
      <c r="AR56" s="149"/>
      <c r="AS56" s="149">
        <v>1685</v>
      </c>
      <c r="AT56" s="149"/>
      <c r="AU56" s="149"/>
      <c r="AV56" s="149">
        <v>1148</v>
      </c>
      <c r="AW56" s="149"/>
      <c r="AX56" s="149">
        <f t="shared" ref="AX56:AX57" si="30">IF(SUM(D56:AV56)=0,"",SUM(D56:AV56))</f>
        <v>16585</v>
      </c>
      <c r="AY56" s="20"/>
      <c r="AZ56" s="24"/>
      <c r="BA56" s="38" t="s">
        <v>59</v>
      </c>
      <c r="BB56" s="40"/>
      <c r="BC56" s="114"/>
      <c r="BD56" s="40"/>
      <c r="BE56" s="149"/>
    </row>
    <row r="57" spans="1:57" x14ac:dyDescent="0.25">
      <c r="A57" s="117">
        <v>32</v>
      </c>
      <c r="B57" s="138" t="s">
        <v>60</v>
      </c>
      <c r="C57" s="23" t="s">
        <v>26</v>
      </c>
      <c r="D57" s="149"/>
      <c r="E57" s="149">
        <v>8</v>
      </c>
      <c r="F57" s="149"/>
      <c r="G57" s="149"/>
      <c r="H57" s="193">
        <v>8</v>
      </c>
      <c r="I57" s="149"/>
      <c r="J57" s="149"/>
      <c r="K57" s="149"/>
      <c r="L57" s="149"/>
      <c r="M57" s="149">
        <v>6</v>
      </c>
      <c r="N57" s="149"/>
      <c r="O57" s="149"/>
      <c r="P57" s="149"/>
      <c r="Q57" s="149"/>
      <c r="R57" s="149">
        <v>7</v>
      </c>
      <c r="S57" s="149"/>
      <c r="T57" s="149"/>
      <c r="U57" s="149"/>
      <c r="V57" s="149"/>
      <c r="W57" s="149">
        <v>8</v>
      </c>
      <c r="X57" s="149">
        <v>6</v>
      </c>
      <c r="Y57" s="149">
        <v>8</v>
      </c>
      <c r="Z57" s="149"/>
      <c r="AA57" s="149"/>
      <c r="AB57" s="149">
        <v>8</v>
      </c>
      <c r="AC57" s="149"/>
      <c r="AD57" s="149"/>
      <c r="AE57" s="149"/>
      <c r="AF57" s="149">
        <v>8</v>
      </c>
      <c r="AG57" s="149"/>
      <c r="AH57" s="149"/>
      <c r="AI57" s="149"/>
      <c r="AJ57" s="149">
        <v>7</v>
      </c>
      <c r="AK57" s="149"/>
      <c r="AL57" s="149"/>
      <c r="AM57" s="149"/>
      <c r="AN57" s="149"/>
      <c r="AO57" s="149"/>
      <c r="AP57" s="149"/>
      <c r="AQ57" s="149"/>
      <c r="AR57" s="149"/>
      <c r="AS57" s="149">
        <v>8</v>
      </c>
      <c r="AT57" s="149"/>
      <c r="AU57" s="149"/>
      <c r="AV57" s="149">
        <v>6</v>
      </c>
      <c r="AW57" s="149"/>
      <c r="AX57" s="149">
        <f t="shared" si="30"/>
        <v>88</v>
      </c>
      <c r="AY57" s="117">
        <f t="shared" ref="AY57" si="31">IF(COUNTA(D57:AV57)=0,"",COUNTA(D57:AV57))</f>
        <v>12</v>
      </c>
      <c r="AZ57" s="165" t="s">
        <v>583</v>
      </c>
      <c r="BA57" s="28" t="s">
        <v>60</v>
      </c>
      <c r="BB57" s="40"/>
      <c r="BC57" s="117"/>
      <c r="BD57" s="40"/>
      <c r="BE57" s="149"/>
    </row>
    <row r="58" spans="1:57" x14ac:dyDescent="0.25">
      <c r="A58" s="142">
        <f>A56/A57</f>
        <v>185.625</v>
      </c>
      <c r="B58" s="139" t="s">
        <v>61</v>
      </c>
      <c r="C58" s="23" t="s">
        <v>28</v>
      </c>
      <c r="D58" s="142"/>
      <c r="E58" s="142">
        <f>+E56/E57</f>
        <v>184.75</v>
      </c>
      <c r="F58" s="174"/>
      <c r="G58" s="174"/>
      <c r="H58" s="142">
        <f>+H56/H57</f>
        <v>173</v>
      </c>
      <c r="I58" s="145"/>
      <c r="J58" s="142"/>
      <c r="K58" s="145"/>
      <c r="L58" s="145"/>
      <c r="M58" s="174">
        <f>+M56/M57</f>
        <v>192</v>
      </c>
      <c r="N58" s="142"/>
      <c r="O58" s="142"/>
      <c r="P58" s="142"/>
      <c r="Q58" s="142"/>
      <c r="R58" s="142">
        <f>+R56/R57</f>
        <v>180.28571428571428</v>
      </c>
      <c r="S58" s="142"/>
      <c r="T58" s="142"/>
      <c r="U58" s="142"/>
      <c r="V58" s="142"/>
      <c r="W58" s="142">
        <f>+W56/W57</f>
        <v>175</v>
      </c>
      <c r="X58" s="142">
        <f>+X56/X57</f>
        <v>177.5</v>
      </c>
      <c r="Y58" s="174">
        <f>+Y56/Y57</f>
        <v>192</v>
      </c>
      <c r="Z58" s="174"/>
      <c r="AA58" s="174"/>
      <c r="AB58" s="174">
        <f>+AB56/AB57</f>
        <v>199.25</v>
      </c>
      <c r="AC58" s="174"/>
      <c r="AD58" s="174"/>
      <c r="AE58" s="174"/>
      <c r="AF58" s="142">
        <f>+AF56/AF57</f>
        <v>189</v>
      </c>
      <c r="AG58" s="174"/>
      <c r="AH58" s="174"/>
      <c r="AI58" s="174"/>
      <c r="AJ58" s="174">
        <f>+AJ56/AJ57</f>
        <v>195.57142857142858</v>
      </c>
      <c r="AK58" s="174"/>
      <c r="AL58" s="174"/>
      <c r="AM58" s="174"/>
      <c r="AN58" s="174"/>
      <c r="AO58" s="174"/>
      <c r="AP58" s="174"/>
      <c r="AQ58" s="174"/>
      <c r="AR58" s="174"/>
      <c r="AS58" s="232">
        <f>+AS56/AS57</f>
        <v>210.625</v>
      </c>
      <c r="AT58" s="232"/>
      <c r="AU58" s="232"/>
      <c r="AV58" s="174">
        <f>+AV56/AV57</f>
        <v>191.33333333333334</v>
      </c>
      <c r="AW58" s="174"/>
      <c r="AX58" s="142">
        <f t="shared" si="13"/>
        <v>188.46590909090909</v>
      </c>
      <c r="AY58" s="26"/>
      <c r="AZ58" s="165"/>
      <c r="BA58" s="139" t="s">
        <v>61</v>
      </c>
      <c r="BB58" s="40"/>
      <c r="BC58" s="142"/>
      <c r="BD58" s="40"/>
      <c r="BE58" s="145">
        <f>AX58-A58</f>
        <v>2.8409090909090935</v>
      </c>
    </row>
    <row r="59" spans="1:57" x14ac:dyDescent="0.25">
      <c r="A59" s="117">
        <v>1254</v>
      </c>
      <c r="B59" s="38" t="s">
        <v>62</v>
      </c>
      <c r="C59" s="18" t="s">
        <v>24</v>
      </c>
      <c r="D59" s="154"/>
      <c r="E59" s="149"/>
      <c r="F59" s="149"/>
      <c r="G59" s="149"/>
      <c r="H59" s="193">
        <v>1196</v>
      </c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>
        <v>1149</v>
      </c>
      <c r="X59" s="149"/>
      <c r="Y59" s="149">
        <v>1175</v>
      </c>
      <c r="Z59" s="149"/>
      <c r="AA59" s="149"/>
      <c r="AB59" s="149">
        <v>1119</v>
      </c>
      <c r="AC59" s="149"/>
      <c r="AD59" s="149"/>
      <c r="AE59" s="149"/>
      <c r="AF59" s="149"/>
      <c r="AG59" s="149">
        <v>1232</v>
      </c>
      <c r="AH59" s="149"/>
      <c r="AI59" s="149"/>
      <c r="AJ59" s="149"/>
      <c r="AK59" s="149">
        <v>1109</v>
      </c>
      <c r="AL59" s="149"/>
      <c r="AM59" s="149"/>
      <c r="AN59" s="149"/>
      <c r="AO59" s="149"/>
      <c r="AP59" s="149">
        <v>908</v>
      </c>
      <c r="AQ59" s="149"/>
      <c r="AR59" s="149"/>
      <c r="AS59" s="149"/>
      <c r="AT59" s="149"/>
      <c r="AU59" s="149"/>
      <c r="AV59" s="149"/>
      <c r="AW59" s="149"/>
      <c r="AX59" s="149">
        <f t="shared" ref="AX59:AX60" si="32">IF(SUM(D59:AV59)=0,"",SUM(D59:AV59))</f>
        <v>7888</v>
      </c>
      <c r="AY59" s="20"/>
      <c r="AZ59" s="24"/>
      <c r="BA59" s="38" t="s">
        <v>62</v>
      </c>
      <c r="BB59" s="40"/>
      <c r="BC59" s="117"/>
      <c r="BD59" s="40"/>
      <c r="BE59" s="149"/>
    </row>
    <row r="60" spans="1:57" x14ac:dyDescent="0.25">
      <c r="A60" s="117">
        <v>8</v>
      </c>
      <c r="B60" s="138" t="s">
        <v>63</v>
      </c>
      <c r="C60" s="23" t="s">
        <v>26</v>
      </c>
      <c r="D60" s="154"/>
      <c r="E60" s="149"/>
      <c r="F60" s="149"/>
      <c r="G60" s="149"/>
      <c r="H60" s="193">
        <v>8</v>
      </c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>
        <v>8</v>
      </c>
      <c r="X60" s="149"/>
      <c r="Y60" s="149">
        <v>8</v>
      </c>
      <c r="Z60" s="149"/>
      <c r="AA60" s="149"/>
      <c r="AB60" s="149">
        <v>8</v>
      </c>
      <c r="AC60" s="149"/>
      <c r="AD60" s="149"/>
      <c r="AE60" s="149"/>
      <c r="AF60" s="149"/>
      <c r="AG60" s="149">
        <v>8</v>
      </c>
      <c r="AH60" s="149"/>
      <c r="AI60" s="149"/>
      <c r="AJ60" s="149"/>
      <c r="AK60" s="149">
        <v>7</v>
      </c>
      <c r="AL60" s="149"/>
      <c r="AM60" s="149"/>
      <c r="AN60" s="149"/>
      <c r="AO60" s="149"/>
      <c r="AP60" s="149">
        <v>6</v>
      </c>
      <c r="AQ60" s="149"/>
      <c r="AR60" s="149"/>
      <c r="AS60" s="149"/>
      <c r="AT60" s="149"/>
      <c r="AU60" s="149"/>
      <c r="AV60" s="149"/>
      <c r="AW60" s="149"/>
      <c r="AX60" s="149">
        <f t="shared" si="32"/>
        <v>53</v>
      </c>
      <c r="AY60" s="117">
        <f t="shared" ref="AY60" si="33">IF(COUNTA(D60:AV60)=0,"",COUNTA(D60:AV60))</f>
        <v>7</v>
      </c>
      <c r="AZ60" s="165" t="s">
        <v>519</v>
      </c>
      <c r="BA60" s="28" t="s">
        <v>63</v>
      </c>
      <c r="BB60" s="40"/>
      <c r="BC60" s="117"/>
      <c r="BD60" s="40"/>
      <c r="BE60" s="149"/>
    </row>
    <row r="61" spans="1:57" x14ac:dyDescent="0.25">
      <c r="A61" s="142">
        <f>A59/A60</f>
        <v>156.75</v>
      </c>
      <c r="B61" s="139" t="s">
        <v>64</v>
      </c>
      <c r="C61" s="23" t="s">
        <v>28</v>
      </c>
      <c r="D61" s="145"/>
      <c r="E61" s="142"/>
      <c r="F61" s="142"/>
      <c r="G61" s="145"/>
      <c r="H61" s="142">
        <f>+H59/H60</f>
        <v>149.5</v>
      </c>
      <c r="I61" s="145"/>
      <c r="J61" s="145"/>
      <c r="K61" s="145"/>
      <c r="L61" s="145"/>
      <c r="M61" s="145"/>
      <c r="N61" s="145"/>
      <c r="O61" s="145"/>
      <c r="P61" s="145"/>
      <c r="Q61" s="145"/>
      <c r="R61" s="145"/>
      <c r="S61" s="145"/>
      <c r="T61" s="145"/>
      <c r="U61" s="145"/>
      <c r="V61" s="145"/>
      <c r="W61" s="142">
        <f>+W59/W60</f>
        <v>143.625</v>
      </c>
      <c r="X61" s="142"/>
      <c r="Y61" s="142">
        <f>+Y59/Y60</f>
        <v>146.875</v>
      </c>
      <c r="Z61" s="142"/>
      <c r="AA61" s="142"/>
      <c r="AB61" s="142">
        <f>+AB59/AB60</f>
        <v>139.875</v>
      </c>
      <c r="AC61" s="142"/>
      <c r="AD61" s="142"/>
      <c r="AE61" s="142"/>
      <c r="AF61" s="142"/>
      <c r="AG61" s="142">
        <f>+AG59/AG60</f>
        <v>154</v>
      </c>
      <c r="AH61" s="142"/>
      <c r="AI61" s="142"/>
      <c r="AJ61" s="142"/>
      <c r="AK61" s="142">
        <f>+AK59/AK60</f>
        <v>158.42857142857142</v>
      </c>
      <c r="AL61" s="142"/>
      <c r="AM61" s="142"/>
      <c r="AN61" s="142"/>
      <c r="AO61" s="142"/>
      <c r="AP61" s="142">
        <f>+AP59/AP60</f>
        <v>151.33333333333334</v>
      </c>
      <c r="AQ61" s="142"/>
      <c r="AR61" s="142"/>
      <c r="AS61" s="142"/>
      <c r="AT61" s="142"/>
      <c r="AU61" s="142"/>
      <c r="AV61" s="142"/>
      <c r="AW61" s="142"/>
      <c r="AX61" s="142">
        <f t="shared" si="13"/>
        <v>148.83018867924528</v>
      </c>
      <c r="AY61" s="26"/>
      <c r="AZ61" s="165"/>
      <c r="BA61" s="139" t="s">
        <v>64</v>
      </c>
      <c r="BB61" s="40"/>
      <c r="BC61" s="142"/>
      <c r="BD61" s="40"/>
      <c r="BE61" s="145">
        <f>AX61-A61</f>
        <v>-7.9198113207547181</v>
      </c>
    </row>
    <row r="62" spans="1:57" x14ac:dyDescent="0.25">
      <c r="A62" s="115">
        <v>0</v>
      </c>
      <c r="B62" s="38" t="s">
        <v>65</v>
      </c>
      <c r="C62" s="18" t="s">
        <v>24</v>
      </c>
      <c r="D62" s="154"/>
      <c r="E62" s="149"/>
      <c r="F62" s="149"/>
      <c r="G62" s="149"/>
      <c r="H62" s="193"/>
      <c r="I62" s="149"/>
      <c r="J62" s="149"/>
      <c r="K62" s="149"/>
      <c r="L62" s="149"/>
      <c r="M62" s="149"/>
      <c r="N62" s="149"/>
      <c r="O62" s="149"/>
      <c r="P62" s="149"/>
      <c r="Q62" s="149"/>
      <c r="R62" s="149">
        <v>781</v>
      </c>
      <c r="S62" s="149"/>
      <c r="T62" s="149"/>
      <c r="U62" s="149"/>
      <c r="V62" s="149"/>
      <c r="W62" s="149"/>
      <c r="X62" s="149"/>
      <c r="Y62" s="149"/>
      <c r="Z62" s="149"/>
      <c r="AA62" s="149"/>
      <c r="AB62" s="149"/>
      <c r="AC62" s="149"/>
      <c r="AD62" s="149"/>
      <c r="AE62" s="149"/>
      <c r="AF62" s="149"/>
      <c r="AG62" s="149"/>
      <c r="AH62" s="149"/>
      <c r="AI62" s="149"/>
      <c r="AJ62" s="149">
        <v>1203</v>
      </c>
      <c r="AK62" s="149"/>
      <c r="AL62" s="149"/>
      <c r="AM62" s="149"/>
      <c r="AN62" s="149"/>
      <c r="AO62" s="149"/>
      <c r="AP62" s="149"/>
      <c r="AQ62" s="149"/>
      <c r="AR62" s="149"/>
      <c r="AS62" s="149"/>
      <c r="AT62" s="149"/>
      <c r="AU62" s="149"/>
      <c r="AV62" s="149"/>
      <c r="AW62" s="149"/>
      <c r="AX62" s="149">
        <f t="shared" ref="AX62:AX63" si="34">IF(SUM(D62:AV62)=0,"",SUM(D62:AV62))</f>
        <v>1984</v>
      </c>
      <c r="AY62" s="20"/>
      <c r="AZ62" s="24"/>
      <c r="BA62" s="38" t="s">
        <v>65</v>
      </c>
      <c r="BB62" s="40"/>
      <c r="BC62" s="115"/>
      <c r="BD62" s="40"/>
      <c r="BE62" s="149"/>
    </row>
    <row r="63" spans="1:57" x14ac:dyDescent="0.25">
      <c r="A63" s="115"/>
      <c r="B63" s="138" t="s">
        <v>38</v>
      </c>
      <c r="C63" s="23" t="s">
        <v>26</v>
      </c>
      <c r="D63" s="154"/>
      <c r="E63" s="149"/>
      <c r="F63" s="149"/>
      <c r="G63" s="149"/>
      <c r="H63" s="193"/>
      <c r="I63" s="149"/>
      <c r="J63" s="149"/>
      <c r="K63" s="149"/>
      <c r="L63" s="149"/>
      <c r="M63" s="149"/>
      <c r="N63" s="149"/>
      <c r="O63" s="149"/>
      <c r="P63" s="149"/>
      <c r="Q63" s="149"/>
      <c r="R63" s="149">
        <v>5</v>
      </c>
      <c r="S63" s="149"/>
      <c r="T63" s="149"/>
      <c r="U63" s="149"/>
      <c r="V63" s="149"/>
      <c r="W63" s="149"/>
      <c r="X63" s="149"/>
      <c r="Y63" s="149"/>
      <c r="Z63" s="149"/>
      <c r="AA63" s="149"/>
      <c r="AB63" s="149"/>
      <c r="AC63" s="149"/>
      <c r="AD63" s="149"/>
      <c r="AE63" s="149"/>
      <c r="AF63" s="149"/>
      <c r="AG63" s="149"/>
      <c r="AH63" s="149"/>
      <c r="AI63" s="149"/>
      <c r="AJ63" s="149">
        <v>7</v>
      </c>
      <c r="AK63" s="149"/>
      <c r="AL63" s="149"/>
      <c r="AM63" s="149"/>
      <c r="AN63" s="149"/>
      <c r="AO63" s="149"/>
      <c r="AP63" s="149"/>
      <c r="AQ63" s="149"/>
      <c r="AR63" s="149"/>
      <c r="AS63" s="149"/>
      <c r="AT63" s="149"/>
      <c r="AU63" s="149"/>
      <c r="AV63" s="149"/>
      <c r="AW63" s="149"/>
      <c r="AX63" s="149">
        <f t="shared" si="34"/>
        <v>12</v>
      </c>
      <c r="AY63" s="117">
        <f t="shared" ref="AY63" si="35">IF(COUNTA(D63:AV63)=0,"",COUNTA(D63:AV63))</f>
        <v>2</v>
      </c>
      <c r="AZ63" s="165" t="s">
        <v>471</v>
      </c>
      <c r="BA63" s="28" t="s">
        <v>38</v>
      </c>
      <c r="BB63" s="40"/>
      <c r="BC63" s="115"/>
      <c r="BD63" s="40"/>
      <c r="BE63" s="149"/>
    </row>
    <row r="64" spans="1:57" x14ac:dyDescent="0.25">
      <c r="A64" s="142"/>
      <c r="B64" s="139" t="s">
        <v>66</v>
      </c>
      <c r="C64" s="23" t="s">
        <v>28</v>
      </c>
      <c r="D64" s="145"/>
      <c r="E64" s="142"/>
      <c r="F64" s="142"/>
      <c r="G64" s="145"/>
      <c r="H64" s="191"/>
      <c r="I64" s="145"/>
      <c r="J64" s="142"/>
      <c r="K64" s="145"/>
      <c r="L64" s="145"/>
      <c r="M64" s="145"/>
      <c r="N64" s="145"/>
      <c r="O64" s="145"/>
      <c r="P64" s="145"/>
      <c r="Q64" s="145"/>
      <c r="R64" s="142">
        <f>+R62/R63</f>
        <v>156.19999999999999</v>
      </c>
      <c r="S64" s="145"/>
      <c r="T64" s="145"/>
      <c r="U64" s="145"/>
      <c r="V64" s="145"/>
      <c r="W64" s="145"/>
      <c r="X64" s="145"/>
      <c r="Y64" s="145"/>
      <c r="Z64" s="145"/>
      <c r="AA64" s="145"/>
      <c r="AB64" s="145"/>
      <c r="AC64" s="145"/>
      <c r="AD64" s="145"/>
      <c r="AE64" s="145"/>
      <c r="AF64" s="145"/>
      <c r="AG64" s="145"/>
      <c r="AH64" s="145"/>
      <c r="AI64" s="145"/>
      <c r="AJ64" s="142">
        <f>+AJ62/AJ63</f>
        <v>171.85714285714286</v>
      </c>
      <c r="AK64" s="145"/>
      <c r="AL64" s="145"/>
      <c r="AM64" s="145"/>
      <c r="AN64" s="145"/>
      <c r="AO64" s="145"/>
      <c r="AP64" s="145"/>
      <c r="AQ64" s="145"/>
      <c r="AR64" s="145"/>
      <c r="AS64" s="145"/>
      <c r="AT64" s="145"/>
      <c r="AU64" s="145"/>
      <c r="AV64" s="145"/>
      <c r="AW64" s="145"/>
      <c r="AX64" s="142">
        <f t="shared" si="13"/>
        <v>165.33333333333334</v>
      </c>
      <c r="AY64" s="26"/>
      <c r="AZ64" s="165"/>
      <c r="BA64" s="139" t="s">
        <v>66</v>
      </c>
      <c r="BB64" s="40"/>
      <c r="BC64" s="142"/>
      <c r="BD64" s="40"/>
      <c r="BE64" s="145"/>
    </row>
    <row r="65" spans="1:59" x14ac:dyDescent="0.25">
      <c r="A65" s="115">
        <v>1153</v>
      </c>
      <c r="B65" s="41" t="s">
        <v>67</v>
      </c>
      <c r="C65" s="18" t="s">
        <v>24</v>
      </c>
      <c r="D65" s="154"/>
      <c r="E65" s="149"/>
      <c r="F65" s="149"/>
      <c r="G65" s="149"/>
      <c r="H65" s="193">
        <v>1288</v>
      </c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49"/>
      <c r="U65" s="149"/>
      <c r="V65" s="149">
        <v>2037</v>
      </c>
      <c r="W65" s="149"/>
      <c r="X65" s="149"/>
      <c r="Y65" s="149">
        <v>1206</v>
      </c>
      <c r="Z65" s="149"/>
      <c r="AA65" s="149"/>
      <c r="AB65" s="149">
        <v>1031</v>
      </c>
      <c r="AC65" s="149"/>
      <c r="AD65" s="149"/>
      <c r="AE65" s="149"/>
      <c r="AF65" s="149"/>
      <c r="AG65" s="149">
        <v>1015</v>
      </c>
      <c r="AH65" s="149"/>
      <c r="AI65" s="149"/>
      <c r="AJ65" s="149"/>
      <c r="AK65" s="149"/>
      <c r="AL65" s="149"/>
      <c r="AM65" s="149"/>
      <c r="AN65" s="149"/>
      <c r="AO65" s="149"/>
      <c r="AP65" s="149">
        <v>774</v>
      </c>
      <c r="AQ65" s="149"/>
      <c r="AR65" s="149"/>
      <c r="AS65" s="149"/>
      <c r="AT65" s="149"/>
      <c r="AU65" s="149"/>
      <c r="AV65" s="149"/>
      <c r="AW65" s="149"/>
      <c r="AX65" s="149">
        <f t="shared" ref="AX65:AX66" si="36">IF(SUM(D65:AV65)=0,"",SUM(D65:AV65))</f>
        <v>7351</v>
      </c>
      <c r="AY65" s="20"/>
      <c r="AZ65" s="24"/>
      <c r="BA65" s="41" t="s">
        <v>67</v>
      </c>
      <c r="BB65" s="40"/>
      <c r="BC65" s="115"/>
      <c r="BD65" s="40"/>
      <c r="BE65" s="149"/>
    </row>
    <row r="66" spans="1:59" x14ac:dyDescent="0.25">
      <c r="A66" s="115">
        <v>8</v>
      </c>
      <c r="B66" s="136" t="s">
        <v>68</v>
      </c>
      <c r="C66" s="23" t="s">
        <v>26</v>
      </c>
      <c r="D66" s="154"/>
      <c r="E66" s="149"/>
      <c r="F66" s="149"/>
      <c r="G66" s="149"/>
      <c r="H66" s="193">
        <v>8</v>
      </c>
      <c r="I66" s="149"/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49"/>
      <c r="U66" s="149"/>
      <c r="V66" s="149">
        <v>14</v>
      </c>
      <c r="W66" s="149"/>
      <c r="X66" s="149"/>
      <c r="Y66" s="149">
        <v>8</v>
      </c>
      <c r="Z66" s="149"/>
      <c r="AA66" s="149"/>
      <c r="AB66" s="149">
        <v>8</v>
      </c>
      <c r="AC66" s="149"/>
      <c r="AD66" s="149"/>
      <c r="AE66" s="149"/>
      <c r="AF66" s="149"/>
      <c r="AG66" s="149">
        <v>8</v>
      </c>
      <c r="AH66" s="149"/>
      <c r="AI66" s="149"/>
      <c r="AJ66" s="149"/>
      <c r="AK66" s="149"/>
      <c r="AL66" s="149"/>
      <c r="AM66" s="149"/>
      <c r="AN66" s="149"/>
      <c r="AO66" s="149"/>
      <c r="AP66" s="149">
        <v>6</v>
      </c>
      <c r="AQ66" s="149"/>
      <c r="AR66" s="149"/>
      <c r="AS66" s="149"/>
      <c r="AT66" s="149"/>
      <c r="AU66" s="149"/>
      <c r="AV66" s="149"/>
      <c r="AW66" s="149"/>
      <c r="AX66" s="149">
        <f t="shared" si="36"/>
        <v>52</v>
      </c>
      <c r="AY66" s="117">
        <f t="shared" ref="AY66" si="37">IF(COUNTA(D66:AV66)=0,"",COUNTA(D66:AV66))</f>
        <v>6</v>
      </c>
      <c r="AZ66" s="165" t="s">
        <v>518</v>
      </c>
      <c r="BA66" s="32" t="s">
        <v>68</v>
      </c>
      <c r="BB66" s="40"/>
      <c r="BC66" s="115"/>
      <c r="BD66" s="40"/>
      <c r="BE66" s="149"/>
    </row>
    <row r="67" spans="1:59" x14ac:dyDescent="0.25">
      <c r="A67" s="142">
        <f>A65/A66</f>
        <v>144.125</v>
      </c>
      <c r="B67" s="137" t="s">
        <v>69</v>
      </c>
      <c r="C67" s="23" t="s">
        <v>28</v>
      </c>
      <c r="D67" s="145"/>
      <c r="E67" s="142"/>
      <c r="F67" s="142"/>
      <c r="G67" s="145"/>
      <c r="H67" s="142">
        <f>+H65/H66</f>
        <v>161</v>
      </c>
      <c r="I67" s="142"/>
      <c r="J67" s="145"/>
      <c r="K67" s="145"/>
      <c r="L67" s="145"/>
      <c r="M67" s="145"/>
      <c r="N67" s="145"/>
      <c r="O67" s="145"/>
      <c r="P67" s="145"/>
      <c r="Q67" s="145"/>
      <c r="R67" s="145"/>
      <c r="S67" s="145"/>
      <c r="T67" s="145"/>
      <c r="U67" s="145"/>
      <c r="V67" s="142">
        <f>+V65/V66</f>
        <v>145.5</v>
      </c>
      <c r="W67" s="145"/>
      <c r="X67" s="145"/>
      <c r="Y67" s="142">
        <f>+Y65/Y66</f>
        <v>150.75</v>
      </c>
      <c r="Z67" s="142"/>
      <c r="AA67" s="142"/>
      <c r="AB67" s="142">
        <f>+AB65/AB66</f>
        <v>128.875</v>
      </c>
      <c r="AC67" s="142"/>
      <c r="AD67" s="142"/>
      <c r="AE67" s="142"/>
      <c r="AF67" s="142"/>
      <c r="AG67" s="142">
        <f>+AG65/AG66</f>
        <v>126.875</v>
      </c>
      <c r="AH67" s="142"/>
      <c r="AI67" s="142"/>
      <c r="AJ67" s="142"/>
      <c r="AK67" s="142"/>
      <c r="AL67" s="142"/>
      <c r="AM67" s="142"/>
      <c r="AN67" s="142"/>
      <c r="AO67" s="142"/>
      <c r="AP67" s="142">
        <f>+AP65/AP66</f>
        <v>129</v>
      </c>
      <c r="AQ67" s="142"/>
      <c r="AR67" s="142"/>
      <c r="AS67" s="142"/>
      <c r="AT67" s="142"/>
      <c r="AU67" s="142"/>
      <c r="AV67" s="142"/>
      <c r="AW67" s="142"/>
      <c r="AX67" s="142">
        <f t="shared" si="13"/>
        <v>141.36538461538461</v>
      </c>
      <c r="AY67" s="26"/>
      <c r="AZ67" s="165"/>
      <c r="BA67" s="137" t="s">
        <v>69</v>
      </c>
      <c r="BB67" s="40"/>
      <c r="BC67" s="142"/>
      <c r="BD67" s="40"/>
      <c r="BE67" s="145">
        <f>AX67-A67</f>
        <v>-2.7596153846153868</v>
      </c>
    </row>
    <row r="68" spans="1:59" x14ac:dyDescent="0.25">
      <c r="A68" s="115">
        <v>11799</v>
      </c>
      <c r="B68" s="38" t="s">
        <v>70</v>
      </c>
      <c r="C68" s="18" t="s">
        <v>24</v>
      </c>
      <c r="D68" s="149"/>
      <c r="E68" s="149">
        <v>1503</v>
      </c>
      <c r="F68" s="149">
        <v>2814</v>
      </c>
      <c r="G68" s="149"/>
      <c r="H68" s="193"/>
      <c r="I68" s="149">
        <v>1624</v>
      </c>
      <c r="J68" s="149">
        <v>1585</v>
      </c>
      <c r="K68" s="149"/>
      <c r="L68" s="149"/>
      <c r="M68" s="149">
        <v>1113</v>
      </c>
      <c r="N68" s="149"/>
      <c r="O68" s="149"/>
      <c r="P68" s="149"/>
      <c r="Q68" s="149">
        <v>2468</v>
      </c>
      <c r="R68" s="149">
        <v>1194</v>
      </c>
      <c r="S68" s="149"/>
      <c r="T68" s="149"/>
      <c r="U68" s="149">
        <v>2608</v>
      </c>
      <c r="V68" s="149"/>
      <c r="W68" s="149"/>
      <c r="X68" s="149">
        <v>1302</v>
      </c>
      <c r="Y68" s="149">
        <v>1427</v>
      </c>
      <c r="Z68" s="149"/>
      <c r="AA68" s="149">
        <v>3637</v>
      </c>
      <c r="AB68" s="149"/>
      <c r="AC68" s="149">
        <v>1379</v>
      </c>
      <c r="AD68" s="149"/>
      <c r="AE68" s="149">
        <v>1246</v>
      </c>
      <c r="AF68" s="149"/>
      <c r="AG68" s="149"/>
      <c r="AH68" s="149"/>
      <c r="AI68" s="149"/>
      <c r="AJ68" s="149">
        <v>1355</v>
      </c>
      <c r="AK68" s="149"/>
      <c r="AL68" s="149">
        <v>984</v>
      </c>
      <c r="AM68" s="149"/>
      <c r="AN68" s="149">
        <v>3354</v>
      </c>
      <c r="AO68" s="149">
        <v>2621</v>
      </c>
      <c r="AP68" s="149"/>
      <c r="AQ68" s="149"/>
      <c r="AR68" s="149"/>
      <c r="AS68" s="149">
        <v>1491</v>
      </c>
      <c r="AT68" s="149"/>
      <c r="AU68" s="149">
        <v>3053</v>
      </c>
      <c r="AV68" s="149"/>
      <c r="AW68" s="149"/>
      <c r="AX68" s="149">
        <f t="shared" ref="AX68:AX69" si="38">IF(SUM(D68:AV68)=0,"",SUM(D68:AV68))</f>
        <v>36758</v>
      </c>
      <c r="AY68" s="20"/>
      <c r="AZ68" s="24"/>
      <c r="BA68" s="36" t="s">
        <v>70</v>
      </c>
      <c r="BB68" s="40"/>
      <c r="BC68" s="115"/>
      <c r="BD68" s="40"/>
      <c r="BE68" s="149"/>
    </row>
    <row r="69" spans="1:59" x14ac:dyDescent="0.25">
      <c r="A69" s="115">
        <v>65</v>
      </c>
      <c r="B69" s="138" t="s">
        <v>71</v>
      </c>
      <c r="C69" s="23" t="s">
        <v>26</v>
      </c>
      <c r="D69" s="149"/>
      <c r="E69" s="149">
        <v>8</v>
      </c>
      <c r="F69" s="149">
        <v>15</v>
      </c>
      <c r="G69" s="149"/>
      <c r="H69" s="193"/>
      <c r="I69" s="149">
        <v>9</v>
      </c>
      <c r="J69" s="149">
        <v>9</v>
      </c>
      <c r="K69" s="149"/>
      <c r="L69" s="149"/>
      <c r="M69" s="149">
        <v>6</v>
      </c>
      <c r="N69" s="149"/>
      <c r="O69" s="149"/>
      <c r="P69" s="149"/>
      <c r="Q69" s="149">
        <v>14</v>
      </c>
      <c r="R69" s="149">
        <v>7</v>
      </c>
      <c r="S69" s="149"/>
      <c r="T69" s="149"/>
      <c r="U69" s="149">
        <v>14</v>
      </c>
      <c r="V69" s="149"/>
      <c r="W69" s="149"/>
      <c r="X69" s="149">
        <v>6</v>
      </c>
      <c r="Y69" s="149">
        <v>8</v>
      </c>
      <c r="Z69" s="149"/>
      <c r="AA69" s="149">
        <v>19</v>
      </c>
      <c r="AB69" s="149"/>
      <c r="AC69" s="149">
        <v>8</v>
      </c>
      <c r="AD69" s="149"/>
      <c r="AE69" s="149">
        <v>8</v>
      </c>
      <c r="AF69" s="149"/>
      <c r="AG69" s="149"/>
      <c r="AH69" s="149"/>
      <c r="AI69" s="149"/>
      <c r="AJ69" s="149">
        <v>7</v>
      </c>
      <c r="AK69" s="149"/>
      <c r="AL69" s="149">
        <v>6</v>
      </c>
      <c r="AM69" s="149"/>
      <c r="AN69" s="149">
        <v>18</v>
      </c>
      <c r="AO69" s="149">
        <v>14</v>
      </c>
      <c r="AP69" s="149"/>
      <c r="AQ69" s="149"/>
      <c r="AR69" s="149"/>
      <c r="AS69" s="149">
        <v>8</v>
      </c>
      <c r="AT69" s="149"/>
      <c r="AU69" s="149">
        <v>18</v>
      </c>
      <c r="AV69" s="149"/>
      <c r="AW69" s="149"/>
      <c r="AX69" s="149">
        <f t="shared" si="38"/>
        <v>202</v>
      </c>
      <c r="AY69" s="117">
        <f t="shared" ref="AY69" si="39">IF(COUNTA(D69:AV69)=0,"",COUNTA(D69:AV69))</f>
        <v>19</v>
      </c>
      <c r="AZ69" s="165" t="s">
        <v>568</v>
      </c>
      <c r="BA69" s="28" t="s">
        <v>71</v>
      </c>
      <c r="BB69" s="40"/>
      <c r="BC69" s="115"/>
      <c r="BD69" s="40"/>
      <c r="BE69" s="149"/>
    </row>
    <row r="70" spans="1:59" x14ac:dyDescent="0.25">
      <c r="A70" s="142">
        <f>A68/A69</f>
        <v>181.52307692307693</v>
      </c>
      <c r="B70" s="139" t="s">
        <v>72</v>
      </c>
      <c r="C70" s="23" t="s">
        <v>28</v>
      </c>
      <c r="D70" s="142"/>
      <c r="E70" s="142">
        <f>+E68/E69</f>
        <v>187.875</v>
      </c>
      <c r="F70" s="142">
        <f>+F68/F69</f>
        <v>187.6</v>
      </c>
      <c r="G70" s="142"/>
      <c r="H70" s="196"/>
      <c r="I70" s="142">
        <f>+I68/I69</f>
        <v>180.44444444444446</v>
      </c>
      <c r="J70" s="142">
        <f>+J68/J69</f>
        <v>176.11111111111111</v>
      </c>
      <c r="K70" s="142"/>
      <c r="L70" s="142"/>
      <c r="M70" s="142">
        <f>+M68/M69</f>
        <v>185.5</v>
      </c>
      <c r="N70" s="142"/>
      <c r="O70" s="142"/>
      <c r="P70" s="142"/>
      <c r="Q70" s="142">
        <f>+Q68/Q69</f>
        <v>176.28571428571428</v>
      </c>
      <c r="R70" s="142">
        <f>+R68/R69</f>
        <v>170.57142857142858</v>
      </c>
      <c r="S70" s="142"/>
      <c r="T70" s="142"/>
      <c r="U70" s="142">
        <f>+U68/U69</f>
        <v>186.28571428571428</v>
      </c>
      <c r="V70" s="142"/>
      <c r="W70" s="142"/>
      <c r="X70" s="232">
        <f>+X68/X69</f>
        <v>217</v>
      </c>
      <c r="Y70" s="142">
        <f>+Y68/Y69</f>
        <v>178.375</v>
      </c>
      <c r="Z70" s="142"/>
      <c r="AA70" s="174">
        <f>+AA68/AA69</f>
        <v>191.42105263157896</v>
      </c>
      <c r="AB70" s="174"/>
      <c r="AC70" s="142">
        <f>+AC68/AC69</f>
        <v>172.375</v>
      </c>
      <c r="AD70" s="142"/>
      <c r="AE70" s="142">
        <f>+AE68/AE69</f>
        <v>155.75</v>
      </c>
      <c r="AF70" s="142"/>
      <c r="AG70" s="142"/>
      <c r="AH70" s="142"/>
      <c r="AI70" s="142"/>
      <c r="AJ70" s="174">
        <f>+AJ68/AJ69</f>
        <v>193.57142857142858</v>
      </c>
      <c r="AK70" s="142"/>
      <c r="AL70" s="142">
        <f>+AL68/AL69</f>
        <v>164</v>
      </c>
      <c r="AM70" s="142"/>
      <c r="AN70" s="142">
        <f>+AN68/AN69</f>
        <v>186.33333333333334</v>
      </c>
      <c r="AO70" s="142">
        <f>+AO68/AO69</f>
        <v>187.21428571428572</v>
      </c>
      <c r="AP70" s="142"/>
      <c r="AQ70" s="142"/>
      <c r="AR70" s="142"/>
      <c r="AS70" s="142">
        <f>+AS68/AS69</f>
        <v>186.375</v>
      </c>
      <c r="AT70" s="142"/>
      <c r="AU70" s="142">
        <f>+AU68/AU69</f>
        <v>169.61111111111111</v>
      </c>
      <c r="AV70" s="142"/>
      <c r="AW70" s="142"/>
      <c r="AX70" s="142">
        <f t="shared" si="13"/>
        <v>181.97029702970298</v>
      </c>
      <c r="AY70" s="26"/>
      <c r="AZ70" s="165"/>
      <c r="BA70" s="139" t="s">
        <v>72</v>
      </c>
      <c r="BB70" s="40"/>
      <c r="BC70" s="142"/>
      <c r="BD70" s="40"/>
      <c r="BE70" s="145">
        <f>AX70-A70</f>
        <v>0.44722010662604816</v>
      </c>
    </row>
    <row r="71" spans="1:59" x14ac:dyDescent="0.25">
      <c r="A71" s="115">
        <v>4833</v>
      </c>
      <c r="B71" s="38" t="s">
        <v>73</v>
      </c>
      <c r="C71" s="18" t="s">
        <v>24</v>
      </c>
      <c r="D71" s="149"/>
      <c r="E71" s="149">
        <v>1529</v>
      </c>
      <c r="F71" s="149"/>
      <c r="G71" s="149"/>
      <c r="H71" s="193"/>
      <c r="I71" s="149">
        <v>1551</v>
      </c>
      <c r="J71" s="149"/>
      <c r="K71" s="149"/>
      <c r="L71" s="149"/>
      <c r="M71" s="149"/>
      <c r="N71" s="149"/>
      <c r="O71" s="149"/>
      <c r="P71" s="149"/>
      <c r="Q71" s="149"/>
      <c r="R71" s="149">
        <v>1274</v>
      </c>
      <c r="S71" s="149"/>
      <c r="T71" s="149"/>
      <c r="U71" s="149">
        <v>2626</v>
      </c>
      <c r="V71" s="149"/>
      <c r="W71" s="149"/>
      <c r="X71" s="149"/>
      <c r="Y71" s="149"/>
      <c r="Z71" s="149"/>
      <c r="AA71" s="149"/>
      <c r="AB71" s="149"/>
      <c r="AC71" s="149"/>
      <c r="AD71" s="149"/>
      <c r="AE71" s="149"/>
      <c r="AF71" s="149">
        <v>1396</v>
      </c>
      <c r="AG71" s="149"/>
      <c r="AH71" s="149"/>
      <c r="AI71" s="149"/>
      <c r="AJ71" s="149">
        <v>1108</v>
      </c>
      <c r="AK71" s="149"/>
      <c r="AL71" s="149"/>
      <c r="AM71" s="149"/>
      <c r="AN71" s="149"/>
      <c r="AO71" s="149"/>
      <c r="AP71" s="149">
        <v>1128</v>
      </c>
      <c r="AQ71" s="149"/>
      <c r="AR71" s="149"/>
      <c r="AS71" s="149"/>
      <c r="AT71" s="149"/>
      <c r="AU71" s="149"/>
      <c r="AV71" s="149">
        <v>990</v>
      </c>
      <c r="AW71" s="149"/>
      <c r="AX71" s="149">
        <f t="shared" ref="AX71:AX72" si="40">IF(SUM(D71:AV71)=0,"",SUM(D71:AV71))</f>
        <v>11602</v>
      </c>
      <c r="AY71" s="20"/>
      <c r="AZ71" s="24"/>
      <c r="BA71" s="38" t="s">
        <v>73</v>
      </c>
      <c r="BB71" s="40"/>
      <c r="BC71" s="115"/>
      <c r="BD71" s="40"/>
      <c r="BE71" s="149"/>
    </row>
    <row r="72" spans="1:59" x14ac:dyDescent="0.25">
      <c r="A72" s="115">
        <v>26</v>
      </c>
      <c r="B72" s="138" t="s">
        <v>74</v>
      </c>
      <c r="C72" s="23" t="s">
        <v>26</v>
      </c>
      <c r="D72" s="149"/>
      <c r="E72" s="149">
        <v>8</v>
      </c>
      <c r="F72" s="149"/>
      <c r="G72" s="149"/>
      <c r="H72" s="193"/>
      <c r="I72" s="149">
        <v>9</v>
      </c>
      <c r="J72" s="149"/>
      <c r="K72" s="149"/>
      <c r="L72" s="149"/>
      <c r="M72" s="149"/>
      <c r="N72" s="149"/>
      <c r="O72" s="149"/>
      <c r="P72" s="149"/>
      <c r="Q72" s="149"/>
      <c r="R72" s="149">
        <v>7</v>
      </c>
      <c r="S72" s="149"/>
      <c r="T72" s="149"/>
      <c r="U72" s="149">
        <v>14</v>
      </c>
      <c r="V72" s="149"/>
      <c r="W72" s="149"/>
      <c r="X72" s="149"/>
      <c r="Y72" s="149"/>
      <c r="Z72" s="149"/>
      <c r="AA72" s="149"/>
      <c r="AB72" s="149"/>
      <c r="AC72" s="149"/>
      <c r="AD72" s="149"/>
      <c r="AE72" s="149"/>
      <c r="AF72" s="149">
        <v>8</v>
      </c>
      <c r="AG72" s="149"/>
      <c r="AH72" s="149"/>
      <c r="AI72" s="149"/>
      <c r="AJ72" s="149">
        <v>6</v>
      </c>
      <c r="AK72" s="149"/>
      <c r="AL72" s="149"/>
      <c r="AM72" s="149"/>
      <c r="AN72" s="149"/>
      <c r="AO72" s="149"/>
      <c r="AP72" s="149">
        <v>6</v>
      </c>
      <c r="AQ72" s="149"/>
      <c r="AR72" s="149"/>
      <c r="AS72" s="149"/>
      <c r="AT72" s="149"/>
      <c r="AU72" s="149"/>
      <c r="AV72" s="149">
        <v>6</v>
      </c>
      <c r="AW72" s="149"/>
      <c r="AX72" s="149">
        <f t="shared" si="40"/>
        <v>64</v>
      </c>
      <c r="AY72" s="117">
        <f t="shared" ref="AY72" si="41">IF(COUNTA(D72:AV72)=0,"",COUNTA(D72:AV72))</f>
        <v>8</v>
      </c>
      <c r="AZ72" s="165" t="s">
        <v>578</v>
      </c>
      <c r="BA72" s="28" t="s">
        <v>74</v>
      </c>
      <c r="BB72" s="40"/>
      <c r="BC72" s="115"/>
      <c r="BD72" s="40"/>
      <c r="BE72" s="149"/>
    </row>
    <row r="73" spans="1:59" x14ac:dyDescent="0.25">
      <c r="A73" s="142">
        <f>A71/A72</f>
        <v>185.88461538461539</v>
      </c>
      <c r="B73" s="139" t="s">
        <v>75</v>
      </c>
      <c r="C73" s="23" t="s">
        <v>28</v>
      </c>
      <c r="D73" s="142"/>
      <c r="E73" s="174">
        <f>+E71/E72</f>
        <v>191.125</v>
      </c>
      <c r="F73" s="210"/>
      <c r="G73" s="142"/>
      <c r="H73" s="196"/>
      <c r="I73" s="142">
        <f>+I71/I72</f>
        <v>172.33333333333334</v>
      </c>
      <c r="J73" s="174"/>
      <c r="K73" s="145"/>
      <c r="L73" s="145"/>
      <c r="M73" s="145"/>
      <c r="N73" s="145"/>
      <c r="O73" s="145"/>
      <c r="P73" s="145"/>
      <c r="Q73" s="145"/>
      <c r="R73" s="142">
        <f>+R71/R72</f>
        <v>182</v>
      </c>
      <c r="S73" s="145"/>
      <c r="T73" s="145"/>
      <c r="U73" s="142">
        <f>+U71/U72</f>
        <v>187.57142857142858</v>
      </c>
      <c r="V73" s="145"/>
      <c r="W73" s="145"/>
      <c r="X73" s="145"/>
      <c r="Y73" s="145"/>
      <c r="Z73" s="145"/>
      <c r="AA73" s="145"/>
      <c r="AB73" s="145"/>
      <c r="AC73" s="145"/>
      <c r="AD73" s="145"/>
      <c r="AE73" s="145"/>
      <c r="AF73" s="142">
        <f>+AF71/AF72</f>
        <v>174.5</v>
      </c>
      <c r="AG73" s="145"/>
      <c r="AH73" s="145"/>
      <c r="AI73" s="145"/>
      <c r="AJ73" s="142">
        <f>+AJ71/AJ72</f>
        <v>184.66666666666666</v>
      </c>
      <c r="AK73" s="145"/>
      <c r="AL73" s="145"/>
      <c r="AM73" s="145"/>
      <c r="AN73" s="145"/>
      <c r="AO73" s="145"/>
      <c r="AP73" s="142">
        <f>+AP71/AP72</f>
        <v>188</v>
      </c>
      <c r="AQ73" s="142"/>
      <c r="AR73" s="142"/>
      <c r="AS73" s="142"/>
      <c r="AT73" s="142"/>
      <c r="AU73" s="142"/>
      <c r="AV73" s="142">
        <f>+AV71/AV72</f>
        <v>165</v>
      </c>
      <c r="AW73" s="142"/>
      <c r="AX73" s="142">
        <f t="shared" si="13"/>
        <v>181.28125</v>
      </c>
      <c r="AY73" s="26"/>
      <c r="AZ73" s="165"/>
      <c r="BA73" s="139" t="s">
        <v>75</v>
      </c>
      <c r="BB73" s="40"/>
      <c r="BC73" s="142"/>
      <c r="BD73" s="40"/>
      <c r="BE73" s="145">
        <f>AX73-A73</f>
        <v>-4.6033653846153868</v>
      </c>
    </row>
    <row r="74" spans="1:59" x14ac:dyDescent="0.25">
      <c r="A74" s="143">
        <v>5440</v>
      </c>
      <c r="B74" s="41" t="s">
        <v>73</v>
      </c>
      <c r="C74" s="18" t="s">
        <v>24</v>
      </c>
      <c r="D74" s="154"/>
      <c r="E74" s="149">
        <v>1378</v>
      </c>
      <c r="F74" s="149"/>
      <c r="G74" s="149"/>
      <c r="H74" s="193"/>
      <c r="I74" s="149">
        <v>1429</v>
      </c>
      <c r="J74" s="149"/>
      <c r="K74" s="149"/>
      <c r="L74" s="149">
        <v>1142</v>
      </c>
      <c r="M74" s="149"/>
      <c r="N74" s="149"/>
      <c r="O74" s="149"/>
      <c r="P74" s="149"/>
      <c r="Q74" s="149"/>
      <c r="R74" s="149"/>
      <c r="S74" s="149"/>
      <c r="T74" s="149"/>
      <c r="U74" s="149"/>
      <c r="V74" s="149"/>
      <c r="W74" s="149"/>
      <c r="X74" s="149"/>
      <c r="Y74" s="149"/>
      <c r="Z74" s="149"/>
      <c r="AA74" s="149"/>
      <c r="AB74" s="149"/>
      <c r="AC74" s="149"/>
      <c r="AD74" s="149"/>
      <c r="AE74" s="149"/>
      <c r="AF74" s="149">
        <v>1389</v>
      </c>
      <c r="AG74" s="149"/>
      <c r="AH74" s="149"/>
      <c r="AI74" s="149"/>
      <c r="AJ74" s="149"/>
      <c r="AK74" s="149"/>
      <c r="AL74" s="149"/>
      <c r="AM74" s="149"/>
      <c r="AN74" s="149"/>
      <c r="AO74" s="149"/>
      <c r="AP74" s="149">
        <v>1055</v>
      </c>
      <c r="AQ74" s="149">
        <v>1307</v>
      </c>
      <c r="AR74" s="149"/>
      <c r="AS74" s="149"/>
      <c r="AT74" s="149"/>
      <c r="AU74" s="149"/>
      <c r="AV74" s="149">
        <v>1213</v>
      </c>
      <c r="AW74" s="149"/>
      <c r="AX74" s="149">
        <f t="shared" ref="AX74:AX75" si="42">IF(SUM(D74:AV74)=0,"",SUM(D74:AV74))</f>
        <v>8913</v>
      </c>
      <c r="AY74" s="20"/>
      <c r="AZ74" s="21"/>
      <c r="BA74" s="41" t="s">
        <v>73</v>
      </c>
      <c r="BB74" s="40"/>
      <c r="BC74" s="143"/>
      <c r="BD74" s="40"/>
      <c r="BE74" s="149"/>
    </row>
    <row r="75" spans="1:59" x14ac:dyDescent="0.25">
      <c r="A75" s="143">
        <v>32</v>
      </c>
      <c r="B75" s="136" t="s">
        <v>76</v>
      </c>
      <c r="C75" s="23" t="s">
        <v>26</v>
      </c>
      <c r="D75" s="154"/>
      <c r="E75" s="149">
        <v>8</v>
      </c>
      <c r="F75" s="149"/>
      <c r="G75" s="149"/>
      <c r="H75" s="193"/>
      <c r="I75" s="149">
        <v>9</v>
      </c>
      <c r="J75" s="149"/>
      <c r="K75" s="149"/>
      <c r="L75" s="149">
        <v>7</v>
      </c>
      <c r="M75" s="149"/>
      <c r="N75" s="149"/>
      <c r="O75" s="149"/>
      <c r="P75" s="149"/>
      <c r="Q75" s="149"/>
      <c r="R75" s="149"/>
      <c r="S75" s="149"/>
      <c r="T75" s="149"/>
      <c r="U75" s="149"/>
      <c r="V75" s="149"/>
      <c r="W75" s="149"/>
      <c r="X75" s="149"/>
      <c r="Y75" s="149"/>
      <c r="Z75" s="149"/>
      <c r="AA75" s="149"/>
      <c r="AB75" s="149"/>
      <c r="AC75" s="149"/>
      <c r="AD75" s="149"/>
      <c r="AE75" s="149"/>
      <c r="AF75" s="149">
        <v>8</v>
      </c>
      <c r="AG75" s="149"/>
      <c r="AH75" s="149"/>
      <c r="AI75" s="149"/>
      <c r="AJ75" s="149"/>
      <c r="AK75" s="149"/>
      <c r="AL75" s="149"/>
      <c r="AM75" s="149"/>
      <c r="AN75" s="149"/>
      <c r="AO75" s="149"/>
      <c r="AP75" s="149">
        <v>6</v>
      </c>
      <c r="AQ75" s="149">
        <v>7</v>
      </c>
      <c r="AR75" s="149"/>
      <c r="AS75" s="149"/>
      <c r="AT75" s="149"/>
      <c r="AU75" s="149"/>
      <c r="AV75" s="149">
        <v>6</v>
      </c>
      <c r="AW75" s="149"/>
      <c r="AX75" s="149">
        <f t="shared" si="42"/>
        <v>51</v>
      </c>
      <c r="AY75" s="117">
        <f t="shared" ref="AY75" si="43">IF(COUNTA(D75:AV75)=0,"",COUNTA(D75:AV75))</f>
        <v>7</v>
      </c>
      <c r="AZ75" s="165" t="s">
        <v>579</v>
      </c>
      <c r="BA75" s="32" t="s">
        <v>76</v>
      </c>
      <c r="BB75" s="40"/>
      <c r="BC75" s="143"/>
      <c r="BD75" s="40"/>
      <c r="BE75" s="149"/>
    </row>
    <row r="76" spans="1:59" x14ac:dyDescent="0.25">
      <c r="A76" s="142">
        <f>A74/A75</f>
        <v>170</v>
      </c>
      <c r="B76" s="137" t="s">
        <v>77</v>
      </c>
      <c r="C76" s="23" t="s">
        <v>28</v>
      </c>
      <c r="D76" s="145"/>
      <c r="E76" s="142">
        <f>+E74/E75</f>
        <v>172.25</v>
      </c>
      <c r="F76" s="142"/>
      <c r="G76" s="145"/>
      <c r="H76" s="142"/>
      <c r="I76" s="142">
        <f>+I74/I75</f>
        <v>158.77777777777777</v>
      </c>
      <c r="J76" s="145"/>
      <c r="K76" s="145"/>
      <c r="L76" s="142">
        <f>+L74/L75</f>
        <v>163.14285714285714</v>
      </c>
      <c r="M76" s="142"/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5"/>
      <c r="Z76" s="145"/>
      <c r="AA76" s="145"/>
      <c r="AB76" s="145"/>
      <c r="AC76" s="145"/>
      <c r="AD76" s="145"/>
      <c r="AE76" s="145"/>
      <c r="AF76" s="142">
        <f>+AF74/AF75</f>
        <v>173.625</v>
      </c>
      <c r="AG76" s="145"/>
      <c r="AH76" s="145"/>
      <c r="AI76" s="145"/>
      <c r="AJ76" s="145"/>
      <c r="AK76" s="145"/>
      <c r="AL76" s="145"/>
      <c r="AM76" s="145"/>
      <c r="AN76" s="145"/>
      <c r="AO76" s="145"/>
      <c r="AP76" s="142">
        <f>+AP74/AP75</f>
        <v>175.83333333333334</v>
      </c>
      <c r="AQ76" s="142">
        <f>+AQ74/AQ75</f>
        <v>186.71428571428572</v>
      </c>
      <c r="AR76" s="142"/>
      <c r="AS76" s="142"/>
      <c r="AT76" s="142"/>
      <c r="AU76" s="142"/>
      <c r="AV76" s="232">
        <f>+AV74/AV75</f>
        <v>202.16666666666666</v>
      </c>
      <c r="AW76" s="232"/>
      <c r="AX76" s="142">
        <f t="shared" si="13"/>
        <v>174.76470588235293</v>
      </c>
      <c r="AY76" s="26"/>
      <c r="AZ76" s="165"/>
      <c r="BA76" s="137" t="s">
        <v>77</v>
      </c>
      <c r="BB76" s="40"/>
      <c r="BC76" s="142"/>
      <c r="BD76" s="40"/>
      <c r="BE76" s="145">
        <f>AX76-A76</f>
        <v>4.7647058823529278</v>
      </c>
    </row>
    <row r="77" spans="1:59" x14ac:dyDescent="0.25">
      <c r="A77" s="115">
        <v>6031</v>
      </c>
      <c r="B77" s="41" t="s">
        <v>78</v>
      </c>
      <c r="C77" s="18" t="s">
        <v>24</v>
      </c>
      <c r="D77" s="149">
        <v>2311</v>
      </c>
      <c r="E77" s="149">
        <v>1215</v>
      </c>
      <c r="F77" s="149"/>
      <c r="G77" s="149"/>
      <c r="H77" s="193"/>
      <c r="I77" s="149"/>
      <c r="J77" s="149">
        <v>1383</v>
      </c>
      <c r="K77" s="149"/>
      <c r="L77" s="149">
        <v>1073</v>
      </c>
      <c r="M77" s="149"/>
      <c r="N77" s="149"/>
      <c r="O77" s="149"/>
      <c r="P77" s="149"/>
      <c r="Q77" s="149"/>
      <c r="R77" s="149"/>
      <c r="S77" s="149"/>
      <c r="T77" s="149"/>
      <c r="U77" s="149"/>
      <c r="V77" s="149"/>
      <c r="W77" s="149"/>
      <c r="X77" s="149">
        <v>953</v>
      </c>
      <c r="Y77" s="149"/>
      <c r="Z77" s="149"/>
      <c r="AA77" s="149"/>
      <c r="AB77" s="149"/>
      <c r="AC77" s="149"/>
      <c r="AD77" s="149"/>
      <c r="AE77" s="149"/>
      <c r="AF77" s="149"/>
      <c r="AG77" s="149"/>
      <c r="AH77" s="149"/>
      <c r="AI77" s="149"/>
      <c r="AJ77" s="149"/>
      <c r="AK77" s="149"/>
      <c r="AL77" s="149"/>
      <c r="AM77" s="149">
        <v>938</v>
      </c>
      <c r="AN77" s="149"/>
      <c r="AO77" s="149"/>
      <c r="AP77" s="149"/>
      <c r="AQ77" s="149"/>
      <c r="AR77" s="149">
        <v>1035</v>
      </c>
      <c r="AS77" s="149"/>
      <c r="AT77" s="149"/>
      <c r="AU77" s="149"/>
      <c r="AV77" s="149"/>
      <c r="AW77" s="149"/>
      <c r="AX77" s="149">
        <f t="shared" ref="AX77:AX78" si="44">IF(SUM(D77:AV77)=0,"",SUM(D77:AV77))</f>
        <v>8908</v>
      </c>
      <c r="AY77" s="20"/>
      <c r="AZ77" s="165"/>
      <c r="BA77" s="41" t="s">
        <v>78</v>
      </c>
      <c r="BB77" s="40"/>
      <c r="BC77" s="115"/>
      <c r="BD77" s="40"/>
      <c r="BE77" s="149"/>
    </row>
    <row r="78" spans="1:59" x14ac:dyDescent="0.25">
      <c r="A78" s="115">
        <v>38</v>
      </c>
      <c r="B78" s="136" t="s">
        <v>79</v>
      </c>
      <c r="C78" s="23" t="s">
        <v>26</v>
      </c>
      <c r="D78" s="149">
        <v>15</v>
      </c>
      <c r="E78" s="149">
        <v>8</v>
      </c>
      <c r="F78" s="149"/>
      <c r="G78" s="149"/>
      <c r="H78" s="193"/>
      <c r="I78" s="149"/>
      <c r="J78" s="149">
        <v>9</v>
      </c>
      <c r="K78" s="149"/>
      <c r="L78" s="149">
        <v>7</v>
      </c>
      <c r="M78" s="149"/>
      <c r="N78" s="149"/>
      <c r="O78" s="149"/>
      <c r="P78" s="149"/>
      <c r="Q78" s="149"/>
      <c r="R78" s="149"/>
      <c r="S78" s="149"/>
      <c r="T78" s="149"/>
      <c r="U78" s="149"/>
      <c r="V78" s="149"/>
      <c r="W78" s="149"/>
      <c r="X78" s="149">
        <v>6</v>
      </c>
      <c r="Y78" s="149"/>
      <c r="Z78" s="149"/>
      <c r="AA78" s="149"/>
      <c r="AB78" s="149"/>
      <c r="AC78" s="149"/>
      <c r="AD78" s="149"/>
      <c r="AE78" s="149"/>
      <c r="AF78" s="149"/>
      <c r="AG78" s="149"/>
      <c r="AH78" s="149"/>
      <c r="AI78" s="149"/>
      <c r="AJ78" s="149"/>
      <c r="AK78" s="149"/>
      <c r="AL78" s="149"/>
      <c r="AM78" s="149">
        <v>6</v>
      </c>
      <c r="AN78" s="149"/>
      <c r="AO78" s="149"/>
      <c r="AP78" s="149"/>
      <c r="AQ78" s="149"/>
      <c r="AR78" s="149">
        <v>7</v>
      </c>
      <c r="AS78" s="149"/>
      <c r="AT78" s="149"/>
      <c r="AU78" s="149"/>
      <c r="AV78" s="149"/>
      <c r="AW78" s="149"/>
      <c r="AX78" s="149">
        <f t="shared" si="44"/>
        <v>58</v>
      </c>
      <c r="AY78" s="117">
        <f t="shared" ref="AY78" si="45">IF(COUNTA(D78:AV78)=0,"",COUNTA(D78:AV78))</f>
        <v>7</v>
      </c>
      <c r="AZ78" s="165" t="s">
        <v>532</v>
      </c>
      <c r="BA78" s="32" t="s">
        <v>79</v>
      </c>
      <c r="BB78" s="40"/>
      <c r="BC78" s="115"/>
      <c r="BD78" s="40"/>
      <c r="BE78" s="149"/>
    </row>
    <row r="79" spans="1:59" x14ac:dyDescent="0.25">
      <c r="A79" s="142">
        <f>A77/A78</f>
        <v>158.71052631578948</v>
      </c>
      <c r="B79" s="137" t="s">
        <v>80</v>
      </c>
      <c r="C79" s="23" t="s">
        <v>28</v>
      </c>
      <c r="D79" s="142">
        <f>+D77/D78</f>
        <v>154.06666666666666</v>
      </c>
      <c r="E79" s="142">
        <f>+E77/E78</f>
        <v>151.875</v>
      </c>
      <c r="F79" s="142"/>
      <c r="G79" s="145"/>
      <c r="H79" s="196"/>
      <c r="I79" s="142"/>
      <c r="J79" s="142">
        <f>+J77/J78</f>
        <v>153.66666666666666</v>
      </c>
      <c r="K79" s="145"/>
      <c r="L79" s="142">
        <f>+L77/L78</f>
        <v>153.28571428571428</v>
      </c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>
        <f>+X77/X78</f>
        <v>158.83333333333334</v>
      </c>
      <c r="Y79" s="142"/>
      <c r="Z79" s="142"/>
      <c r="AA79" s="142"/>
      <c r="AB79" s="142"/>
      <c r="AC79" s="142"/>
      <c r="AD79" s="142"/>
      <c r="AE79" s="142"/>
      <c r="AF79" s="142"/>
      <c r="AG79" s="142"/>
      <c r="AH79" s="142"/>
      <c r="AI79" s="142"/>
      <c r="AJ79" s="142"/>
      <c r="AK79" s="142"/>
      <c r="AL79" s="142"/>
      <c r="AM79" s="142">
        <f>+AM77/AM78</f>
        <v>156.33333333333334</v>
      </c>
      <c r="AN79" s="142"/>
      <c r="AO79" s="142"/>
      <c r="AP79" s="142"/>
      <c r="AQ79" s="142"/>
      <c r="AR79" s="142">
        <f>+AR77/AR78</f>
        <v>147.85714285714286</v>
      </c>
      <c r="AS79" s="142"/>
      <c r="AT79" s="142"/>
      <c r="AU79" s="142"/>
      <c r="AV79" s="142"/>
      <c r="AW79" s="142"/>
      <c r="AX79" s="142">
        <f t="shared" si="13"/>
        <v>153.58620689655172</v>
      </c>
      <c r="AY79" s="26"/>
      <c r="AZ79" s="21"/>
      <c r="BA79" s="137" t="s">
        <v>80</v>
      </c>
      <c r="BB79" s="40"/>
      <c r="BC79" s="142"/>
      <c r="BD79" s="40"/>
      <c r="BE79" s="145">
        <f>AX79-A79</f>
        <v>-5.1243194192377644</v>
      </c>
    </row>
    <row r="80" spans="1:59" x14ac:dyDescent="0.25">
      <c r="A80" s="143">
        <v>0</v>
      </c>
      <c r="B80" s="38" t="s">
        <v>81</v>
      </c>
      <c r="C80" s="18" t="s">
        <v>24</v>
      </c>
      <c r="D80" s="154"/>
      <c r="E80" s="149"/>
      <c r="F80" s="149"/>
      <c r="G80" s="149"/>
      <c r="H80" s="193"/>
      <c r="I80" s="149"/>
      <c r="J80" s="149"/>
      <c r="K80" s="149"/>
      <c r="L80" s="149"/>
      <c r="M80" s="149"/>
      <c r="N80" s="149"/>
      <c r="O80" s="149"/>
      <c r="P80" s="149"/>
      <c r="Q80" s="149"/>
      <c r="R80" s="149"/>
      <c r="S80" s="149"/>
      <c r="T80" s="149"/>
      <c r="U80" s="149"/>
      <c r="V80" s="149"/>
      <c r="W80" s="149"/>
      <c r="X80" s="149"/>
      <c r="Y80" s="149"/>
      <c r="Z80" s="149"/>
      <c r="AA80" s="149"/>
      <c r="AB80" s="149"/>
      <c r="AC80" s="149"/>
      <c r="AD80" s="149"/>
      <c r="AE80" s="149"/>
      <c r="AF80" s="149"/>
      <c r="AG80" s="149"/>
      <c r="AH80" s="149"/>
      <c r="AI80" s="149"/>
      <c r="AJ80" s="149"/>
      <c r="AK80" s="149"/>
      <c r="AL80" s="149"/>
      <c r="AM80" s="149"/>
      <c r="AN80" s="149"/>
      <c r="AO80" s="149"/>
      <c r="AP80" s="149"/>
      <c r="AQ80" s="149"/>
      <c r="AR80" s="149"/>
      <c r="AS80" s="149"/>
      <c r="AT80" s="149"/>
      <c r="AU80" s="149"/>
      <c r="AV80" s="149"/>
      <c r="AW80" s="149"/>
      <c r="AX80" s="149" t="str">
        <f t="shared" ref="AX80:AX81" si="46">IF(SUM(D80:O80)=0,"",SUM(D80:O80))</f>
        <v/>
      </c>
      <c r="AY80" s="20"/>
      <c r="AZ80" s="29"/>
      <c r="BA80" s="38" t="s">
        <v>81</v>
      </c>
      <c r="BB80" s="40"/>
      <c r="BC80" s="143"/>
      <c r="BD80" s="40"/>
      <c r="BE80" s="149"/>
      <c r="BG80" s="199"/>
    </row>
    <row r="81" spans="1:59" x14ac:dyDescent="0.25">
      <c r="A81" s="143"/>
      <c r="B81" s="138" t="s">
        <v>82</v>
      </c>
      <c r="C81" s="23" t="s">
        <v>26</v>
      </c>
      <c r="D81" s="154"/>
      <c r="E81" s="149"/>
      <c r="F81" s="149"/>
      <c r="G81" s="149"/>
      <c r="H81" s="193"/>
      <c r="I81" s="149"/>
      <c r="J81" s="149"/>
      <c r="K81" s="149"/>
      <c r="L81" s="149"/>
      <c r="M81" s="149"/>
      <c r="N81" s="149"/>
      <c r="O81" s="149"/>
      <c r="P81" s="149"/>
      <c r="Q81" s="149"/>
      <c r="R81" s="149"/>
      <c r="S81" s="149"/>
      <c r="T81" s="149"/>
      <c r="U81" s="149"/>
      <c r="V81" s="149"/>
      <c r="W81" s="149"/>
      <c r="X81" s="149"/>
      <c r="Y81" s="149"/>
      <c r="Z81" s="149"/>
      <c r="AA81" s="149"/>
      <c r="AB81" s="149"/>
      <c r="AC81" s="149"/>
      <c r="AD81" s="149"/>
      <c r="AE81" s="149"/>
      <c r="AF81" s="149"/>
      <c r="AG81" s="149"/>
      <c r="AH81" s="149"/>
      <c r="AI81" s="149"/>
      <c r="AJ81" s="149"/>
      <c r="AK81" s="149"/>
      <c r="AL81" s="149"/>
      <c r="AM81" s="149"/>
      <c r="AN81" s="149"/>
      <c r="AO81" s="149"/>
      <c r="AP81" s="149"/>
      <c r="AQ81" s="149"/>
      <c r="AR81" s="149"/>
      <c r="AS81" s="149"/>
      <c r="AT81" s="149"/>
      <c r="AU81" s="149"/>
      <c r="AV81" s="149"/>
      <c r="AW81" s="149"/>
      <c r="AX81" s="149" t="str">
        <f t="shared" si="46"/>
        <v/>
      </c>
      <c r="AY81" s="117" t="str">
        <f t="shared" ref="AY81" si="47">IF(COUNTA(D81:O81)=0,"",COUNTA(D81:O81))</f>
        <v/>
      </c>
      <c r="AZ81" s="165"/>
      <c r="BA81" s="28" t="s">
        <v>82</v>
      </c>
      <c r="BB81" s="40"/>
      <c r="BC81" s="143"/>
      <c r="BD81" s="40"/>
      <c r="BE81" s="149"/>
      <c r="BG81" s="199"/>
    </row>
    <row r="82" spans="1:59" x14ac:dyDescent="0.25">
      <c r="A82" s="142"/>
      <c r="B82" s="139" t="s">
        <v>83</v>
      </c>
      <c r="C82" s="23" t="s">
        <v>28</v>
      </c>
      <c r="D82" s="145"/>
      <c r="E82" s="145"/>
      <c r="F82" s="145"/>
      <c r="G82" s="145"/>
      <c r="H82" s="191"/>
      <c r="I82" s="145"/>
      <c r="J82" s="145"/>
      <c r="K82" s="145"/>
      <c r="L82" s="145"/>
      <c r="M82" s="145"/>
      <c r="N82" s="145"/>
      <c r="O82" s="145"/>
      <c r="P82" s="145"/>
      <c r="Q82" s="145"/>
      <c r="R82" s="145"/>
      <c r="S82" s="145"/>
      <c r="T82" s="145"/>
      <c r="U82" s="145"/>
      <c r="V82" s="145"/>
      <c r="W82" s="145"/>
      <c r="X82" s="145"/>
      <c r="Y82" s="145"/>
      <c r="Z82" s="145"/>
      <c r="AA82" s="145"/>
      <c r="AB82" s="145"/>
      <c r="AC82" s="145"/>
      <c r="AD82" s="145"/>
      <c r="AE82" s="145"/>
      <c r="AF82" s="145"/>
      <c r="AG82" s="145"/>
      <c r="AH82" s="145"/>
      <c r="AI82" s="145"/>
      <c r="AJ82" s="145"/>
      <c r="AK82" s="145"/>
      <c r="AL82" s="145"/>
      <c r="AM82" s="145"/>
      <c r="AN82" s="145"/>
      <c r="AO82" s="145"/>
      <c r="AP82" s="145"/>
      <c r="AQ82" s="145"/>
      <c r="AR82" s="145"/>
      <c r="AS82" s="145"/>
      <c r="AT82" s="145"/>
      <c r="AU82" s="145"/>
      <c r="AV82" s="145"/>
      <c r="AW82" s="145"/>
      <c r="AX82" s="142" t="str">
        <f t="shared" ref="AX82" si="48">IF(AX80="","",AX80/AX81)</f>
        <v/>
      </c>
      <c r="AY82" s="26"/>
      <c r="AZ82" s="24"/>
      <c r="BA82" s="139" t="s">
        <v>83</v>
      </c>
      <c r="BB82" s="40"/>
      <c r="BC82" s="142"/>
      <c r="BD82" s="40"/>
      <c r="BE82" s="145"/>
      <c r="BG82" s="200"/>
    </row>
    <row r="83" spans="1:59" x14ac:dyDescent="0.25">
      <c r="A83" s="115">
        <v>0</v>
      </c>
      <c r="B83" s="41" t="s">
        <v>84</v>
      </c>
      <c r="C83" s="18" t="s">
        <v>24</v>
      </c>
      <c r="D83" s="154"/>
      <c r="E83" s="149"/>
      <c r="F83" s="149"/>
      <c r="G83" s="149"/>
      <c r="H83" s="193"/>
      <c r="I83" s="149"/>
      <c r="J83" s="149"/>
      <c r="K83" s="149"/>
      <c r="L83" s="149">
        <v>1117</v>
      </c>
      <c r="M83" s="149"/>
      <c r="N83" s="149"/>
      <c r="O83" s="149"/>
      <c r="P83" s="149"/>
      <c r="Q83" s="149"/>
      <c r="R83" s="149"/>
      <c r="S83" s="149"/>
      <c r="T83" s="149"/>
      <c r="U83" s="149"/>
      <c r="V83" s="149"/>
      <c r="W83" s="149"/>
      <c r="X83" s="149"/>
      <c r="Y83" s="149">
        <v>1190</v>
      </c>
      <c r="Z83" s="149"/>
      <c r="AA83" s="149"/>
      <c r="AB83" s="149"/>
      <c r="AC83" s="149"/>
      <c r="AD83" s="149"/>
      <c r="AE83" s="149"/>
      <c r="AF83" s="149"/>
      <c r="AG83" s="149"/>
      <c r="AH83" s="149"/>
      <c r="AI83" s="149"/>
      <c r="AJ83" s="149"/>
      <c r="AK83" s="149"/>
      <c r="AL83" s="149"/>
      <c r="AM83" s="149"/>
      <c r="AN83" s="149"/>
      <c r="AO83" s="149"/>
      <c r="AP83" s="149"/>
      <c r="AQ83" s="149">
        <v>972</v>
      </c>
      <c r="AR83" s="149"/>
      <c r="AS83" s="149"/>
      <c r="AT83" s="149"/>
      <c r="AU83" s="149"/>
      <c r="AV83" s="149"/>
      <c r="AW83" s="149"/>
      <c r="AX83" s="149">
        <f t="shared" ref="AX83:AX84" si="49">IF(SUM(D83:AV83)=0,"",SUM(D83:AV83))</f>
        <v>3279</v>
      </c>
      <c r="AY83" s="20"/>
      <c r="AZ83" s="40"/>
      <c r="BA83" s="41" t="s">
        <v>84</v>
      </c>
      <c r="BB83" s="40"/>
      <c r="BC83" s="115"/>
      <c r="BD83" s="40"/>
      <c r="BE83" s="149"/>
      <c r="BG83" s="201"/>
    </row>
    <row r="84" spans="1:59" x14ac:dyDescent="0.25">
      <c r="A84" s="115"/>
      <c r="B84" s="136" t="s">
        <v>85</v>
      </c>
      <c r="C84" s="23" t="s">
        <v>26</v>
      </c>
      <c r="D84" s="154"/>
      <c r="E84" s="149"/>
      <c r="F84" s="149"/>
      <c r="G84" s="149"/>
      <c r="H84" s="193"/>
      <c r="I84" s="149"/>
      <c r="J84" s="149"/>
      <c r="K84" s="149"/>
      <c r="L84" s="149">
        <v>7</v>
      </c>
      <c r="M84" s="149"/>
      <c r="N84" s="149"/>
      <c r="O84" s="149"/>
      <c r="P84" s="149"/>
      <c r="Q84" s="149"/>
      <c r="R84" s="149"/>
      <c r="S84" s="149"/>
      <c r="T84" s="149"/>
      <c r="U84" s="149"/>
      <c r="V84" s="149"/>
      <c r="W84" s="149"/>
      <c r="X84" s="149"/>
      <c r="Y84" s="149">
        <v>8</v>
      </c>
      <c r="Z84" s="149"/>
      <c r="AA84" s="149"/>
      <c r="AB84" s="149"/>
      <c r="AC84" s="149"/>
      <c r="AD84" s="149"/>
      <c r="AE84" s="149"/>
      <c r="AF84" s="149"/>
      <c r="AG84" s="149"/>
      <c r="AH84" s="149"/>
      <c r="AI84" s="149"/>
      <c r="AJ84" s="149"/>
      <c r="AK84" s="149"/>
      <c r="AL84" s="149"/>
      <c r="AM84" s="149"/>
      <c r="AN84" s="149"/>
      <c r="AO84" s="149"/>
      <c r="AP84" s="149"/>
      <c r="AQ84" s="149">
        <v>6</v>
      </c>
      <c r="AR84" s="149"/>
      <c r="AS84" s="149"/>
      <c r="AT84" s="149"/>
      <c r="AU84" s="149"/>
      <c r="AV84" s="149"/>
      <c r="AW84" s="149"/>
      <c r="AX84" s="149">
        <f t="shared" si="49"/>
        <v>21</v>
      </c>
      <c r="AY84" s="117">
        <f t="shared" ref="AY84" si="50">IF(COUNTA(D84:AV84)=0,"",COUNTA(D84:AV84))</f>
        <v>3</v>
      </c>
      <c r="AZ84" s="165" t="s">
        <v>533</v>
      </c>
      <c r="BA84" s="32" t="s">
        <v>85</v>
      </c>
      <c r="BB84" s="40"/>
      <c r="BC84" s="115"/>
      <c r="BD84" s="40"/>
      <c r="BE84" s="149"/>
      <c r="BG84" s="201"/>
    </row>
    <row r="85" spans="1:59" x14ac:dyDescent="0.25">
      <c r="A85" s="142"/>
      <c r="B85" s="137" t="s">
        <v>86</v>
      </c>
      <c r="C85" s="23" t="s">
        <v>28</v>
      </c>
      <c r="D85" s="145"/>
      <c r="E85" s="145"/>
      <c r="F85" s="145"/>
      <c r="G85" s="145"/>
      <c r="H85" s="191"/>
      <c r="I85" s="145"/>
      <c r="J85" s="145"/>
      <c r="K85" s="145"/>
      <c r="L85" s="142">
        <f>+L83/L84</f>
        <v>159.57142857142858</v>
      </c>
      <c r="M85" s="142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2">
        <f>+Y83/Y84</f>
        <v>148.75</v>
      </c>
      <c r="Z85" s="142"/>
      <c r="AA85" s="142"/>
      <c r="AB85" s="142"/>
      <c r="AC85" s="142"/>
      <c r="AD85" s="142"/>
      <c r="AE85" s="142"/>
      <c r="AF85" s="142"/>
      <c r="AG85" s="142"/>
      <c r="AH85" s="142"/>
      <c r="AI85" s="142"/>
      <c r="AJ85" s="142"/>
      <c r="AK85" s="142"/>
      <c r="AL85" s="142"/>
      <c r="AM85" s="142"/>
      <c r="AN85" s="142"/>
      <c r="AO85" s="142"/>
      <c r="AP85" s="142"/>
      <c r="AQ85" s="142">
        <f>+AQ83/AQ84</f>
        <v>162</v>
      </c>
      <c r="AR85" s="142"/>
      <c r="AS85" s="142"/>
      <c r="AT85" s="142"/>
      <c r="AU85" s="142"/>
      <c r="AV85" s="142"/>
      <c r="AW85" s="142"/>
      <c r="AX85" s="142">
        <f t="shared" ref="AX85:AX115" si="51">IF(AX83="","",AX83/AX84)</f>
        <v>156.14285714285714</v>
      </c>
      <c r="AY85" s="26"/>
      <c r="AZ85" s="24"/>
      <c r="BA85" s="137" t="s">
        <v>86</v>
      </c>
      <c r="BB85" s="40"/>
      <c r="BC85" s="142"/>
      <c r="BD85" s="40"/>
      <c r="BE85" s="145"/>
      <c r="BG85" s="200"/>
    </row>
    <row r="86" spans="1:59" x14ac:dyDescent="0.25">
      <c r="A86" s="115">
        <v>0</v>
      </c>
      <c r="B86" s="38" t="s">
        <v>87</v>
      </c>
      <c r="C86" s="18" t="s">
        <v>24</v>
      </c>
      <c r="D86" s="154"/>
      <c r="E86" s="149"/>
      <c r="F86" s="149"/>
      <c r="G86" s="149"/>
      <c r="H86" s="193">
        <v>1244</v>
      </c>
      <c r="I86" s="149"/>
      <c r="J86" s="149"/>
      <c r="K86" s="149"/>
      <c r="L86" s="149"/>
      <c r="M86" s="149"/>
      <c r="N86" s="149"/>
      <c r="O86" s="149"/>
      <c r="P86" s="149"/>
      <c r="Q86" s="149"/>
      <c r="R86" s="149"/>
      <c r="S86" s="149">
        <v>1148</v>
      </c>
      <c r="T86" s="149"/>
      <c r="U86" s="149"/>
      <c r="V86" s="149"/>
      <c r="W86" s="149">
        <v>1353</v>
      </c>
      <c r="X86" s="149"/>
      <c r="Y86" s="149"/>
      <c r="Z86" s="149"/>
      <c r="AA86" s="149"/>
      <c r="AB86" s="149"/>
      <c r="AC86" s="149"/>
      <c r="AD86" s="149"/>
      <c r="AE86" s="149"/>
      <c r="AF86" s="149"/>
      <c r="AG86" s="149"/>
      <c r="AH86" s="149"/>
      <c r="AI86" s="149"/>
      <c r="AJ86" s="149"/>
      <c r="AK86" s="149">
        <v>1209</v>
      </c>
      <c r="AL86" s="149">
        <v>926</v>
      </c>
      <c r="AM86" s="149"/>
      <c r="AN86" s="149"/>
      <c r="AO86" s="149"/>
      <c r="AP86" s="149"/>
      <c r="AQ86" s="149"/>
      <c r="AR86" s="149"/>
      <c r="AS86" s="149"/>
      <c r="AT86" s="149"/>
      <c r="AU86" s="149"/>
      <c r="AV86" s="149"/>
      <c r="AW86" s="149"/>
      <c r="AX86" s="149">
        <f t="shared" ref="AX86:AX87" si="52">IF(SUM(D86:AV86)=0,"",SUM(D86:AV86))</f>
        <v>5880</v>
      </c>
      <c r="AY86" s="20"/>
      <c r="AZ86" s="24"/>
      <c r="BA86" s="38" t="s">
        <v>87</v>
      </c>
      <c r="BB86" s="40"/>
      <c r="BC86" s="115"/>
      <c r="BD86" s="40"/>
      <c r="BE86" s="154"/>
      <c r="BG86" s="201"/>
    </row>
    <row r="87" spans="1:59" x14ac:dyDescent="0.25">
      <c r="A87" s="117"/>
      <c r="B87" s="138" t="s">
        <v>88</v>
      </c>
      <c r="C87" s="23" t="s">
        <v>26</v>
      </c>
      <c r="D87" s="154"/>
      <c r="E87" s="149"/>
      <c r="F87" s="149"/>
      <c r="G87" s="149"/>
      <c r="H87" s="193">
        <v>8</v>
      </c>
      <c r="I87" s="149"/>
      <c r="J87" s="149"/>
      <c r="K87" s="149"/>
      <c r="L87" s="149"/>
      <c r="M87" s="149"/>
      <c r="N87" s="149"/>
      <c r="O87" s="149"/>
      <c r="P87" s="149"/>
      <c r="Q87" s="149"/>
      <c r="R87" s="149"/>
      <c r="S87" s="149">
        <v>7</v>
      </c>
      <c r="T87" s="149"/>
      <c r="U87" s="149"/>
      <c r="V87" s="149"/>
      <c r="W87" s="149">
        <v>8</v>
      </c>
      <c r="X87" s="149"/>
      <c r="Y87" s="149"/>
      <c r="Z87" s="149"/>
      <c r="AA87" s="149"/>
      <c r="AB87" s="149"/>
      <c r="AC87" s="149"/>
      <c r="AD87" s="149"/>
      <c r="AE87" s="149"/>
      <c r="AF87" s="149"/>
      <c r="AG87" s="149"/>
      <c r="AH87" s="149"/>
      <c r="AI87" s="149"/>
      <c r="AJ87" s="149"/>
      <c r="AK87" s="149">
        <v>7</v>
      </c>
      <c r="AL87" s="149">
        <v>6</v>
      </c>
      <c r="AM87" s="149"/>
      <c r="AN87" s="149"/>
      <c r="AO87" s="149"/>
      <c r="AP87" s="149"/>
      <c r="AQ87" s="149"/>
      <c r="AR87" s="149"/>
      <c r="AS87" s="149"/>
      <c r="AT87" s="149"/>
      <c r="AU87" s="149"/>
      <c r="AV87" s="149"/>
      <c r="AW87" s="149"/>
      <c r="AX87" s="149">
        <f t="shared" si="52"/>
        <v>36</v>
      </c>
      <c r="AY87" s="117">
        <f t="shared" ref="AY87" si="53">IF(COUNTA(D87:AV87)=0,"",COUNTA(D87:AV87))</f>
        <v>5</v>
      </c>
      <c r="AZ87" s="165" t="s">
        <v>480</v>
      </c>
      <c r="BA87" s="28" t="s">
        <v>88</v>
      </c>
      <c r="BB87" s="40"/>
      <c r="BC87" s="117"/>
      <c r="BD87" s="40"/>
      <c r="BE87" s="149"/>
      <c r="BG87" s="202"/>
    </row>
    <row r="88" spans="1:59" x14ac:dyDescent="0.25">
      <c r="A88" s="142"/>
      <c r="B88" s="139" t="s">
        <v>89</v>
      </c>
      <c r="C88" s="23" t="s">
        <v>28</v>
      </c>
      <c r="D88" s="145"/>
      <c r="E88" s="145"/>
      <c r="F88" s="145"/>
      <c r="G88" s="145"/>
      <c r="H88" s="145">
        <f t="shared" ref="H88" si="54">IF(H87=0,"",(H86/H87))</f>
        <v>155.5</v>
      </c>
      <c r="I88" s="145"/>
      <c r="J88" s="145"/>
      <c r="K88" s="145"/>
      <c r="L88" s="145"/>
      <c r="M88" s="145"/>
      <c r="N88" s="145"/>
      <c r="O88" s="145"/>
      <c r="P88" s="145"/>
      <c r="Q88" s="145"/>
      <c r="R88" s="145"/>
      <c r="S88" s="142">
        <f>+S86/S87</f>
        <v>164</v>
      </c>
      <c r="T88" s="142"/>
      <c r="U88" s="142"/>
      <c r="V88" s="142"/>
      <c r="W88" s="142">
        <f>+W86/W87</f>
        <v>169.125</v>
      </c>
      <c r="X88" s="142"/>
      <c r="Y88" s="142"/>
      <c r="Z88" s="142"/>
      <c r="AA88" s="142"/>
      <c r="AB88" s="142"/>
      <c r="AC88" s="142"/>
      <c r="AD88" s="142"/>
      <c r="AE88" s="142"/>
      <c r="AF88" s="142"/>
      <c r="AG88" s="142"/>
      <c r="AH88" s="142"/>
      <c r="AI88" s="142"/>
      <c r="AJ88" s="142"/>
      <c r="AK88" s="142">
        <f>+AK86/AK87</f>
        <v>172.71428571428572</v>
      </c>
      <c r="AL88" s="142">
        <f>+AL86/AL87</f>
        <v>154.33333333333334</v>
      </c>
      <c r="AM88" s="142"/>
      <c r="AN88" s="142"/>
      <c r="AO88" s="142"/>
      <c r="AP88" s="142"/>
      <c r="AQ88" s="142"/>
      <c r="AR88" s="142"/>
      <c r="AS88" s="142"/>
      <c r="AT88" s="142"/>
      <c r="AU88" s="142"/>
      <c r="AV88" s="142"/>
      <c r="AW88" s="142"/>
      <c r="AX88" s="142">
        <f t="shared" si="51"/>
        <v>163.33333333333334</v>
      </c>
      <c r="AY88" s="26"/>
      <c r="AZ88" s="24"/>
      <c r="BA88" s="139" t="s">
        <v>89</v>
      </c>
      <c r="BB88" s="40"/>
      <c r="BC88" s="142"/>
      <c r="BD88" s="40"/>
      <c r="BE88" s="145"/>
      <c r="BG88" s="200"/>
    </row>
    <row r="89" spans="1:59" x14ac:dyDescent="0.25">
      <c r="A89" s="117">
        <v>1404</v>
      </c>
      <c r="B89" s="41" t="s">
        <v>90</v>
      </c>
      <c r="C89" s="18" t="s">
        <v>24</v>
      </c>
      <c r="D89" s="143"/>
      <c r="E89" s="149"/>
      <c r="F89" s="149"/>
      <c r="G89" s="149"/>
      <c r="H89" s="193"/>
      <c r="I89" s="149"/>
      <c r="J89" s="149"/>
      <c r="K89" s="149"/>
      <c r="L89" s="149"/>
      <c r="M89" s="149"/>
      <c r="N89" s="149"/>
      <c r="O89" s="149"/>
      <c r="P89" s="149"/>
      <c r="Q89" s="149"/>
      <c r="R89" s="149"/>
      <c r="S89" s="149"/>
      <c r="T89" s="149"/>
      <c r="U89" s="149"/>
      <c r="V89" s="149"/>
      <c r="W89" s="149"/>
      <c r="X89" s="149"/>
      <c r="Y89" s="149"/>
      <c r="Z89" s="149"/>
      <c r="AA89" s="149"/>
      <c r="AB89" s="149"/>
      <c r="AC89" s="149"/>
      <c r="AD89" s="149"/>
      <c r="AE89" s="149"/>
      <c r="AF89" s="149"/>
      <c r="AG89" s="149"/>
      <c r="AH89" s="149"/>
      <c r="AI89" s="149"/>
      <c r="AJ89" s="149"/>
      <c r="AK89" s="149"/>
      <c r="AL89" s="149"/>
      <c r="AM89" s="149"/>
      <c r="AN89" s="149"/>
      <c r="AO89" s="149"/>
      <c r="AP89" s="149"/>
      <c r="AQ89" s="149">
        <v>917</v>
      </c>
      <c r="AR89" s="149"/>
      <c r="AS89" s="149"/>
      <c r="AT89" s="149"/>
      <c r="AU89" s="149"/>
      <c r="AV89" s="149"/>
      <c r="AW89" s="149"/>
      <c r="AX89" s="149">
        <f t="shared" ref="AX89:AX90" si="55">IF(SUM(D89:AV89)=0,"",SUM(D89:AV89))</f>
        <v>917</v>
      </c>
      <c r="AY89" s="20"/>
      <c r="AZ89" s="165"/>
      <c r="BA89" s="41" t="s">
        <v>90</v>
      </c>
      <c r="BB89" s="40"/>
      <c r="BC89" s="117"/>
      <c r="BD89" s="40"/>
      <c r="BE89" s="149"/>
      <c r="BG89" s="202"/>
    </row>
    <row r="90" spans="1:59" x14ac:dyDescent="0.25">
      <c r="A90" s="117">
        <v>9</v>
      </c>
      <c r="B90" s="136" t="s">
        <v>91</v>
      </c>
      <c r="C90" s="23" t="s">
        <v>26</v>
      </c>
      <c r="D90" s="149"/>
      <c r="E90" s="149"/>
      <c r="F90" s="149"/>
      <c r="G90" s="149"/>
      <c r="H90" s="193"/>
      <c r="I90" s="149"/>
      <c r="J90" s="149"/>
      <c r="K90" s="149"/>
      <c r="L90" s="149"/>
      <c r="M90" s="149"/>
      <c r="N90" s="149"/>
      <c r="O90" s="149"/>
      <c r="P90" s="149"/>
      <c r="Q90" s="149"/>
      <c r="R90" s="149"/>
      <c r="S90" s="149"/>
      <c r="T90" s="149"/>
      <c r="U90" s="149"/>
      <c r="V90" s="149"/>
      <c r="W90" s="149"/>
      <c r="X90" s="149"/>
      <c r="Y90" s="149"/>
      <c r="Z90" s="149"/>
      <c r="AA90" s="149"/>
      <c r="AB90" s="149"/>
      <c r="AC90" s="149"/>
      <c r="AD90" s="149"/>
      <c r="AE90" s="149"/>
      <c r="AF90" s="149"/>
      <c r="AG90" s="149"/>
      <c r="AH90" s="149"/>
      <c r="AI90" s="149"/>
      <c r="AJ90" s="149"/>
      <c r="AK90" s="149"/>
      <c r="AL90" s="149"/>
      <c r="AM90" s="149"/>
      <c r="AN90" s="149"/>
      <c r="AO90" s="149"/>
      <c r="AP90" s="149"/>
      <c r="AQ90" s="149">
        <v>6</v>
      </c>
      <c r="AR90" s="149"/>
      <c r="AS90" s="149"/>
      <c r="AT90" s="149"/>
      <c r="AU90" s="149"/>
      <c r="AV90" s="149"/>
      <c r="AW90" s="149"/>
      <c r="AX90" s="149">
        <f t="shared" si="55"/>
        <v>6</v>
      </c>
      <c r="AY90" s="117">
        <f t="shared" ref="AY90" si="56">IF(COUNTA(D90:AV90)=0,"",COUNTA(D90:AV90))</f>
        <v>1</v>
      </c>
      <c r="AZ90" s="165" t="s">
        <v>537</v>
      </c>
      <c r="BA90" s="32" t="s">
        <v>91</v>
      </c>
      <c r="BB90" s="40"/>
      <c r="BC90" s="117"/>
      <c r="BD90" s="40"/>
      <c r="BE90" s="149"/>
      <c r="BG90" s="202"/>
    </row>
    <row r="91" spans="1:59" x14ac:dyDescent="0.25">
      <c r="A91" s="142">
        <f>A89/A90</f>
        <v>156</v>
      </c>
      <c r="B91" s="137" t="s">
        <v>92</v>
      </c>
      <c r="C91" s="23" t="s">
        <v>28</v>
      </c>
      <c r="D91" s="145"/>
      <c r="E91" s="145"/>
      <c r="F91" s="142"/>
      <c r="G91" s="145"/>
      <c r="H91" s="191"/>
      <c r="I91" s="145"/>
      <c r="J91" s="145"/>
      <c r="K91" s="145"/>
      <c r="L91" s="142"/>
      <c r="M91" s="142"/>
      <c r="N91" s="145"/>
      <c r="O91" s="145"/>
      <c r="P91" s="145"/>
      <c r="Q91" s="145"/>
      <c r="R91" s="145"/>
      <c r="S91" s="145"/>
      <c r="T91" s="145"/>
      <c r="U91" s="145"/>
      <c r="V91" s="145"/>
      <c r="W91" s="145"/>
      <c r="X91" s="145"/>
      <c r="Y91" s="145"/>
      <c r="Z91" s="145"/>
      <c r="AA91" s="145"/>
      <c r="AB91" s="145"/>
      <c r="AC91" s="145"/>
      <c r="AD91" s="145"/>
      <c r="AE91" s="145"/>
      <c r="AF91" s="145"/>
      <c r="AG91" s="145"/>
      <c r="AH91" s="145"/>
      <c r="AI91" s="145"/>
      <c r="AJ91" s="145"/>
      <c r="AK91" s="145"/>
      <c r="AL91" s="145"/>
      <c r="AM91" s="145"/>
      <c r="AN91" s="145"/>
      <c r="AO91" s="145"/>
      <c r="AP91" s="145"/>
      <c r="AQ91" s="142">
        <f>+AQ89/AQ90</f>
        <v>152.83333333333334</v>
      </c>
      <c r="AR91" s="145"/>
      <c r="AS91" s="145"/>
      <c r="AT91" s="145"/>
      <c r="AU91" s="145"/>
      <c r="AV91" s="145"/>
      <c r="AW91" s="145"/>
      <c r="AX91" s="142">
        <f t="shared" si="51"/>
        <v>152.83333333333334</v>
      </c>
      <c r="AY91" s="26"/>
      <c r="AZ91" s="24"/>
      <c r="BA91" s="137" t="s">
        <v>92</v>
      </c>
      <c r="BB91" s="40"/>
      <c r="BC91" s="142"/>
      <c r="BD91" s="40"/>
      <c r="BE91" s="145"/>
      <c r="BG91" s="200"/>
    </row>
    <row r="92" spans="1:59" x14ac:dyDescent="0.25">
      <c r="A92" s="143">
        <v>3070</v>
      </c>
      <c r="B92" s="38" t="s">
        <v>93</v>
      </c>
      <c r="C92" s="18" t="s">
        <v>24</v>
      </c>
      <c r="D92" s="149"/>
      <c r="E92" s="149"/>
      <c r="F92" s="149"/>
      <c r="G92" s="149"/>
      <c r="H92" s="193"/>
      <c r="I92" s="149"/>
      <c r="J92" s="149"/>
      <c r="K92" s="149"/>
      <c r="L92" s="149"/>
      <c r="M92" s="149"/>
      <c r="N92" s="149"/>
      <c r="O92" s="149"/>
      <c r="P92" s="149"/>
      <c r="Q92" s="149"/>
      <c r="R92" s="149">
        <v>1302</v>
      </c>
      <c r="S92" s="149"/>
      <c r="T92" s="149"/>
      <c r="U92" s="149"/>
      <c r="V92" s="149"/>
      <c r="W92" s="149"/>
      <c r="X92" s="149"/>
      <c r="Y92" s="149">
        <v>1494</v>
      </c>
      <c r="Z92" s="149"/>
      <c r="AA92" s="149">
        <v>3734</v>
      </c>
      <c r="AB92" s="149"/>
      <c r="AC92" s="149"/>
      <c r="AD92" s="149"/>
      <c r="AE92" s="149">
        <v>2616</v>
      </c>
      <c r="AF92" s="149"/>
      <c r="AG92" s="149"/>
      <c r="AH92" s="149"/>
      <c r="AI92" s="149"/>
      <c r="AJ92" s="149">
        <v>563</v>
      </c>
      <c r="AK92" s="149"/>
      <c r="AL92" s="149"/>
      <c r="AM92" s="149">
        <v>1154</v>
      </c>
      <c r="AN92" s="149"/>
      <c r="AO92" s="149">
        <v>2932</v>
      </c>
      <c r="AP92" s="149"/>
      <c r="AQ92" s="149"/>
      <c r="AR92" s="149"/>
      <c r="AS92" s="149"/>
      <c r="AT92" s="149"/>
      <c r="AU92" s="149"/>
      <c r="AV92" s="149"/>
      <c r="AW92" s="149"/>
      <c r="AX92" s="149">
        <f t="shared" ref="AX92:AX93" si="57">IF(SUM(D92:AV92)=0,"",SUM(D92:AV92))</f>
        <v>13795</v>
      </c>
      <c r="AY92" s="20"/>
      <c r="AZ92" s="21"/>
      <c r="BA92" s="38" t="s">
        <v>93</v>
      </c>
      <c r="BB92" s="40"/>
      <c r="BC92" s="143"/>
      <c r="BD92" s="40"/>
      <c r="BE92" s="149"/>
      <c r="BG92" s="199"/>
    </row>
    <row r="93" spans="1:59" x14ac:dyDescent="0.25">
      <c r="A93" s="143">
        <v>15</v>
      </c>
      <c r="B93" s="138" t="s">
        <v>94</v>
      </c>
      <c r="C93" s="23" t="s">
        <v>26</v>
      </c>
      <c r="D93" s="149"/>
      <c r="E93" s="149"/>
      <c r="F93" s="149"/>
      <c r="G93" s="149"/>
      <c r="H93" s="193"/>
      <c r="I93" s="149"/>
      <c r="J93" s="149"/>
      <c r="K93" s="149"/>
      <c r="L93" s="149"/>
      <c r="M93" s="149"/>
      <c r="N93" s="149"/>
      <c r="O93" s="149"/>
      <c r="P93" s="149"/>
      <c r="Q93" s="149"/>
      <c r="R93" s="149">
        <v>7</v>
      </c>
      <c r="S93" s="149"/>
      <c r="T93" s="149"/>
      <c r="U93" s="149"/>
      <c r="V93" s="149"/>
      <c r="W93" s="149"/>
      <c r="X93" s="149"/>
      <c r="Y93" s="149">
        <v>8</v>
      </c>
      <c r="Z93" s="149"/>
      <c r="AA93" s="149">
        <v>19</v>
      </c>
      <c r="AB93" s="149"/>
      <c r="AC93" s="149"/>
      <c r="AD93" s="149"/>
      <c r="AE93" s="149">
        <v>14</v>
      </c>
      <c r="AF93" s="149"/>
      <c r="AG93" s="149"/>
      <c r="AH93" s="149"/>
      <c r="AI93" s="149"/>
      <c r="AJ93" s="149">
        <v>3</v>
      </c>
      <c r="AK93" s="149"/>
      <c r="AL93" s="149"/>
      <c r="AM93" s="149">
        <v>6</v>
      </c>
      <c r="AN93" s="149"/>
      <c r="AO93" s="149">
        <v>14</v>
      </c>
      <c r="AP93" s="149"/>
      <c r="AQ93" s="149"/>
      <c r="AR93" s="149"/>
      <c r="AS93" s="149"/>
      <c r="AT93" s="149"/>
      <c r="AU93" s="149"/>
      <c r="AV93" s="149"/>
      <c r="AW93" s="149"/>
      <c r="AX93" s="149">
        <f t="shared" si="57"/>
        <v>71</v>
      </c>
      <c r="AY93" s="117">
        <f t="shared" ref="AY93" si="58">IF(COUNTA(D93:AV93)=0,"",COUNTA(D93:AV93))</f>
        <v>7</v>
      </c>
      <c r="AZ93" s="165" t="s">
        <v>506</v>
      </c>
      <c r="BA93" s="28" t="s">
        <v>94</v>
      </c>
      <c r="BB93" s="40"/>
      <c r="BC93" s="143"/>
      <c r="BD93" s="40"/>
      <c r="BE93" s="149"/>
      <c r="BG93" s="199"/>
    </row>
    <row r="94" spans="1:59" x14ac:dyDescent="0.25">
      <c r="A94" s="211">
        <f>A92/A93</f>
        <v>204.66666666666666</v>
      </c>
      <c r="B94" s="139" t="s">
        <v>95</v>
      </c>
      <c r="C94" s="23" t="s">
        <v>28</v>
      </c>
      <c r="D94" s="210"/>
      <c r="E94" s="174"/>
      <c r="F94" s="142"/>
      <c r="G94" s="145"/>
      <c r="H94" s="191"/>
      <c r="I94" s="142"/>
      <c r="J94" s="142"/>
      <c r="K94" s="142"/>
      <c r="L94" s="174"/>
      <c r="M94" s="174"/>
      <c r="N94" s="142"/>
      <c r="O94" s="142"/>
      <c r="P94" s="142"/>
      <c r="Q94" s="142"/>
      <c r="R94" s="142">
        <f>+R92/R93</f>
        <v>186</v>
      </c>
      <c r="S94" s="142"/>
      <c r="T94" s="142"/>
      <c r="U94" s="142"/>
      <c r="V94" s="142"/>
      <c r="W94" s="142"/>
      <c r="X94" s="142"/>
      <c r="Y94" s="142">
        <f>+Y92/Y93</f>
        <v>186.75</v>
      </c>
      <c r="Z94" s="142"/>
      <c r="AA94" s="174">
        <f>+AA92/AA93</f>
        <v>196.52631578947367</v>
      </c>
      <c r="AB94" s="174"/>
      <c r="AC94" s="174"/>
      <c r="AD94" s="174"/>
      <c r="AE94" s="142">
        <f>+AE92/AE93</f>
        <v>186.85714285714286</v>
      </c>
      <c r="AF94" s="174"/>
      <c r="AG94" s="174"/>
      <c r="AH94" s="174"/>
      <c r="AI94" s="174"/>
      <c r="AJ94" s="142">
        <f>+AJ92/AJ93</f>
        <v>187.66666666666666</v>
      </c>
      <c r="AK94" s="174"/>
      <c r="AL94" s="174"/>
      <c r="AM94" s="174">
        <f>+AM92/AM93</f>
        <v>192.33333333333334</v>
      </c>
      <c r="AN94" s="174"/>
      <c r="AO94" s="232">
        <f>+AO92/AO93</f>
        <v>209.42857142857142</v>
      </c>
      <c r="AP94" s="232"/>
      <c r="AQ94" s="232"/>
      <c r="AR94" s="232"/>
      <c r="AS94" s="232"/>
      <c r="AT94" s="232"/>
      <c r="AU94" s="232"/>
      <c r="AV94" s="232"/>
      <c r="AW94" s="232"/>
      <c r="AX94" s="142">
        <f t="shared" si="51"/>
        <v>194.29577464788733</v>
      </c>
      <c r="AY94" s="26"/>
      <c r="AZ94" s="271" t="s">
        <v>507</v>
      </c>
      <c r="BA94" s="139" t="s">
        <v>95</v>
      </c>
      <c r="BB94" s="40"/>
      <c r="BC94" s="142"/>
      <c r="BD94" s="40"/>
      <c r="BE94" s="145"/>
      <c r="BG94" s="200"/>
    </row>
    <row r="95" spans="1:59" x14ac:dyDescent="0.25">
      <c r="A95" s="115">
        <v>1397</v>
      </c>
      <c r="B95" s="41" t="s">
        <v>93</v>
      </c>
      <c r="C95" s="18" t="s">
        <v>24</v>
      </c>
      <c r="D95" s="149"/>
      <c r="E95" s="149"/>
      <c r="F95" s="149"/>
      <c r="G95" s="149"/>
      <c r="H95" s="193"/>
      <c r="I95" s="149"/>
      <c r="J95" s="149"/>
      <c r="K95" s="149">
        <v>1930</v>
      </c>
      <c r="L95" s="149"/>
      <c r="M95" s="149"/>
      <c r="N95" s="149"/>
      <c r="O95" s="149"/>
      <c r="P95" s="149"/>
      <c r="Q95" s="149"/>
      <c r="R95" s="149"/>
      <c r="S95" s="149"/>
      <c r="T95" s="149"/>
      <c r="U95" s="149"/>
      <c r="V95" s="149"/>
      <c r="W95" s="149"/>
      <c r="X95" s="149"/>
      <c r="Y95" s="149">
        <v>1441</v>
      </c>
      <c r="Z95" s="149"/>
      <c r="AA95" s="149"/>
      <c r="AB95" s="149"/>
      <c r="AC95" s="149"/>
      <c r="AD95" s="149"/>
      <c r="AE95" s="149"/>
      <c r="AF95" s="149"/>
      <c r="AG95" s="149"/>
      <c r="AH95" s="149"/>
      <c r="AI95" s="149"/>
      <c r="AJ95" s="149"/>
      <c r="AK95" s="149"/>
      <c r="AL95" s="149"/>
      <c r="AM95" s="149">
        <v>1053</v>
      </c>
      <c r="AN95" s="149"/>
      <c r="AO95" s="149"/>
      <c r="AP95" s="149"/>
      <c r="AQ95" s="149"/>
      <c r="AR95" s="149">
        <v>1979</v>
      </c>
      <c r="AS95" s="149"/>
      <c r="AT95" s="149"/>
      <c r="AU95" s="149"/>
      <c r="AV95" s="149"/>
      <c r="AW95" s="149"/>
      <c r="AX95" s="149">
        <f t="shared" ref="AX95:AX96" si="59">IF(SUM(D95:AV95)=0,"",SUM(D95:AV95))</f>
        <v>6403</v>
      </c>
      <c r="AY95" s="20"/>
      <c r="AZ95" s="165"/>
      <c r="BA95" s="41" t="s">
        <v>93</v>
      </c>
      <c r="BB95" s="40"/>
      <c r="BC95" s="115"/>
      <c r="BD95" s="40"/>
      <c r="BE95" s="149"/>
      <c r="BG95" s="201"/>
    </row>
    <row r="96" spans="1:59" x14ac:dyDescent="0.25">
      <c r="A96" s="115">
        <v>8</v>
      </c>
      <c r="B96" s="136" t="s">
        <v>96</v>
      </c>
      <c r="C96" s="23" t="s">
        <v>26</v>
      </c>
      <c r="D96" s="149"/>
      <c r="E96" s="149"/>
      <c r="F96" s="149"/>
      <c r="G96" s="149"/>
      <c r="H96" s="193"/>
      <c r="I96" s="149"/>
      <c r="J96" s="149"/>
      <c r="K96" s="149">
        <v>11</v>
      </c>
      <c r="L96" s="149"/>
      <c r="M96" s="149"/>
      <c r="N96" s="149"/>
      <c r="O96" s="149"/>
      <c r="P96" s="149"/>
      <c r="Q96" s="149"/>
      <c r="R96" s="149"/>
      <c r="S96" s="149"/>
      <c r="T96" s="149"/>
      <c r="U96" s="149"/>
      <c r="V96" s="149"/>
      <c r="W96" s="149"/>
      <c r="X96" s="149"/>
      <c r="Y96" s="149">
        <v>8</v>
      </c>
      <c r="Z96" s="149"/>
      <c r="AA96" s="149"/>
      <c r="AB96" s="149"/>
      <c r="AC96" s="149"/>
      <c r="AD96" s="149"/>
      <c r="AE96" s="149"/>
      <c r="AF96" s="149"/>
      <c r="AG96" s="149"/>
      <c r="AH96" s="149"/>
      <c r="AI96" s="149"/>
      <c r="AJ96" s="149"/>
      <c r="AK96" s="149"/>
      <c r="AL96" s="149"/>
      <c r="AM96" s="149">
        <v>6</v>
      </c>
      <c r="AN96" s="149"/>
      <c r="AO96" s="149"/>
      <c r="AP96" s="149"/>
      <c r="AQ96" s="149"/>
      <c r="AR96" s="149">
        <v>11</v>
      </c>
      <c r="AS96" s="149"/>
      <c r="AT96" s="149"/>
      <c r="AU96" s="149"/>
      <c r="AV96" s="149"/>
      <c r="AW96" s="149"/>
      <c r="AX96" s="149">
        <f t="shared" si="59"/>
        <v>36</v>
      </c>
      <c r="AY96" s="117">
        <f t="shared" ref="AY96" si="60">IF(COUNTA(D96:AV96)=0,"",COUNTA(D96:AV96))</f>
        <v>4</v>
      </c>
      <c r="AZ96" s="165" t="s">
        <v>535</v>
      </c>
      <c r="BA96" s="32" t="s">
        <v>96</v>
      </c>
      <c r="BB96" s="40"/>
      <c r="BC96" s="115"/>
      <c r="BD96" s="40"/>
      <c r="BE96" s="149"/>
      <c r="BG96" s="201"/>
    </row>
    <row r="97" spans="1:59" x14ac:dyDescent="0.25">
      <c r="A97" s="142">
        <f>A95/A96</f>
        <v>174.625</v>
      </c>
      <c r="B97" s="137" t="s">
        <v>97</v>
      </c>
      <c r="C97" s="23" t="s">
        <v>28</v>
      </c>
      <c r="D97" s="142"/>
      <c r="E97" s="142"/>
      <c r="F97" s="142"/>
      <c r="G97" s="145"/>
      <c r="H97" s="191"/>
      <c r="I97" s="145"/>
      <c r="J97" s="142"/>
      <c r="K97" s="145">
        <f t="shared" ref="K97" si="61">IF(K96=0,"",(K95/K96))</f>
        <v>175.45454545454547</v>
      </c>
      <c r="L97" s="142"/>
      <c r="M97" s="142"/>
      <c r="N97" s="145"/>
      <c r="O97" s="145"/>
      <c r="P97" s="145"/>
      <c r="Q97" s="145"/>
      <c r="R97" s="145"/>
      <c r="S97" s="145"/>
      <c r="T97" s="145"/>
      <c r="U97" s="145"/>
      <c r="V97" s="145"/>
      <c r="W97" s="145"/>
      <c r="X97" s="145"/>
      <c r="Y97" s="142">
        <f>+Y95/Y96</f>
        <v>180.125</v>
      </c>
      <c r="Z97" s="142"/>
      <c r="AA97" s="142"/>
      <c r="AB97" s="142"/>
      <c r="AC97" s="142"/>
      <c r="AD97" s="142"/>
      <c r="AE97" s="142"/>
      <c r="AF97" s="142"/>
      <c r="AG97" s="142"/>
      <c r="AH97" s="142"/>
      <c r="AI97" s="142"/>
      <c r="AJ97" s="142"/>
      <c r="AK97" s="142"/>
      <c r="AL97" s="142"/>
      <c r="AM97" s="142">
        <f>+AM95/AM96</f>
        <v>175.5</v>
      </c>
      <c r="AN97" s="142"/>
      <c r="AO97" s="142"/>
      <c r="AP97" s="142"/>
      <c r="AQ97" s="142"/>
      <c r="AR97" s="142">
        <f>+AR95/AR96</f>
        <v>179.90909090909091</v>
      </c>
      <c r="AS97" s="142"/>
      <c r="AT97" s="142"/>
      <c r="AU97" s="142"/>
      <c r="AV97" s="142"/>
      <c r="AW97" s="142"/>
      <c r="AX97" s="142">
        <f t="shared" si="51"/>
        <v>177.86111111111111</v>
      </c>
      <c r="AY97" s="26"/>
      <c r="AZ97" s="165"/>
      <c r="BA97" s="137" t="s">
        <v>97</v>
      </c>
      <c r="BB97" s="40"/>
      <c r="BC97" s="142"/>
      <c r="BD97" s="40"/>
      <c r="BE97" s="145"/>
      <c r="BG97" s="200"/>
    </row>
    <row r="98" spans="1:59" x14ac:dyDescent="0.25">
      <c r="A98" s="115">
        <v>0</v>
      </c>
      <c r="B98" s="41" t="s">
        <v>98</v>
      </c>
      <c r="C98" s="18" t="s">
        <v>24</v>
      </c>
      <c r="D98" s="154"/>
      <c r="E98" s="149"/>
      <c r="F98" s="149"/>
      <c r="G98" s="149"/>
      <c r="H98" s="193"/>
      <c r="I98" s="149"/>
      <c r="J98" s="149"/>
      <c r="K98" s="149"/>
      <c r="L98" s="149">
        <v>1136</v>
      </c>
      <c r="M98" s="149"/>
      <c r="N98" s="149"/>
      <c r="O98" s="149"/>
      <c r="P98" s="149"/>
      <c r="Q98" s="149"/>
      <c r="R98" s="149"/>
      <c r="S98" s="149"/>
      <c r="T98" s="149"/>
      <c r="U98" s="149"/>
      <c r="V98" s="149"/>
      <c r="W98" s="149"/>
      <c r="X98" s="149"/>
      <c r="Y98" s="149"/>
      <c r="Z98" s="149"/>
      <c r="AA98" s="149"/>
      <c r="AB98" s="149"/>
      <c r="AC98" s="149"/>
      <c r="AD98" s="149"/>
      <c r="AE98" s="149"/>
      <c r="AF98" s="149"/>
      <c r="AG98" s="149"/>
      <c r="AH98" s="149"/>
      <c r="AI98" s="149"/>
      <c r="AJ98" s="149"/>
      <c r="AK98" s="149"/>
      <c r="AL98" s="149"/>
      <c r="AM98" s="149"/>
      <c r="AN98" s="149"/>
      <c r="AO98" s="149"/>
      <c r="AP98" s="149"/>
      <c r="AQ98" s="149">
        <v>1177</v>
      </c>
      <c r="AR98" s="149"/>
      <c r="AS98" s="149"/>
      <c r="AT98" s="149"/>
      <c r="AU98" s="149"/>
      <c r="AV98" s="149"/>
      <c r="AW98" s="149"/>
      <c r="AX98" s="149">
        <f t="shared" ref="AX98:AX99" si="62">IF(SUM(D98:AV98)=0,"",SUM(D98:AV98))</f>
        <v>2313</v>
      </c>
      <c r="AY98" s="20"/>
      <c r="AZ98" s="24"/>
      <c r="BA98" s="41" t="s">
        <v>98</v>
      </c>
      <c r="BB98" s="40"/>
      <c r="BC98" s="115"/>
      <c r="BD98" s="40"/>
      <c r="BE98" s="149"/>
      <c r="BG98" s="201"/>
    </row>
    <row r="99" spans="1:59" x14ac:dyDescent="0.25">
      <c r="A99" s="115"/>
      <c r="B99" s="136" t="s">
        <v>99</v>
      </c>
      <c r="C99" s="23" t="s">
        <v>26</v>
      </c>
      <c r="D99" s="154"/>
      <c r="E99" s="149"/>
      <c r="F99" s="149"/>
      <c r="G99" s="149"/>
      <c r="H99" s="193"/>
      <c r="I99" s="149"/>
      <c r="J99" s="149"/>
      <c r="K99" s="149"/>
      <c r="L99" s="149">
        <v>7</v>
      </c>
      <c r="M99" s="149"/>
      <c r="N99" s="149"/>
      <c r="O99" s="149"/>
      <c r="P99" s="149"/>
      <c r="Q99" s="149"/>
      <c r="R99" s="149"/>
      <c r="S99" s="149"/>
      <c r="T99" s="149"/>
      <c r="U99" s="149"/>
      <c r="V99" s="149"/>
      <c r="W99" s="149"/>
      <c r="X99" s="149"/>
      <c r="Y99" s="149"/>
      <c r="Z99" s="149"/>
      <c r="AA99" s="149"/>
      <c r="AB99" s="149"/>
      <c r="AC99" s="149"/>
      <c r="AD99" s="149"/>
      <c r="AE99" s="149"/>
      <c r="AF99" s="149"/>
      <c r="AG99" s="149"/>
      <c r="AH99" s="149"/>
      <c r="AI99" s="149"/>
      <c r="AJ99" s="149"/>
      <c r="AK99" s="149"/>
      <c r="AL99" s="149"/>
      <c r="AM99" s="149"/>
      <c r="AN99" s="149"/>
      <c r="AO99" s="149"/>
      <c r="AP99" s="149"/>
      <c r="AQ99" s="149">
        <v>7</v>
      </c>
      <c r="AR99" s="149"/>
      <c r="AS99" s="149"/>
      <c r="AT99" s="149"/>
      <c r="AU99" s="149"/>
      <c r="AV99" s="149"/>
      <c r="AW99" s="149"/>
      <c r="AX99" s="149">
        <f t="shared" si="62"/>
        <v>14</v>
      </c>
      <c r="AY99" s="117">
        <f t="shared" ref="AY99" si="63">IF(COUNTA(D99:AV99)=0,"",COUNTA(D99:AV99))</f>
        <v>2</v>
      </c>
      <c r="AZ99" s="165" t="s">
        <v>534</v>
      </c>
      <c r="BA99" s="32" t="s">
        <v>99</v>
      </c>
      <c r="BB99" s="40"/>
      <c r="BC99" s="115"/>
      <c r="BD99" s="40"/>
      <c r="BE99" s="149"/>
      <c r="BG99" s="201"/>
    </row>
    <row r="100" spans="1:59" x14ac:dyDescent="0.25">
      <c r="A100" s="142"/>
      <c r="B100" s="137" t="s">
        <v>100</v>
      </c>
      <c r="C100" s="23" t="s">
        <v>28</v>
      </c>
      <c r="D100" s="145"/>
      <c r="E100" s="142"/>
      <c r="F100" s="142"/>
      <c r="G100" s="145"/>
      <c r="H100" s="191"/>
      <c r="I100" s="145"/>
      <c r="J100" s="145"/>
      <c r="K100" s="142"/>
      <c r="L100" s="142">
        <f>+L98/L99</f>
        <v>162.28571428571428</v>
      </c>
      <c r="M100" s="142"/>
      <c r="N100" s="142"/>
      <c r="O100" s="142"/>
      <c r="P100" s="142"/>
      <c r="Q100" s="142"/>
      <c r="R100" s="142"/>
      <c r="S100" s="142"/>
      <c r="T100" s="142"/>
      <c r="U100" s="142"/>
      <c r="V100" s="142"/>
      <c r="W100" s="142"/>
      <c r="X100" s="142"/>
      <c r="Y100" s="142"/>
      <c r="Z100" s="142"/>
      <c r="AA100" s="142"/>
      <c r="AB100" s="142"/>
      <c r="AC100" s="142"/>
      <c r="AD100" s="142"/>
      <c r="AE100" s="142"/>
      <c r="AF100" s="142"/>
      <c r="AG100" s="142"/>
      <c r="AH100" s="142"/>
      <c r="AI100" s="142"/>
      <c r="AJ100" s="142"/>
      <c r="AK100" s="142"/>
      <c r="AL100" s="142"/>
      <c r="AM100" s="142"/>
      <c r="AN100" s="142"/>
      <c r="AO100" s="142"/>
      <c r="AP100" s="142"/>
      <c r="AQ100" s="142">
        <f>+AQ98/AQ99</f>
        <v>168.14285714285714</v>
      </c>
      <c r="AR100" s="142"/>
      <c r="AS100" s="142"/>
      <c r="AT100" s="142"/>
      <c r="AU100" s="142"/>
      <c r="AV100" s="142"/>
      <c r="AW100" s="142"/>
      <c r="AX100" s="142">
        <f t="shared" si="51"/>
        <v>165.21428571428572</v>
      </c>
      <c r="AY100" s="26"/>
      <c r="AZ100" s="24"/>
      <c r="BA100" s="137" t="s">
        <v>100</v>
      </c>
      <c r="BB100" s="40"/>
      <c r="BC100" s="142"/>
      <c r="BD100" s="40"/>
      <c r="BE100" s="145"/>
      <c r="BG100" s="200"/>
    </row>
    <row r="101" spans="1:59" x14ac:dyDescent="0.25">
      <c r="A101" s="143">
        <v>10559</v>
      </c>
      <c r="B101" s="41" t="s">
        <v>240</v>
      </c>
      <c r="C101" s="18" t="s">
        <v>24</v>
      </c>
      <c r="D101" s="154"/>
      <c r="E101" s="143"/>
      <c r="F101" s="143"/>
      <c r="G101" s="143">
        <v>2316</v>
      </c>
      <c r="H101" s="198"/>
      <c r="I101" s="143"/>
      <c r="J101" s="143">
        <v>3384</v>
      </c>
      <c r="K101" s="143">
        <v>2052</v>
      </c>
      <c r="L101" s="143"/>
      <c r="M101" s="143"/>
      <c r="N101" s="143"/>
      <c r="O101" s="143"/>
      <c r="P101" s="143"/>
      <c r="Q101" s="143"/>
      <c r="R101" s="143"/>
      <c r="S101" s="143"/>
      <c r="T101" s="143">
        <v>2170</v>
      </c>
      <c r="U101" s="143"/>
      <c r="V101" s="143"/>
      <c r="W101" s="143"/>
      <c r="X101" s="143"/>
      <c r="Y101" s="143"/>
      <c r="Z101" s="143"/>
      <c r="AA101" s="143"/>
      <c r="AB101" s="143"/>
      <c r="AC101" s="143"/>
      <c r="AD101" s="143"/>
      <c r="AE101" s="143">
        <v>2388</v>
      </c>
      <c r="AF101" s="143"/>
      <c r="AG101" s="143"/>
      <c r="AH101" s="143"/>
      <c r="AI101" s="143"/>
      <c r="AJ101" s="143"/>
      <c r="AK101" s="143"/>
      <c r="AL101" s="143"/>
      <c r="AM101" s="143">
        <v>1198</v>
      </c>
      <c r="AN101" s="143"/>
      <c r="AO101" s="143"/>
      <c r="AP101" s="143">
        <v>998</v>
      </c>
      <c r="AQ101" s="143"/>
      <c r="AR101" s="143">
        <v>2048</v>
      </c>
      <c r="AS101" s="143"/>
      <c r="AT101" s="143"/>
      <c r="AU101" s="143"/>
      <c r="AV101" s="143">
        <v>1072</v>
      </c>
      <c r="AW101" s="143"/>
      <c r="AX101" s="149">
        <f t="shared" ref="AX101:AX102" si="64">IF(SUM(D101:AV101)=0,"",SUM(D101:AV101))</f>
        <v>17626</v>
      </c>
      <c r="AY101" s="20"/>
      <c r="AZ101" s="24"/>
      <c r="BA101" s="41" t="s">
        <v>240</v>
      </c>
      <c r="BB101" s="40"/>
      <c r="BC101" s="143"/>
      <c r="BD101" s="40"/>
      <c r="BE101" s="154"/>
    </row>
    <row r="102" spans="1:59" x14ac:dyDescent="0.25">
      <c r="A102" s="143">
        <v>59</v>
      </c>
      <c r="B102" s="136" t="s">
        <v>241</v>
      </c>
      <c r="C102" s="23" t="s">
        <v>26</v>
      </c>
      <c r="D102" s="154"/>
      <c r="E102" s="143"/>
      <c r="F102" s="143"/>
      <c r="G102" s="143">
        <v>14</v>
      </c>
      <c r="H102" s="198"/>
      <c r="I102" s="143"/>
      <c r="J102" s="143">
        <v>18</v>
      </c>
      <c r="K102" s="143">
        <v>11</v>
      </c>
      <c r="L102" s="143"/>
      <c r="M102" s="143"/>
      <c r="N102" s="143"/>
      <c r="O102" s="143"/>
      <c r="P102" s="143"/>
      <c r="Q102" s="143"/>
      <c r="R102" s="143"/>
      <c r="S102" s="143"/>
      <c r="T102" s="143">
        <v>12</v>
      </c>
      <c r="U102" s="143"/>
      <c r="V102" s="143"/>
      <c r="W102" s="143"/>
      <c r="X102" s="143"/>
      <c r="Y102" s="143"/>
      <c r="Z102" s="143"/>
      <c r="AA102" s="143"/>
      <c r="AB102" s="143"/>
      <c r="AC102" s="143"/>
      <c r="AD102" s="143"/>
      <c r="AE102" s="143">
        <v>14</v>
      </c>
      <c r="AF102" s="143"/>
      <c r="AG102" s="143"/>
      <c r="AH102" s="143"/>
      <c r="AI102" s="143"/>
      <c r="AJ102" s="143"/>
      <c r="AK102" s="143"/>
      <c r="AL102" s="143"/>
      <c r="AM102" s="143">
        <v>6</v>
      </c>
      <c r="AN102" s="143"/>
      <c r="AO102" s="143"/>
      <c r="AP102" s="143">
        <v>6</v>
      </c>
      <c r="AQ102" s="143"/>
      <c r="AR102" s="143">
        <v>11</v>
      </c>
      <c r="AS102" s="143"/>
      <c r="AT102" s="143"/>
      <c r="AU102" s="143"/>
      <c r="AV102" s="143">
        <v>6</v>
      </c>
      <c r="AW102" s="143"/>
      <c r="AX102" s="149">
        <f t="shared" si="64"/>
        <v>98</v>
      </c>
      <c r="AY102" s="117">
        <f t="shared" ref="AY102" si="65">IF(COUNTA(D102:AV102)=0,"",COUNTA(D102:AV102))</f>
        <v>9</v>
      </c>
      <c r="AZ102" s="165" t="s">
        <v>577</v>
      </c>
      <c r="BA102" s="136" t="s">
        <v>241</v>
      </c>
      <c r="BB102" s="40"/>
      <c r="BC102" s="143"/>
      <c r="BD102" s="40"/>
      <c r="BE102" s="154"/>
    </row>
    <row r="103" spans="1:59" x14ac:dyDescent="0.25">
      <c r="A103" s="142">
        <f>A101/A102</f>
        <v>178.96610169491527</v>
      </c>
      <c r="B103" s="186" t="s">
        <v>245</v>
      </c>
      <c r="C103" s="23" t="s">
        <v>28</v>
      </c>
      <c r="D103" s="145"/>
      <c r="E103" s="174"/>
      <c r="F103" s="142"/>
      <c r="G103" s="145">
        <f t="shared" ref="G103" si="66">IF(G102=0,"",(G101/G102))</f>
        <v>165.42857142857142</v>
      </c>
      <c r="H103" s="191"/>
      <c r="I103" s="142"/>
      <c r="J103" s="145">
        <f t="shared" ref="J103:K103" si="67">IF(J102=0,"",(J101/J102))</f>
        <v>188</v>
      </c>
      <c r="K103" s="145">
        <f t="shared" si="67"/>
        <v>186.54545454545453</v>
      </c>
      <c r="L103" s="142"/>
      <c r="M103" s="142"/>
      <c r="N103" s="142"/>
      <c r="O103" s="142"/>
      <c r="P103" s="142"/>
      <c r="Q103" s="142"/>
      <c r="R103" s="142"/>
      <c r="S103" s="142"/>
      <c r="T103" s="142">
        <f>+T101/T102</f>
        <v>180.83333333333334</v>
      </c>
      <c r="U103" s="142"/>
      <c r="V103" s="142"/>
      <c r="W103" s="142"/>
      <c r="X103" s="142"/>
      <c r="Y103" s="142"/>
      <c r="Z103" s="142"/>
      <c r="AA103" s="142"/>
      <c r="AB103" s="142"/>
      <c r="AC103" s="142"/>
      <c r="AD103" s="142"/>
      <c r="AE103" s="142">
        <f>+AE101/AE102</f>
        <v>170.57142857142858</v>
      </c>
      <c r="AF103" s="142"/>
      <c r="AG103" s="142"/>
      <c r="AH103" s="142"/>
      <c r="AI103" s="142"/>
      <c r="AJ103" s="142"/>
      <c r="AK103" s="142"/>
      <c r="AL103" s="142"/>
      <c r="AM103" s="174">
        <f>+AM101/AM102</f>
        <v>199.66666666666666</v>
      </c>
      <c r="AN103" s="174"/>
      <c r="AO103" s="174"/>
      <c r="AP103" s="142">
        <f>+AP101/AP102</f>
        <v>166.33333333333334</v>
      </c>
      <c r="AQ103" s="142"/>
      <c r="AR103" s="142">
        <f>+AR101/AR102</f>
        <v>186.18181818181819</v>
      </c>
      <c r="AS103" s="142"/>
      <c r="AT103" s="142"/>
      <c r="AU103" s="142"/>
      <c r="AV103" s="142">
        <f>+AV101/AV102</f>
        <v>178.66666666666666</v>
      </c>
      <c r="AW103" s="142"/>
      <c r="AX103" s="142">
        <f t="shared" si="51"/>
        <v>179.85714285714286</v>
      </c>
      <c r="AY103" s="26"/>
      <c r="AZ103" s="165"/>
      <c r="BA103" s="186" t="s">
        <v>245</v>
      </c>
      <c r="BB103" s="40"/>
      <c r="BC103" s="142"/>
      <c r="BD103" s="40"/>
      <c r="BE103" s="145">
        <f>AX103-A103</f>
        <v>0.89104116222759444</v>
      </c>
    </row>
    <row r="104" spans="1:59" x14ac:dyDescent="0.25">
      <c r="A104" s="115">
        <v>5294</v>
      </c>
      <c r="B104" s="41" t="s">
        <v>101</v>
      </c>
      <c r="C104" s="18" t="s">
        <v>24</v>
      </c>
      <c r="D104" s="149"/>
      <c r="E104" s="149">
        <v>1417</v>
      </c>
      <c r="F104" s="149"/>
      <c r="G104" s="149"/>
      <c r="H104" s="193"/>
      <c r="I104" s="149">
        <v>1585</v>
      </c>
      <c r="J104" s="149"/>
      <c r="K104" s="149">
        <v>761</v>
      </c>
      <c r="L104" s="149"/>
      <c r="M104" s="149"/>
      <c r="N104" s="149"/>
      <c r="O104" s="149"/>
      <c r="P104" s="149"/>
      <c r="Q104" s="149"/>
      <c r="R104" s="149"/>
      <c r="S104" s="149"/>
      <c r="T104" s="149"/>
      <c r="U104" s="149"/>
      <c r="V104" s="149"/>
      <c r="W104" s="149"/>
      <c r="X104" s="149"/>
      <c r="Y104" s="149"/>
      <c r="Z104" s="149"/>
      <c r="AA104" s="149"/>
      <c r="AB104" s="149"/>
      <c r="AC104" s="149"/>
      <c r="AD104" s="149"/>
      <c r="AE104" s="149"/>
      <c r="AF104" s="149">
        <v>1315</v>
      </c>
      <c r="AG104" s="149"/>
      <c r="AH104" s="149"/>
      <c r="AI104" s="149"/>
      <c r="AJ104" s="149"/>
      <c r="AK104" s="149"/>
      <c r="AL104" s="149"/>
      <c r="AM104" s="149">
        <v>986</v>
      </c>
      <c r="AN104" s="149"/>
      <c r="AO104" s="149"/>
      <c r="AP104" s="149">
        <v>1001</v>
      </c>
      <c r="AQ104" s="149"/>
      <c r="AR104" s="149">
        <v>572</v>
      </c>
      <c r="AS104" s="149"/>
      <c r="AT104" s="149"/>
      <c r="AU104" s="149"/>
      <c r="AV104" s="149">
        <v>945</v>
      </c>
      <c r="AW104" s="149"/>
      <c r="AX104" s="149">
        <f t="shared" ref="AX104:AX105" si="68">IF(SUM(D104:AV104)=0,"",SUM(D104:AV104))</f>
        <v>8582</v>
      </c>
      <c r="AY104" s="20"/>
      <c r="AZ104" s="24"/>
      <c r="BA104" s="41" t="s">
        <v>101</v>
      </c>
      <c r="BB104" s="40"/>
      <c r="BC104" s="115"/>
      <c r="BD104" s="40"/>
      <c r="BE104" s="149"/>
    </row>
    <row r="105" spans="1:59" x14ac:dyDescent="0.25">
      <c r="A105" s="115">
        <v>32</v>
      </c>
      <c r="B105" s="136" t="s">
        <v>102</v>
      </c>
      <c r="C105" s="23" t="s">
        <v>26</v>
      </c>
      <c r="D105" s="149"/>
      <c r="E105" s="149">
        <v>8</v>
      </c>
      <c r="F105" s="149"/>
      <c r="G105" s="149"/>
      <c r="H105" s="193"/>
      <c r="I105" s="149">
        <v>9</v>
      </c>
      <c r="J105" s="149"/>
      <c r="K105" s="149">
        <v>5</v>
      </c>
      <c r="L105" s="149"/>
      <c r="M105" s="149"/>
      <c r="N105" s="149"/>
      <c r="O105" s="149"/>
      <c r="P105" s="149"/>
      <c r="Q105" s="149"/>
      <c r="R105" s="149"/>
      <c r="S105" s="149"/>
      <c r="T105" s="149"/>
      <c r="U105" s="149"/>
      <c r="V105" s="149"/>
      <c r="W105" s="149"/>
      <c r="X105" s="149"/>
      <c r="Y105" s="149"/>
      <c r="Z105" s="149"/>
      <c r="AA105" s="149"/>
      <c r="AB105" s="149"/>
      <c r="AC105" s="149"/>
      <c r="AD105" s="149"/>
      <c r="AE105" s="149"/>
      <c r="AF105" s="149">
        <v>8</v>
      </c>
      <c r="AG105" s="149"/>
      <c r="AH105" s="149"/>
      <c r="AI105" s="149"/>
      <c r="AJ105" s="149"/>
      <c r="AK105" s="149"/>
      <c r="AL105" s="149"/>
      <c r="AM105" s="149">
        <v>6</v>
      </c>
      <c r="AN105" s="149"/>
      <c r="AO105" s="149"/>
      <c r="AP105" s="149">
        <v>6</v>
      </c>
      <c r="AQ105" s="149"/>
      <c r="AR105" s="149">
        <v>4</v>
      </c>
      <c r="AS105" s="149"/>
      <c r="AT105" s="149"/>
      <c r="AU105" s="149"/>
      <c r="AV105" s="149">
        <v>6</v>
      </c>
      <c r="AW105" s="149"/>
      <c r="AX105" s="149">
        <f t="shared" si="68"/>
        <v>52</v>
      </c>
      <c r="AY105" s="117">
        <f t="shared" ref="AY105" si="69">IF(COUNTA(D105:AV105)=0,"",COUNTA(D105:AV105))</f>
        <v>8</v>
      </c>
      <c r="AZ105" s="165" t="s">
        <v>576</v>
      </c>
      <c r="BA105" s="32" t="s">
        <v>102</v>
      </c>
      <c r="BB105" s="40"/>
      <c r="BC105" s="115"/>
      <c r="BD105" s="40"/>
      <c r="BE105" s="149"/>
    </row>
    <row r="106" spans="1:59" x14ac:dyDescent="0.25">
      <c r="A106" s="142">
        <f>A104/A105</f>
        <v>165.4375</v>
      </c>
      <c r="B106" s="137" t="s">
        <v>103</v>
      </c>
      <c r="C106" s="23" t="s">
        <v>28</v>
      </c>
      <c r="D106" s="142"/>
      <c r="E106" s="145">
        <f t="shared" ref="E106" si="70">IF(E105=0,"",(E104/E105))</f>
        <v>177.125</v>
      </c>
      <c r="F106" s="142"/>
      <c r="G106" s="145"/>
      <c r="H106" s="191"/>
      <c r="I106" s="145">
        <f t="shared" ref="I106" si="71">IF(I105=0,"",(I104/I105))</f>
        <v>176.11111111111111</v>
      </c>
      <c r="J106" s="142"/>
      <c r="K106" s="145">
        <f t="shared" ref="K106" si="72">IF(K105=0,"",(K104/K105))</f>
        <v>152.19999999999999</v>
      </c>
      <c r="L106" s="145"/>
      <c r="M106" s="145"/>
      <c r="N106" s="145"/>
      <c r="O106" s="145"/>
      <c r="P106" s="145"/>
      <c r="Q106" s="145"/>
      <c r="R106" s="145"/>
      <c r="S106" s="145"/>
      <c r="T106" s="145"/>
      <c r="U106" s="145"/>
      <c r="V106" s="145"/>
      <c r="W106" s="145"/>
      <c r="X106" s="145"/>
      <c r="Y106" s="145"/>
      <c r="Z106" s="145"/>
      <c r="AA106" s="145"/>
      <c r="AB106" s="145"/>
      <c r="AC106" s="145"/>
      <c r="AD106" s="145"/>
      <c r="AE106" s="145"/>
      <c r="AF106" s="142">
        <f>+AF104/AF105</f>
        <v>164.375</v>
      </c>
      <c r="AG106" s="145"/>
      <c r="AH106" s="145"/>
      <c r="AI106" s="145"/>
      <c r="AJ106" s="145"/>
      <c r="AK106" s="145"/>
      <c r="AL106" s="145"/>
      <c r="AM106" s="142">
        <f>+AM104/AM105</f>
        <v>164.33333333333334</v>
      </c>
      <c r="AN106" s="142"/>
      <c r="AO106" s="142"/>
      <c r="AP106" s="142">
        <f>+AP104/AP105</f>
        <v>166.83333333333334</v>
      </c>
      <c r="AQ106" s="142"/>
      <c r="AR106" s="142">
        <f>+AR104/AR105</f>
        <v>143</v>
      </c>
      <c r="AS106" s="142"/>
      <c r="AT106" s="142"/>
      <c r="AU106" s="142"/>
      <c r="AV106" s="142">
        <f>+AV104/AV105</f>
        <v>157.5</v>
      </c>
      <c r="AW106" s="142"/>
      <c r="AX106" s="142">
        <f t="shared" si="51"/>
        <v>165.03846153846155</v>
      </c>
      <c r="AY106" s="26"/>
      <c r="AZ106" s="24"/>
      <c r="BA106" s="137" t="s">
        <v>103</v>
      </c>
      <c r="BB106" s="40"/>
      <c r="BC106" s="142"/>
      <c r="BD106" s="40"/>
      <c r="BE106" s="145">
        <f>AX106-A106</f>
        <v>-0.39903846153845279</v>
      </c>
    </row>
    <row r="107" spans="1:59" x14ac:dyDescent="0.25">
      <c r="A107" s="143">
        <v>0</v>
      </c>
      <c r="B107" s="38" t="s">
        <v>226</v>
      </c>
      <c r="C107" s="18" t="s">
        <v>24</v>
      </c>
      <c r="D107" s="154"/>
      <c r="E107" s="149"/>
      <c r="F107" s="149"/>
      <c r="G107" s="149"/>
      <c r="H107" s="193"/>
      <c r="I107" s="149"/>
      <c r="J107" s="149"/>
      <c r="K107" s="149"/>
      <c r="L107" s="149"/>
      <c r="M107" s="149"/>
      <c r="N107" s="149"/>
      <c r="O107" s="149"/>
      <c r="P107" s="149"/>
      <c r="Q107" s="149"/>
      <c r="R107" s="149">
        <v>658</v>
      </c>
      <c r="S107" s="149"/>
      <c r="T107" s="149"/>
      <c r="U107" s="149"/>
      <c r="V107" s="149"/>
      <c r="W107" s="149"/>
      <c r="X107" s="149">
        <v>1103</v>
      </c>
      <c r="Y107" s="149">
        <v>1577</v>
      </c>
      <c r="Z107" s="149"/>
      <c r="AA107" s="149"/>
      <c r="AB107" s="149"/>
      <c r="AC107" s="149">
        <v>1429</v>
      </c>
      <c r="AD107" s="149"/>
      <c r="AE107" s="149"/>
      <c r="AF107" s="149">
        <v>1619</v>
      </c>
      <c r="AG107" s="149"/>
      <c r="AH107" s="149"/>
      <c r="AI107" s="149"/>
      <c r="AJ107" s="149">
        <v>1195</v>
      </c>
      <c r="AK107" s="149"/>
      <c r="AL107" s="149"/>
      <c r="AM107" s="149">
        <v>1004</v>
      </c>
      <c r="AN107" s="149">
        <v>3366</v>
      </c>
      <c r="AO107" s="149">
        <v>2564</v>
      </c>
      <c r="AP107" s="149">
        <v>1044</v>
      </c>
      <c r="AQ107" s="149"/>
      <c r="AR107" s="149"/>
      <c r="AS107" s="149"/>
      <c r="AT107" s="149"/>
      <c r="AU107" s="149"/>
      <c r="AV107" s="149">
        <v>1098</v>
      </c>
      <c r="AW107" s="149"/>
      <c r="AX107" s="149">
        <f t="shared" ref="AX107:AX108" si="73">IF(SUM(D107:AV107)=0,"",SUM(D107:AV107))</f>
        <v>16657</v>
      </c>
      <c r="AY107" s="20"/>
      <c r="AZ107" s="24"/>
      <c r="BA107" s="38" t="s">
        <v>226</v>
      </c>
      <c r="BB107" s="40"/>
      <c r="BC107" s="143"/>
      <c r="BD107" s="40"/>
      <c r="BE107" s="154"/>
    </row>
    <row r="108" spans="1:59" x14ac:dyDescent="0.25">
      <c r="A108" s="171"/>
      <c r="B108" s="38" t="s">
        <v>227</v>
      </c>
      <c r="C108" s="23" t="s">
        <v>26</v>
      </c>
      <c r="D108" s="154"/>
      <c r="E108" s="154"/>
      <c r="F108" s="171"/>
      <c r="G108" s="154"/>
      <c r="H108" s="192"/>
      <c r="I108" s="154"/>
      <c r="J108" s="171"/>
      <c r="K108" s="154"/>
      <c r="L108" s="154"/>
      <c r="M108" s="154"/>
      <c r="N108" s="154"/>
      <c r="O108" s="154"/>
      <c r="P108" s="154"/>
      <c r="Q108" s="154"/>
      <c r="R108" s="149">
        <v>4</v>
      </c>
      <c r="S108" s="154"/>
      <c r="T108" s="154"/>
      <c r="U108" s="154"/>
      <c r="V108" s="154"/>
      <c r="W108" s="154"/>
      <c r="X108" s="149">
        <v>6</v>
      </c>
      <c r="Y108" s="149">
        <v>8</v>
      </c>
      <c r="Z108" s="149"/>
      <c r="AA108" s="149"/>
      <c r="AB108" s="149"/>
      <c r="AC108" s="149">
        <v>8</v>
      </c>
      <c r="AD108" s="149"/>
      <c r="AE108" s="149"/>
      <c r="AF108" s="149">
        <v>8</v>
      </c>
      <c r="AG108" s="149"/>
      <c r="AH108" s="149"/>
      <c r="AI108" s="149"/>
      <c r="AJ108" s="149">
        <v>7</v>
      </c>
      <c r="AK108" s="149"/>
      <c r="AL108" s="149"/>
      <c r="AM108" s="149">
        <v>6</v>
      </c>
      <c r="AN108" s="149">
        <v>18</v>
      </c>
      <c r="AO108" s="149">
        <v>14</v>
      </c>
      <c r="AP108" s="149">
        <v>6</v>
      </c>
      <c r="AQ108" s="149"/>
      <c r="AR108" s="149"/>
      <c r="AS108" s="149"/>
      <c r="AT108" s="149"/>
      <c r="AU108" s="149"/>
      <c r="AV108" s="149">
        <v>6</v>
      </c>
      <c r="AW108" s="149"/>
      <c r="AX108" s="149">
        <f t="shared" si="73"/>
        <v>91</v>
      </c>
      <c r="AY108" s="117">
        <f t="shared" ref="AY108" si="74">IF(COUNTA(D108:AV108)=0,"",COUNTA(D108:AV108))</f>
        <v>11</v>
      </c>
      <c r="AZ108" s="165" t="s">
        <v>575</v>
      </c>
      <c r="BA108" s="38" t="s">
        <v>227</v>
      </c>
      <c r="BB108" s="40"/>
      <c r="BC108" s="143"/>
      <c r="BD108" s="40"/>
      <c r="BE108" s="154"/>
    </row>
    <row r="109" spans="1:59" x14ac:dyDescent="0.25">
      <c r="A109" s="142"/>
      <c r="B109" s="139" t="s">
        <v>228</v>
      </c>
      <c r="C109" s="23" t="s">
        <v>28</v>
      </c>
      <c r="D109" s="145"/>
      <c r="E109" s="145"/>
      <c r="F109" s="142"/>
      <c r="G109" s="145"/>
      <c r="H109" s="191"/>
      <c r="I109" s="145"/>
      <c r="J109" s="142"/>
      <c r="K109" s="145"/>
      <c r="L109" s="145"/>
      <c r="M109" s="145"/>
      <c r="N109" s="145"/>
      <c r="O109" s="145"/>
      <c r="P109" s="145"/>
      <c r="Q109" s="145"/>
      <c r="R109" s="142">
        <f>+R107/R108</f>
        <v>164.5</v>
      </c>
      <c r="S109" s="145"/>
      <c r="T109" s="145"/>
      <c r="U109" s="145"/>
      <c r="V109" s="145"/>
      <c r="W109" s="145"/>
      <c r="X109" s="142">
        <f>+X107/X108</f>
        <v>183.83333333333334</v>
      </c>
      <c r="Y109" s="174">
        <f>+Y107/Y108</f>
        <v>197.125</v>
      </c>
      <c r="Z109" s="174"/>
      <c r="AA109" s="174"/>
      <c r="AB109" s="174"/>
      <c r="AC109" s="142">
        <f>+AC107/AC108</f>
        <v>178.625</v>
      </c>
      <c r="AD109" s="142"/>
      <c r="AE109" s="142"/>
      <c r="AF109" s="211">
        <f>+AF107/AF108</f>
        <v>202.375</v>
      </c>
      <c r="AG109" s="142"/>
      <c r="AH109" s="142"/>
      <c r="AI109" s="142"/>
      <c r="AJ109" s="142">
        <f>+AJ107/AJ108</f>
        <v>170.71428571428572</v>
      </c>
      <c r="AK109" s="142"/>
      <c r="AL109" s="142"/>
      <c r="AM109" s="142">
        <f>+AM107/AM108</f>
        <v>167.33333333333334</v>
      </c>
      <c r="AN109" s="142">
        <f>+AN107/AN108</f>
        <v>187</v>
      </c>
      <c r="AO109" s="142">
        <f>+AO107/AO108</f>
        <v>183.14285714285714</v>
      </c>
      <c r="AP109" s="142">
        <f>+AP107/AP108</f>
        <v>174</v>
      </c>
      <c r="AQ109" s="142"/>
      <c r="AR109" s="142"/>
      <c r="AS109" s="142"/>
      <c r="AT109" s="142"/>
      <c r="AU109" s="142"/>
      <c r="AV109" s="142">
        <f>+AV107/AV108</f>
        <v>183</v>
      </c>
      <c r="AW109" s="142"/>
      <c r="AX109" s="142">
        <f t="shared" si="51"/>
        <v>183.04395604395606</v>
      </c>
      <c r="AY109" s="26"/>
      <c r="AZ109" s="24"/>
      <c r="BA109" s="139" t="s">
        <v>228</v>
      </c>
      <c r="BB109" s="40"/>
      <c r="BC109" s="142"/>
      <c r="BD109" s="40"/>
      <c r="BE109" s="145"/>
    </row>
    <row r="110" spans="1:59" x14ac:dyDescent="0.25">
      <c r="A110" s="171"/>
      <c r="B110" s="38" t="s">
        <v>226</v>
      </c>
      <c r="C110" s="18" t="s">
        <v>24</v>
      </c>
      <c r="D110" s="154"/>
      <c r="E110" s="154"/>
      <c r="F110" s="171"/>
      <c r="G110" s="154"/>
      <c r="H110" s="192"/>
      <c r="I110" s="154"/>
      <c r="J110" s="171"/>
      <c r="K110" s="154"/>
      <c r="L110" s="154"/>
      <c r="M110" s="154"/>
      <c r="N110" s="154"/>
      <c r="O110" s="154"/>
      <c r="P110" s="154"/>
      <c r="Q110" s="154"/>
      <c r="R110" s="171"/>
      <c r="S110" s="154"/>
      <c r="T110" s="154"/>
      <c r="U110" s="154"/>
      <c r="V110" s="154"/>
      <c r="W110" s="154"/>
      <c r="X110" s="171"/>
      <c r="Y110" s="292"/>
      <c r="Z110" s="292"/>
      <c r="AA110" s="292"/>
      <c r="AB110" s="292"/>
      <c r="AC110" s="171"/>
      <c r="AD110" s="171"/>
      <c r="AE110" s="171"/>
      <c r="AF110" s="293"/>
      <c r="AG110" s="171"/>
      <c r="AH110" s="171"/>
      <c r="AI110" s="171"/>
      <c r="AJ110" s="171"/>
      <c r="AK110" s="171"/>
      <c r="AL110" s="171"/>
      <c r="AM110" s="171"/>
      <c r="AN110" s="171"/>
      <c r="AO110" s="171"/>
      <c r="AP110" s="171"/>
      <c r="AQ110" s="171"/>
      <c r="AR110" s="171"/>
      <c r="AS110" s="171"/>
      <c r="AT110" s="171"/>
      <c r="AU110" s="171"/>
      <c r="AV110" s="171"/>
      <c r="AW110" s="171"/>
      <c r="AX110" s="171"/>
      <c r="AY110" s="20"/>
      <c r="AZ110" s="24"/>
      <c r="BA110" s="38" t="s">
        <v>226</v>
      </c>
      <c r="BB110" s="40"/>
      <c r="BC110" s="171"/>
      <c r="BD110" s="40"/>
      <c r="BE110" s="154"/>
    </row>
    <row r="111" spans="1:59" x14ac:dyDescent="0.25">
      <c r="A111" s="171"/>
      <c r="B111" s="138" t="s">
        <v>590</v>
      </c>
      <c r="C111" s="23" t="s">
        <v>26</v>
      </c>
      <c r="D111" s="154"/>
      <c r="E111" s="154"/>
      <c r="F111" s="171"/>
      <c r="G111" s="154"/>
      <c r="H111" s="192"/>
      <c r="I111" s="154"/>
      <c r="J111" s="171"/>
      <c r="K111" s="154"/>
      <c r="L111" s="154"/>
      <c r="M111" s="154"/>
      <c r="N111" s="154"/>
      <c r="O111" s="154"/>
      <c r="P111" s="154"/>
      <c r="Q111" s="154"/>
      <c r="R111" s="171"/>
      <c r="S111" s="154"/>
      <c r="T111" s="154"/>
      <c r="U111" s="154"/>
      <c r="V111" s="154"/>
      <c r="W111" s="154"/>
      <c r="X111" s="171"/>
      <c r="Y111" s="292"/>
      <c r="Z111" s="292"/>
      <c r="AA111" s="292"/>
      <c r="AB111" s="292"/>
      <c r="AC111" s="171"/>
      <c r="AD111" s="171"/>
      <c r="AE111" s="171"/>
      <c r="AF111" s="293"/>
      <c r="AG111" s="171"/>
      <c r="AH111" s="171"/>
      <c r="AI111" s="171"/>
      <c r="AJ111" s="171"/>
      <c r="AK111" s="171"/>
      <c r="AL111" s="171"/>
      <c r="AM111" s="171"/>
      <c r="AN111" s="171"/>
      <c r="AO111" s="171"/>
      <c r="AP111" s="171"/>
      <c r="AQ111" s="171"/>
      <c r="AR111" s="171"/>
      <c r="AS111" s="171"/>
      <c r="AT111" s="171"/>
      <c r="AU111" s="171"/>
      <c r="AV111" s="171"/>
      <c r="AW111" s="171"/>
      <c r="AX111" s="171"/>
      <c r="AY111" s="20"/>
      <c r="AZ111" s="24"/>
      <c r="BA111" s="138" t="s">
        <v>590</v>
      </c>
      <c r="BB111" s="40"/>
      <c r="BC111" s="171"/>
      <c r="BD111" s="40"/>
      <c r="BE111" s="154"/>
    </row>
    <row r="112" spans="1:59" x14ac:dyDescent="0.25">
      <c r="A112" s="142"/>
      <c r="B112" s="139" t="s">
        <v>591</v>
      </c>
      <c r="C112" s="23" t="s">
        <v>28</v>
      </c>
      <c r="D112" s="145"/>
      <c r="E112" s="145"/>
      <c r="F112" s="142"/>
      <c r="G112" s="145"/>
      <c r="H112" s="191"/>
      <c r="I112" s="145"/>
      <c r="J112" s="142"/>
      <c r="K112" s="145"/>
      <c r="L112" s="145"/>
      <c r="M112" s="145"/>
      <c r="N112" s="145"/>
      <c r="O112" s="145"/>
      <c r="P112" s="145"/>
      <c r="Q112" s="145"/>
      <c r="R112" s="142"/>
      <c r="S112" s="145"/>
      <c r="T112" s="145"/>
      <c r="U112" s="145"/>
      <c r="V112" s="145"/>
      <c r="W112" s="145"/>
      <c r="X112" s="142"/>
      <c r="Y112" s="174"/>
      <c r="Z112" s="174"/>
      <c r="AA112" s="174"/>
      <c r="AB112" s="174"/>
      <c r="AC112" s="142"/>
      <c r="AD112" s="142"/>
      <c r="AE112" s="142"/>
      <c r="AF112" s="211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26"/>
      <c r="AZ112" s="24"/>
      <c r="BA112" s="139" t="s">
        <v>591</v>
      </c>
      <c r="BB112" s="40"/>
      <c r="BC112" s="171"/>
      <c r="BD112" s="40"/>
      <c r="BE112" s="154"/>
    </row>
    <row r="113" spans="1:57" x14ac:dyDescent="0.25">
      <c r="A113" s="143">
        <v>0</v>
      </c>
      <c r="B113" s="38" t="s">
        <v>104</v>
      </c>
      <c r="C113" s="18" t="s">
        <v>24</v>
      </c>
      <c r="D113" s="154"/>
      <c r="E113" s="149"/>
      <c r="F113" s="149"/>
      <c r="G113" s="149"/>
      <c r="H113" s="193">
        <v>1141</v>
      </c>
      <c r="I113" s="149"/>
      <c r="J113" s="149"/>
      <c r="K113" s="149"/>
      <c r="L113" s="149"/>
      <c r="M113" s="149"/>
      <c r="N113" s="149"/>
      <c r="O113" s="149"/>
      <c r="P113" s="149"/>
      <c r="Q113" s="149"/>
      <c r="R113" s="149"/>
      <c r="S113" s="149">
        <v>1022</v>
      </c>
      <c r="T113" s="149"/>
      <c r="U113" s="149"/>
      <c r="V113" s="149"/>
      <c r="W113" s="149">
        <v>1280</v>
      </c>
      <c r="X113" s="149"/>
      <c r="Y113" s="149">
        <v>1105</v>
      </c>
      <c r="Z113" s="149"/>
      <c r="AA113" s="149"/>
      <c r="AB113" s="149">
        <v>1225</v>
      </c>
      <c r="AC113" s="149"/>
      <c r="AD113" s="149"/>
      <c r="AE113" s="149"/>
      <c r="AF113" s="149"/>
      <c r="AG113" s="149">
        <v>1058</v>
      </c>
      <c r="AH113" s="149"/>
      <c r="AI113" s="149"/>
      <c r="AJ113" s="149"/>
      <c r="AK113" s="149">
        <v>979</v>
      </c>
      <c r="AL113" s="149"/>
      <c r="AM113" s="149"/>
      <c r="AN113" s="149"/>
      <c r="AO113" s="149"/>
      <c r="AP113" s="149">
        <v>962</v>
      </c>
      <c r="AQ113" s="149"/>
      <c r="AR113" s="149"/>
      <c r="AS113" s="149"/>
      <c r="AT113" s="149"/>
      <c r="AU113" s="149"/>
      <c r="AV113" s="149"/>
      <c r="AW113" s="149"/>
      <c r="AX113" s="149">
        <f t="shared" ref="AX113:AX114" si="75">IF(SUM(D113:AV113)=0,"",SUM(D113:AV113))</f>
        <v>8772</v>
      </c>
      <c r="AY113" s="20"/>
      <c r="AZ113" s="24"/>
      <c r="BA113" s="38" t="s">
        <v>104</v>
      </c>
      <c r="BB113" s="40"/>
      <c r="BC113" s="143"/>
      <c r="BD113" s="40"/>
      <c r="BE113" s="154" t="s">
        <v>105</v>
      </c>
    </row>
    <row r="114" spans="1:57" x14ac:dyDescent="0.25">
      <c r="A114" s="143"/>
      <c r="B114" s="138" t="s">
        <v>106</v>
      </c>
      <c r="C114" s="23" t="s">
        <v>26</v>
      </c>
      <c r="D114" s="154"/>
      <c r="E114" s="149"/>
      <c r="F114" s="149"/>
      <c r="G114" s="149"/>
      <c r="H114" s="193">
        <v>8</v>
      </c>
      <c r="I114" s="149"/>
      <c r="J114" s="149"/>
      <c r="K114" s="149"/>
      <c r="L114" s="149"/>
      <c r="M114" s="149"/>
      <c r="N114" s="149"/>
      <c r="O114" s="149"/>
      <c r="P114" s="149"/>
      <c r="Q114" s="149"/>
      <c r="R114" s="149"/>
      <c r="S114" s="149">
        <v>7</v>
      </c>
      <c r="T114" s="149"/>
      <c r="U114" s="149"/>
      <c r="V114" s="149"/>
      <c r="W114" s="149">
        <v>8</v>
      </c>
      <c r="X114" s="149"/>
      <c r="Y114" s="149">
        <v>8</v>
      </c>
      <c r="Z114" s="149"/>
      <c r="AA114" s="149"/>
      <c r="AB114" s="149">
        <v>8</v>
      </c>
      <c r="AC114" s="149"/>
      <c r="AD114" s="149"/>
      <c r="AE114" s="149"/>
      <c r="AF114" s="149"/>
      <c r="AG114" s="149">
        <v>8</v>
      </c>
      <c r="AH114" s="149"/>
      <c r="AI114" s="149"/>
      <c r="AJ114" s="149"/>
      <c r="AK114" s="149">
        <v>7</v>
      </c>
      <c r="AL114" s="149"/>
      <c r="AM114" s="149"/>
      <c r="AN114" s="149"/>
      <c r="AO114" s="149"/>
      <c r="AP114" s="149">
        <v>6</v>
      </c>
      <c r="AQ114" s="149"/>
      <c r="AR114" s="149"/>
      <c r="AS114" s="149"/>
      <c r="AT114" s="149"/>
      <c r="AU114" s="149"/>
      <c r="AV114" s="149"/>
      <c r="AW114" s="149"/>
      <c r="AX114" s="149">
        <f t="shared" si="75"/>
        <v>60</v>
      </c>
      <c r="AY114" s="117">
        <f t="shared" ref="AY114" si="76">IF(COUNTA(D114:AV114)=0,"",COUNTA(D114:AV114))</f>
        <v>8</v>
      </c>
      <c r="AZ114" s="274" t="s">
        <v>521</v>
      </c>
      <c r="BA114" s="28" t="s">
        <v>106</v>
      </c>
      <c r="BB114" s="40"/>
      <c r="BC114" s="143"/>
      <c r="BD114" s="40"/>
      <c r="BE114" s="154"/>
    </row>
    <row r="115" spans="1:57" x14ac:dyDescent="0.25">
      <c r="A115" s="142"/>
      <c r="B115" s="139" t="s">
        <v>107</v>
      </c>
      <c r="C115" s="23" t="s">
        <v>28</v>
      </c>
      <c r="D115" s="145"/>
      <c r="E115" s="145"/>
      <c r="F115" s="145"/>
      <c r="G115" s="145"/>
      <c r="H115" s="145">
        <f t="shared" ref="H115" si="77">IF(H114=0,"",(H113/H114))</f>
        <v>142.625</v>
      </c>
      <c r="I115" s="145"/>
      <c r="J115" s="145"/>
      <c r="K115" s="145"/>
      <c r="L115" s="145"/>
      <c r="M115" s="145"/>
      <c r="N115" s="145"/>
      <c r="O115" s="145"/>
      <c r="P115" s="145"/>
      <c r="Q115" s="145"/>
      <c r="R115" s="145"/>
      <c r="S115" s="142">
        <f>+S113/S114</f>
        <v>146</v>
      </c>
      <c r="T115" s="142"/>
      <c r="U115" s="142"/>
      <c r="V115" s="142"/>
      <c r="W115" s="142">
        <f>+W113/W114</f>
        <v>160</v>
      </c>
      <c r="X115" s="142"/>
      <c r="Y115" s="142">
        <f>+Y113/Y114</f>
        <v>138.125</v>
      </c>
      <c r="Z115" s="142"/>
      <c r="AA115" s="142"/>
      <c r="AB115" s="142">
        <f>+AB113/AB114</f>
        <v>153.125</v>
      </c>
      <c r="AC115" s="142"/>
      <c r="AD115" s="142"/>
      <c r="AE115" s="142"/>
      <c r="AF115" s="142"/>
      <c r="AG115" s="142">
        <f>+AG113/AG114</f>
        <v>132.25</v>
      </c>
      <c r="AH115" s="142"/>
      <c r="AI115" s="142"/>
      <c r="AJ115" s="142"/>
      <c r="AK115" s="142">
        <f>+AK113/AK114</f>
        <v>139.85714285714286</v>
      </c>
      <c r="AL115" s="142"/>
      <c r="AM115" s="142"/>
      <c r="AN115" s="142"/>
      <c r="AO115" s="142"/>
      <c r="AP115" s="142">
        <f>+AP113/AP114</f>
        <v>160.33333333333334</v>
      </c>
      <c r="AQ115" s="142"/>
      <c r="AR115" s="142"/>
      <c r="AS115" s="142"/>
      <c r="AT115" s="142"/>
      <c r="AU115" s="142"/>
      <c r="AV115" s="142"/>
      <c r="AW115" s="142"/>
      <c r="AX115" s="142">
        <f t="shared" si="51"/>
        <v>146.19999999999999</v>
      </c>
      <c r="AY115" s="26"/>
      <c r="AZ115" s="42"/>
      <c r="BA115" s="139" t="s">
        <v>107</v>
      </c>
      <c r="BB115" s="40"/>
      <c r="BC115" s="142"/>
      <c r="BD115" s="40"/>
      <c r="BE115" s="145"/>
    </row>
    <row r="116" spans="1:57" x14ac:dyDescent="0.25">
      <c r="A116" s="171">
        <v>0</v>
      </c>
      <c r="B116" s="38" t="s">
        <v>253</v>
      </c>
      <c r="C116" s="18" t="s">
        <v>24</v>
      </c>
      <c r="D116" s="154"/>
      <c r="E116" s="154"/>
      <c r="F116" s="154"/>
      <c r="G116" s="154"/>
      <c r="H116" s="192"/>
      <c r="I116" s="154"/>
      <c r="J116" s="154"/>
      <c r="K116" s="154"/>
      <c r="L116" s="154"/>
      <c r="M116" s="154"/>
      <c r="N116" s="154"/>
      <c r="O116" s="154"/>
      <c r="P116" s="154"/>
      <c r="Q116" s="154"/>
      <c r="R116" s="154"/>
      <c r="S116" s="154"/>
      <c r="T116" s="154"/>
      <c r="U116" s="154"/>
      <c r="V116" s="154"/>
      <c r="W116" s="154"/>
      <c r="X116" s="154"/>
      <c r="Y116" s="154"/>
      <c r="Z116" s="154"/>
      <c r="AA116" s="154"/>
      <c r="AB116" s="154"/>
      <c r="AC116" s="154"/>
      <c r="AD116" s="154"/>
      <c r="AE116" s="154"/>
      <c r="AF116" s="154"/>
      <c r="AG116" s="154"/>
      <c r="AH116" s="154"/>
      <c r="AI116" s="154"/>
      <c r="AJ116" s="154"/>
      <c r="AK116" s="154"/>
      <c r="AL116" s="154"/>
      <c r="AM116" s="154"/>
      <c r="AN116" s="154"/>
      <c r="AO116" s="154"/>
      <c r="AP116" s="154"/>
      <c r="AQ116" s="154"/>
      <c r="AR116" s="154"/>
      <c r="AS116" s="154"/>
      <c r="AT116" s="154"/>
      <c r="AU116" s="154"/>
      <c r="AV116" s="154"/>
      <c r="AW116" s="154"/>
      <c r="AX116" s="149" t="str">
        <f t="shared" ref="AX116:AX117" si="78">IF(SUM(D116:O116)=0,"",SUM(D116:O116))</f>
        <v/>
      </c>
      <c r="AY116" s="20"/>
      <c r="AZ116" s="43"/>
      <c r="BA116" s="38" t="s">
        <v>253</v>
      </c>
      <c r="BB116" s="40"/>
      <c r="BC116" s="171"/>
      <c r="BD116" s="40"/>
      <c r="BE116" s="154"/>
    </row>
    <row r="117" spans="1:57" x14ac:dyDescent="0.25">
      <c r="A117" s="171"/>
      <c r="B117" s="138" t="s">
        <v>40</v>
      </c>
      <c r="C117" s="23" t="s">
        <v>26</v>
      </c>
      <c r="D117" s="154"/>
      <c r="E117" s="154"/>
      <c r="F117" s="154"/>
      <c r="G117" s="154"/>
      <c r="H117" s="192"/>
      <c r="I117" s="154"/>
      <c r="J117" s="154"/>
      <c r="K117" s="154"/>
      <c r="L117" s="154"/>
      <c r="M117" s="154"/>
      <c r="N117" s="154"/>
      <c r="O117" s="154"/>
      <c r="P117" s="154"/>
      <c r="Q117" s="154"/>
      <c r="R117" s="154"/>
      <c r="S117" s="154"/>
      <c r="T117" s="154"/>
      <c r="U117" s="154"/>
      <c r="V117" s="154"/>
      <c r="W117" s="154"/>
      <c r="X117" s="154"/>
      <c r="Y117" s="154"/>
      <c r="Z117" s="154"/>
      <c r="AA117" s="154"/>
      <c r="AB117" s="154"/>
      <c r="AC117" s="154"/>
      <c r="AD117" s="154"/>
      <c r="AE117" s="154"/>
      <c r="AF117" s="154"/>
      <c r="AG117" s="154"/>
      <c r="AH117" s="154"/>
      <c r="AI117" s="154"/>
      <c r="AJ117" s="154"/>
      <c r="AK117" s="154"/>
      <c r="AL117" s="154"/>
      <c r="AM117" s="154"/>
      <c r="AN117" s="154"/>
      <c r="AO117" s="154"/>
      <c r="AP117" s="154"/>
      <c r="AQ117" s="154"/>
      <c r="AR117" s="154"/>
      <c r="AS117" s="154"/>
      <c r="AT117" s="154"/>
      <c r="AU117" s="154"/>
      <c r="AV117" s="154"/>
      <c r="AW117" s="154"/>
      <c r="AX117" s="149" t="str">
        <f t="shared" si="78"/>
        <v/>
      </c>
      <c r="AY117" s="117" t="str">
        <f t="shared" ref="AY117" si="79">IF(COUNTA(D117:O117)=0,"",COUNTA(D117:O117))</f>
        <v/>
      </c>
      <c r="AZ117" s="43"/>
      <c r="BA117" s="138" t="s">
        <v>40</v>
      </c>
      <c r="BB117" s="40"/>
      <c r="BC117" s="171"/>
      <c r="BD117" s="40"/>
      <c r="BE117" s="154"/>
    </row>
    <row r="118" spans="1:57" x14ac:dyDescent="0.25">
      <c r="A118" s="142"/>
      <c r="B118" s="139" t="s">
        <v>255</v>
      </c>
      <c r="C118" s="23" t="s">
        <v>28</v>
      </c>
      <c r="D118" s="145"/>
      <c r="E118" s="145"/>
      <c r="F118" s="145"/>
      <c r="G118" s="145"/>
      <c r="H118" s="191"/>
      <c r="I118" s="145"/>
      <c r="J118" s="145"/>
      <c r="K118" s="145"/>
      <c r="L118" s="145"/>
      <c r="M118" s="145"/>
      <c r="N118" s="145"/>
      <c r="O118" s="145"/>
      <c r="P118" s="145"/>
      <c r="Q118" s="145"/>
      <c r="R118" s="145"/>
      <c r="S118" s="145"/>
      <c r="T118" s="145"/>
      <c r="U118" s="145"/>
      <c r="V118" s="145"/>
      <c r="W118" s="145"/>
      <c r="X118" s="145"/>
      <c r="Y118" s="145"/>
      <c r="Z118" s="145"/>
      <c r="AA118" s="145"/>
      <c r="AB118" s="145"/>
      <c r="AC118" s="145"/>
      <c r="AD118" s="145"/>
      <c r="AE118" s="145"/>
      <c r="AF118" s="145"/>
      <c r="AG118" s="145"/>
      <c r="AH118" s="145"/>
      <c r="AI118" s="145"/>
      <c r="AJ118" s="145"/>
      <c r="AK118" s="145"/>
      <c r="AL118" s="145"/>
      <c r="AM118" s="145"/>
      <c r="AN118" s="145"/>
      <c r="AO118" s="145"/>
      <c r="AP118" s="145"/>
      <c r="AQ118" s="145"/>
      <c r="AR118" s="145"/>
      <c r="AS118" s="145"/>
      <c r="AT118" s="145"/>
      <c r="AU118" s="145"/>
      <c r="AV118" s="145"/>
      <c r="AW118" s="145"/>
      <c r="AX118" s="142" t="str">
        <f t="shared" ref="AX118" si="80">IF(AX116="","",AX116/AX117)</f>
        <v/>
      </c>
      <c r="AY118" s="26"/>
      <c r="AZ118" s="43"/>
      <c r="BA118" s="139" t="s">
        <v>255</v>
      </c>
      <c r="BB118" s="40"/>
      <c r="BC118" s="142"/>
      <c r="BD118" s="40"/>
      <c r="BE118" s="145"/>
    </row>
    <row r="119" spans="1:57" x14ac:dyDescent="0.25">
      <c r="A119" s="143">
        <v>2640</v>
      </c>
      <c r="B119" s="38" t="s">
        <v>108</v>
      </c>
      <c r="C119" s="18" t="s">
        <v>24</v>
      </c>
      <c r="D119" s="149"/>
      <c r="E119" s="149"/>
      <c r="F119" s="149"/>
      <c r="G119" s="149"/>
      <c r="H119" s="193"/>
      <c r="I119" s="149"/>
      <c r="J119" s="149"/>
      <c r="K119" s="149"/>
      <c r="L119" s="149"/>
      <c r="M119" s="149"/>
      <c r="N119" s="149"/>
      <c r="O119" s="149"/>
      <c r="P119" s="149"/>
      <c r="Q119" s="149">
        <v>1216</v>
      </c>
      <c r="R119" s="149"/>
      <c r="S119" s="149"/>
      <c r="T119" s="149"/>
      <c r="U119" s="149"/>
      <c r="V119" s="149"/>
      <c r="W119" s="149"/>
      <c r="X119" s="149"/>
      <c r="Y119" s="149"/>
      <c r="Z119" s="149"/>
      <c r="AA119" s="149"/>
      <c r="AB119" s="149"/>
      <c r="AC119" s="149"/>
      <c r="AD119" s="149"/>
      <c r="AE119" s="149"/>
      <c r="AF119" s="149"/>
      <c r="AG119" s="149"/>
      <c r="AH119" s="149"/>
      <c r="AI119" s="149"/>
      <c r="AJ119" s="149"/>
      <c r="AK119" s="149"/>
      <c r="AL119" s="149"/>
      <c r="AM119" s="149"/>
      <c r="AN119" s="149"/>
      <c r="AO119" s="149"/>
      <c r="AP119" s="149"/>
      <c r="AQ119" s="149"/>
      <c r="AR119" s="149"/>
      <c r="AS119" s="149"/>
      <c r="AT119" s="149"/>
      <c r="AU119" s="149"/>
      <c r="AV119" s="149"/>
      <c r="AW119" s="149"/>
      <c r="AX119" s="149">
        <f>IF(SUM(D119:AV119)=0,"",SUM(D119:AV119))</f>
        <v>1216</v>
      </c>
      <c r="AY119" s="20"/>
      <c r="AZ119" s="24"/>
      <c r="BA119" s="38" t="s">
        <v>108</v>
      </c>
      <c r="BB119" s="40"/>
      <c r="BC119" s="143"/>
      <c r="BD119" s="40"/>
      <c r="BE119" s="149"/>
    </row>
    <row r="120" spans="1:57" x14ac:dyDescent="0.25">
      <c r="A120" s="143">
        <v>15</v>
      </c>
      <c r="B120" s="138" t="s">
        <v>30</v>
      </c>
      <c r="C120" s="23" t="s">
        <v>26</v>
      </c>
      <c r="D120" s="149"/>
      <c r="E120" s="149"/>
      <c r="F120" s="149"/>
      <c r="G120" s="149"/>
      <c r="H120" s="193"/>
      <c r="I120" s="149"/>
      <c r="J120" s="149"/>
      <c r="K120" s="149"/>
      <c r="L120" s="149"/>
      <c r="M120" s="149"/>
      <c r="N120" s="149"/>
      <c r="O120" s="149"/>
      <c r="P120" s="149"/>
      <c r="Q120" s="149">
        <v>7</v>
      </c>
      <c r="R120" s="149"/>
      <c r="S120" s="149"/>
      <c r="T120" s="149"/>
      <c r="U120" s="149"/>
      <c r="V120" s="149"/>
      <c r="W120" s="149"/>
      <c r="X120" s="149"/>
      <c r="Y120" s="149"/>
      <c r="Z120" s="149"/>
      <c r="AA120" s="149"/>
      <c r="AB120" s="149"/>
      <c r="AC120" s="149"/>
      <c r="AD120" s="149"/>
      <c r="AE120" s="149"/>
      <c r="AF120" s="149"/>
      <c r="AG120" s="149"/>
      <c r="AH120" s="149"/>
      <c r="AI120" s="149"/>
      <c r="AJ120" s="149"/>
      <c r="AK120" s="149"/>
      <c r="AL120" s="149"/>
      <c r="AM120" s="149"/>
      <c r="AN120" s="149"/>
      <c r="AO120" s="149"/>
      <c r="AP120" s="149"/>
      <c r="AQ120" s="149"/>
      <c r="AR120" s="149"/>
      <c r="AS120" s="149"/>
      <c r="AT120" s="149"/>
      <c r="AU120" s="149"/>
      <c r="AV120" s="149"/>
      <c r="AW120" s="149"/>
      <c r="AX120" s="149">
        <f>IF(SUM(D120:AV120)=0,"",SUM(D120:AV120))</f>
        <v>7</v>
      </c>
      <c r="AY120" s="117">
        <f>IF(COUNTA(D120:AV120)=0,"",COUNTA(D120:AV120))</f>
        <v>1</v>
      </c>
      <c r="AZ120" s="165" t="s">
        <v>362</v>
      </c>
      <c r="BA120" s="28" t="s">
        <v>30</v>
      </c>
      <c r="BB120" s="40"/>
      <c r="BC120" s="143"/>
      <c r="BD120" s="40"/>
      <c r="BE120" s="149"/>
    </row>
    <row r="121" spans="1:57" x14ac:dyDescent="0.25">
      <c r="A121" s="142">
        <f>A119/A120</f>
        <v>176</v>
      </c>
      <c r="B121" s="139" t="s">
        <v>109</v>
      </c>
      <c r="C121" s="23" t="s">
        <v>28</v>
      </c>
      <c r="D121" s="142"/>
      <c r="E121" s="145"/>
      <c r="F121" s="145"/>
      <c r="G121" s="145"/>
      <c r="H121" s="191"/>
      <c r="I121" s="145"/>
      <c r="J121" s="145"/>
      <c r="K121" s="145"/>
      <c r="L121" s="145"/>
      <c r="M121" s="145"/>
      <c r="N121" s="145"/>
      <c r="O121" s="145"/>
      <c r="P121" s="145"/>
      <c r="Q121" s="142">
        <f>+Q119/Q120</f>
        <v>173.71428571428572</v>
      </c>
      <c r="R121" s="142"/>
      <c r="S121" s="145"/>
      <c r="T121" s="145"/>
      <c r="U121" s="145"/>
      <c r="V121" s="145"/>
      <c r="W121" s="145"/>
      <c r="X121" s="145"/>
      <c r="Y121" s="145"/>
      <c r="Z121" s="145"/>
      <c r="AA121" s="145"/>
      <c r="AB121" s="145"/>
      <c r="AC121" s="145"/>
      <c r="AD121" s="145"/>
      <c r="AE121" s="145"/>
      <c r="AF121" s="145"/>
      <c r="AG121" s="145"/>
      <c r="AH121" s="145"/>
      <c r="AI121" s="145"/>
      <c r="AJ121" s="145"/>
      <c r="AK121" s="145"/>
      <c r="AL121" s="145"/>
      <c r="AM121" s="145"/>
      <c r="AN121" s="145"/>
      <c r="AO121" s="145"/>
      <c r="AP121" s="145"/>
      <c r="AQ121" s="145"/>
      <c r="AR121" s="145"/>
      <c r="AS121" s="145"/>
      <c r="AT121" s="145"/>
      <c r="AU121" s="145"/>
      <c r="AV121" s="145"/>
      <c r="AW121" s="145"/>
      <c r="AX121" s="142">
        <f t="shared" ref="AX121" si="81">IF(AX119="","",AX119/AX120)</f>
        <v>173.71428571428572</v>
      </c>
      <c r="AY121" s="26"/>
      <c r="AZ121" s="165"/>
      <c r="BA121" s="139" t="s">
        <v>109</v>
      </c>
      <c r="BB121" s="40"/>
      <c r="BC121" s="142"/>
      <c r="BD121" s="40"/>
      <c r="BE121" s="145"/>
    </row>
    <row r="122" spans="1:57" x14ac:dyDescent="0.25">
      <c r="A122" s="143">
        <v>0</v>
      </c>
      <c r="B122" s="44" t="s">
        <v>110</v>
      </c>
      <c r="C122" s="18" t="s">
        <v>24</v>
      </c>
      <c r="D122" s="154"/>
      <c r="E122" s="154"/>
      <c r="F122" s="154"/>
      <c r="G122" s="154"/>
      <c r="H122" s="192"/>
      <c r="I122" s="154"/>
      <c r="J122" s="154"/>
      <c r="K122" s="154"/>
      <c r="L122" s="154"/>
      <c r="M122" s="154"/>
      <c r="N122" s="154"/>
      <c r="O122" s="154"/>
      <c r="P122" s="154"/>
      <c r="Q122" s="154"/>
      <c r="R122" s="154"/>
      <c r="S122" s="154"/>
      <c r="T122" s="154"/>
      <c r="U122" s="154"/>
      <c r="V122" s="154"/>
      <c r="W122" s="154"/>
      <c r="X122" s="154"/>
      <c r="Y122" s="154"/>
      <c r="Z122" s="154"/>
      <c r="AA122" s="154"/>
      <c r="AB122" s="154"/>
      <c r="AC122" s="154"/>
      <c r="AD122" s="154"/>
      <c r="AE122" s="154"/>
      <c r="AF122" s="154"/>
      <c r="AG122" s="154"/>
      <c r="AH122" s="154"/>
      <c r="AI122" s="154"/>
      <c r="AJ122" s="154"/>
      <c r="AK122" s="154"/>
      <c r="AL122" s="154"/>
      <c r="AM122" s="154"/>
      <c r="AN122" s="154"/>
      <c r="AO122" s="154"/>
      <c r="AP122" s="154"/>
      <c r="AQ122" s="154"/>
      <c r="AR122" s="154"/>
      <c r="AS122" s="154"/>
      <c r="AT122" s="154"/>
      <c r="AU122" s="154"/>
      <c r="AV122" s="154"/>
      <c r="AW122" s="154"/>
      <c r="AX122" s="149" t="str">
        <f t="shared" ref="AX122:AX123" si="82">IF(SUM(D122:O122)=0,"",SUM(D122:O122))</f>
        <v/>
      </c>
      <c r="AY122" s="20"/>
      <c r="AZ122" s="29"/>
      <c r="BA122" s="44" t="s">
        <v>110</v>
      </c>
      <c r="BB122" s="40"/>
      <c r="BC122" s="143"/>
      <c r="BD122" s="40"/>
      <c r="BE122" s="159"/>
    </row>
    <row r="123" spans="1:57" x14ac:dyDescent="0.25">
      <c r="A123" s="143"/>
      <c r="B123" s="136" t="s">
        <v>79</v>
      </c>
      <c r="C123" s="23" t="s">
        <v>26</v>
      </c>
      <c r="D123" s="154"/>
      <c r="E123" s="154"/>
      <c r="F123" s="154"/>
      <c r="G123" s="154"/>
      <c r="H123" s="192"/>
      <c r="I123" s="154"/>
      <c r="J123" s="154"/>
      <c r="K123" s="154"/>
      <c r="L123" s="154"/>
      <c r="M123" s="154"/>
      <c r="N123" s="154"/>
      <c r="O123" s="154"/>
      <c r="P123" s="154"/>
      <c r="Q123" s="154"/>
      <c r="R123" s="154"/>
      <c r="S123" s="154"/>
      <c r="T123" s="154"/>
      <c r="U123" s="154"/>
      <c r="V123" s="154"/>
      <c r="W123" s="154"/>
      <c r="X123" s="154"/>
      <c r="Y123" s="154"/>
      <c r="Z123" s="154"/>
      <c r="AA123" s="154"/>
      <c r="AB123" s="154"/>
      <c r="AC123" s="154"/>
      <c r="AD123" s="154"/>
      <c r="AE123" s="154"/>
      <c r="AF123" s="154"/>
      <c r="AG123" s="154"/>
      <c r="AH123" s="154"/>
      <c r="AI123" s="154"/>
      <c r="AJ123" s="154"/>
      <c r="AK123" s="154"/>
      <c r="AL123" s="154"/>
      <c r="AM123" s="154"/>
      <c r="AN123" s="154"/>
      <c r="AO123" s="154"/>
      <c r="AP123" s="154"/>
      <c r="AQ123" s="154"/>
      <c r="AR123" s="154"/>
      <c r="AS123" s="154"/>
      <c r="AT123" s="154"/>
      <c r="AU123" s="154"/>
      <c r="AV123" s="154"/>
      <c r="AW123" s="154"/>
      <c r="AX123" s="149" t="str">
        <f t="shared" si="82"/>
        <v/>
      </c>
      <c r="AY123" s="117" t="str">
        <f t="shared" ref="AY123" si="83">IF(COUNTA(D123:O123)=0,"",COUNTA(D123:O123))</f>
        <v/>
      </c>
      <c r="AZ123" s="165"/>
      <c r="BA123" s="32" t="s">
        <v>79</v>
      </c>
      <c r="BB123" s="40"/>
      <c r="BC123" s="143"/>
      <c r="BD123" s="40"/>
      <c r="BE123" s="154"/>
    </row>
    <row r="124" spans="1:57" x14ac:dyDescent="0.25">
      <c r="A124" s="142"/>
      <c r="B124" s="137" t="s">
        <v>111</v>
      </c>
      <c r="C124" s="23" t="s">
        <v>28</v>
      </c>
      <c r="D124" s="154"/>
      <c r="E124" s="154"/>
      <c r="F124" s="154"/>
      <c r="G124" s="154"/>
      <c r="H124" s="192"/>
      <c r="I124" s="154"/>
      <c r="J124" s="154"/>
      <c r="K124" s="154"/>
      <c r="L124" s="154"/>
      <c r="M124" s="154"/>
      <c r="N124" s="154"/>
      <c r="O124" s="154"/>
      <c r="P124" s="154"/>
      <c r="Q124" s="154"/>
      <c r="R124" s="154"/>
      <c r="S124" s="154"/>
      <c r="T124" s="154"/>
      <c r="U124" s="154"/>
      <c r="V124" s="154"/>
      <c r="W124" s="154"/>
      <c r="X124" s="154"/>
      <c r="Y124" s="154"/>
      <c r="Z124" s="154"/>
      <c r="AA124" s="154"/>
      <c r="AB124" s="154"/>
      <c r="AC124" s="154"/>
      <c r="AD124" s="154"/>
      <c r="AE124" s="154"/>
      <c r="AF124" s="154"/>
      <c r="AG124" s="154"/>
      <c r="AH124" s="154"/>
      <c r="AI124" s="154"/>
      <c r="AJ124" s="154"/>
      <c r="AK124" s="154"/>
      <c r="AL124" s="154"/>
      <c r="AM124" s="154"/>
      <c r="AN124" s="154"/>
      <c r="AO124" s="154"/>
      <c r="AP124" s="154"/>
      <c r="AQ124" s="154"/>
      <c r="AR124" s="154"/>
      <c r="AS124" s="154"/>
      <c r="AT124" s="154"/>
      <c r="AU124" s="154"/>
      <c r="AV124" s="154"/>
      <c r="AW124" s="154"/>
      <c r="AX124" s="142" t="str">
        <f t="shared" ref="AX124" si="84">IF(AX122="","",AX122/AX123)</f>
        <v/>
      </c>
      <c r="AY124" s="26"/>
      <c r="AZ124" s="29"/>
      <c r="BA124" s="137" t="s">
        <v>111</v>
      </c>
      <c r="BB124" s="40"/>
      <c r="BC124" s="142"/>
      <c r="BD124" s="40"/>
      <c r="BE124" s="145"/>
    </row>
    <row r="125" spans="1:57" x14ac:dyDescent="0.25">
      <c r="A125" s="144">
        <v>331455</v>
      </c>
      <c r="B125" s="45"/>
      <c r="C125" s="23" t="s">
        <v>24</v>
      </c>
      <c r="D125" s="144">
        <f t="shared" ref="D125:AO125" si="85">D11+D14+D17+D20+D23+D26+D29+D32+D35+D38+D41+D44+D47+D50+D53+D56+D59+D62+D65+D68+D71+D74+D77+D80+D83+D86+D89+D92+D95+D98+D101+D104+D107+D113+D116+D119+D122</f>
        <v>10542</v>
      </c>
      <c r="E125" s="144">
        <f t="shared" si="85"/>
        <v>12820</v>
      </c>
      <c r="F125" s="144">
        <f t="shared" si="85"/>
        <v>2814</v>
      </c>
      <c r="G125" s="144">
        <f t="shared" si="85"/>
        <v>7527</v>
      </c>
      <c r="H125" s="144">
        <f t="shared" si="85"/>
        <v>7309</v>
      </c>
      <c r="I125" s="144">
        <f t="shared" si="85"/>
        <v>9550</v>
      </c>
      <c r="J125" s="144">
        <f t="shared" si="85"/>
        <v>9454</v>
      </c>
      <c r="K125" s="144">
        <f t="shared" si="85"/>
        <v>7589</v>
      </c>
      <c r="L125" s="144">
        <f t="shared" si="85"/>
        <v>4468</v>
      </c>
      <c r="M125" s="144">
        <f t="shared" si="85"/>
        <v>2265</v>
      </c>
      <c r="N125" s="144">
        <f t="shared" si="85"/>
        <v>3205</v>
      </c>
      <c r="O125" s="144">
        <f t="shared" si="85"/>
        <v>881</v>
      </c>
      <c r="P125" s="144">
        <f t="shared" si="85"/>
        <v>1782</v>
      </c>
      <c r="Q125" s="144">
        <f t="shared" si="85"/>
        <v>16658</v>
      </c>
      <c r="R125" s="144">
        <f t="shared" si="85"/>
        <v>11276</v>
      </c>
      <c r="S125" s="144">
        <f t="shared" si="85"/>
        <v>4032</v>
      </c>
      <c r="T125" s="144">
        <f t="shared" si="85"/>
        <v>4293</v>
      </c>
      <c r="U125" s="144">
        <f t="shared" si="85"/>
        <v>10685</v>
      </c>
      <c r="V125" s="144">
        <f t="shared" si="85"/>
        <v>3944</v>
      </c>
      <c r="W125" s="144">
        <f t="shared" si="85"/>
        <v>5182</v>
      </c>
      <c r="X125" s="144">
        <f t="shared" si="85"/>
        <v>7458</v>
      </c>
      <c r="Y125" s="144">
        <f t="shared" si="85"/>
        <v>17700</v>
      </c>
      <c r="Z125" s="144">
        <f t="shared" si="85"/>
        <v>968</v>
      </c>
      <c r="AA125" s="144">
        <f t="shared" si="85"/>
        <v>8716</v>
      </c>
      <c r="AB125" s="144">
        <f t="shared" si="85"/>
        <v>7727</v>
      </c>
      <c r="AC125" s="144">
        <f t="shared" si="85"/>
        <v>5689</v>
      </c>
      <c r="AD125" s="144">
        <f t="shared" si="85"/>
        <v>1850</v>
      </c>
      <c r="AE125" s="144">
        <f t="shared" si="85"/>
        <v>8593</v>
      </c>
      <c r="AF125" s="144">
        <f t="shared" si="85"/>
        <v>8826</v>
      </c>
      <c r="AG125" s="144">
        <f t="shared" si="85"/>
        <v>3305</v>
      </c>
      <c r="AH125" s="144">
        <f t="shared" si="85"/>
        <v>2415</v>
      </c>
      <c r="AI125" s="144">
        <f t="shared" si="85"/>
        <v>2041</v>
      </c>
      <c r="AJ125" s="144">
        <f t="shared" si="85"/>
        <v>13017</v>
      </c>
      <c r="AK125" s="144">
        <f t="shared" si="85"/>
        <v>4412</v>
      </c>
      <c r="AL125" s="144">
        <f t="shared" si="85"/>
        <v>1910</v>
      </c>
      <c r="AM125" s="144">
        <f t="shared" si="85"/>
        <v>12312</v>
      </c>
      <c r="AN125" s="144">
        <f t="shared" si="85"/>
        <v>20222</v>
      </c>
      <c r="AO125" s="144">
        <f t="shared" si="85"/>
        <v>16062</v>
      </c>
      <c r="AP125" s="144">
        <f>AP11+AP14+AP17+AP20+AP23+AP26+AP29+AP32+AP35+AP38+AP41+AP44+AP47+AP50+AP53+AP56+AP59+AP62+AP65+AP68+AP71+AP74+AP77+AP80+AP83+AP86+AP89+AP92+AP95+AP98+AP101+AP104+AP107+AP113+AP116+AP119+AP122</f>
        <v>12253</v>
      </c>
      <c r="AQ125" s="144">
        <f t="shared" ref="AQ125:AR125" si="86">AQ11+AQ14+AQ17+AQ20+AQ23+AQ26+AQ29+AQ32+AQ35+AQ38+AQ41+AQ44+AQ47+AQ50+AQ53+AQ56+AQ59+AQ62+AQ65+AQ68+AQ71+AQ74+AQ77+AQ80+AQ83+AQ86+AQ89+AQ92+AQ95+AQ98+AQ101+AQ104+AQ107+AQ113+AQ116+AQ119+AQ122</f>
        <v>4633</v>
      </c>
      <c r="AR125" s="144">
        <f t="shared" si="86"/>
        <v>7516</v>
      </c>
      <c r="AS125" s="144">
        <f t="shared" ref="AS125:AT125" si="87">AS11+AS14+AS17+AS20+AS23+AS26+AS29+AS32+AS35+AS38+AS41+AS44+AS47+AS50+AS53+AS56+AS59+AS62+AS65+AS68+AS71+AS74+AS77+AS80+AS83+AS86+AS89+AS92+AS95+AS98+AS101+AS104+AS107+AS113+AS116+AS119+AS122</f>
        <v>6305</v>
      </c>
      <c r="AT125" s="144">
        <f t="shared" si="87"/>
        <v>998</v>
      </c>
      <c r="AU125" s="144">
        <f t="shared" ref="AU125:AV125" si="88">AU11+AU14+AU17+AU20+AU23+AU26+AU29+AU32+AU35+AU38+AU41+AU44+AU47+AU50+AU53+AU56+AU59+AU62+AU65+AU68+AU71+AU74+AU77+AU80+AU83+AU86+AU89+AU92+AU95+AU98+AU101+AU104+AU107+AU113+AU116+AU119+AU122</f>
        <v>3053</v>
      </c>
      <c r="AV125" s="144">
        <f t="shared" si="88"/>
        <v>9887</v>
      </c>
      <c r="AW125" s="144">
        <f t="shared" ref="AW125" si="89">AW11+AW14+AW17+AW20+AW23+AW26+AW29+AW32+AW35+AW38+AW41+AW44+AW47+AW50+AW53+AW56+AW59+AW62+AW65+AW68+AW71+AW74+AW77+AW80+AW83+AW86+AW89+AW92+AW95+AW98+AW101+AW104+AW107+AW113+AW116+AW119+AW122</f>
        <v>905</v>
      </c>
      <c r="AX125" s="144">
        <f>SUM(D125:AW125)</f>
        <v>325049</v>
      </c>
      <c r="AY125" s="150"/>
      <c r="AZ125" s="46"/>
      <c r="BA125" s="45"/>
      <c r="BB125" s="46"/>
      <c r="BC125" s="144" t="e">
        <f>BC11+BC17+BC20+BC23+BC26+#REF!+BC29+BC32+BC35+BC41+BC44+BC47+BC53+BC56+BC59+BC62+BC65+#REF!+BC68+BC71+BC74+BC77+BC80+#REF!+BC83+BC86+#REF!+BC89+#REF!+BC92+BC95+BC98+BC101+BC104+BC107+#REF!+BC113+BC119+#REF!+BC122</f>
        <v>#REF!</v>
      </c>
      <c r="BD125" s="46"/>
      <c r="BE125" s="46"/>
    </row>
    <row r="126" spans="1:57" x14ac:dyDescent="0.25">
      <c r="A126" s="143">
        <v>1946</v>
      </c>
      <c r="B126" s="47"/>
      <c r="C126" s="48" t="s">
        <v>26</v>
      </c>
      <c r="D126" s="149">
        <f t="shared" ref="D126:AO126" si="90">D12+D15+D18+D21+D24+D27+D30+D33+D36+D39+D42+D45+D48+D51+D54+D57+D60+D63+D66+D69+D72+D75+D78+D81+D84+D87+D90+D93+D96+D99+D102+D105+D108+D114+D117+D120+D123</f>
        <v>60</v>
      </c>
      <c r="E126" s="149">
        <f t="shared" si="90"/>
        <v>72</v>
      </c>
      <c r="F126" s="149">
        <f t="shared" si="90"/>
        <v>15</v>
      </c>
      <c r="G126" s="149">
        <f t="shared" si="90"/>
        <v>44</v>
      </c>
      <c r="H126" s="149">
        <f t="shared" si="90"/>
        <v>48</v>
      </c>
      <c r="I126" s="149">
        <f t="shared" si="90"/>
        <v>54</v>
      </c>
      <c r="J126" s="149">
        <f t="shared" si="90"/>
        <v>54</v>
      </c>
      <c r="K126" s="149">
        <f t="shared" si="90"/>
        <v>44</v>
      </c>
      <c r="L126" s="149">
        <f t="shared" si="90"/>
        <v>28</v>
      </c>
      <c r="M126" s="149">
        <f t="shared" si="90"/>
        <v>12</v>
      </c>
      <c r="N126" s="149">
        <f t="shared" si="90"/>
        <v>18</v>
      </c>
      <c r="O126" s="149">
        <f t="shared" si="90"/>
        <v>8</v>
      </c>
      <c r="P126" s="149">
        <f t="shared" si="90"/>
        <v>11</v>
      </c>
      <c r="Q126" s="149">
        <f t="shared" si="90"/>
        <v>91</v>
      </c>
      <c r="R126" s="149">
        <f t="shared" si="90"/>
        <v>63</v>
      </c>
      <c r="S126" s="149">
        <f t="shared" si="90"/>
        <v>28</v>
      </c>
      <c r="T126" s="149">
        <f t="shared" si="90"/>
        <v>24</v>
      </c>
      <c r="U126" s="149">
        <f t="shared" si="90"/>
        <v>56</v>
      </c>
      <c r="V126" s="149">
        <f t="shared" si="90"/>
        <v>28</v>
      </c>
      <c r="W126" s="149">
        <f t="shared" si="90"/>
        <v>32</v>
      </c>
      <c r="X126" s="149">
        <f t="shared" si="90"/>
        <v>42</v>
      </c>
      <c r="Y126" s="149">
        <f t="shared" si="90"/>
        <v>104</v>
      </c>
      <c r="Z126" s="149">
        <f t="shared" si="90"/>
        <v>8</v>
      </c>
      <c r="AA126" s="149">
        <f t="shared" si="90"/>
        <v>46</v>
      </c>
      <c r="AB126" s="149">
        <f t="shared" si="90"/>
        <v>48</v>
      </c>
      <c r="AC126" s="149">
        <f t="shared" si="90"/>
        <v>32</v>
      </c>
      <c r="AD126" s="149">
        <f t="shared" si="90"/>
        <v>16</v>
      </c>
      <c r="AE126" s="149">
        <f t="shared" si="90"/>
        <v>50</v>
      </c>
      <c r="AF126" s="149">
        <f t="shared" si="90"/>
        <v>48</v>
      </c>
      <c r="AG126" s="149">
        <f t="shared" si="90"/>
        <v>24</v>
      </c>
      <c r="AH126" s="149">
        <f t="shared" si="90"/>
        <v>14</v>
      </c>
      <c r="AI126" s="149">
        <f t="shared" si="90"/>
        <v>11</v>
      </c>
      <c r="AJ126" s="149">
        <f t="shared" si="90"/>
        <v>70</v>
      </c>
      <c r="AK126" s="149">
        <f t="shared" si="90"/>
        <v>28</v>
      </c>
      <c r="AL126" s="149">
        <f t="shared" si="90"/>
        <v>12</v>
      </c>
      <c r="AM126" s="149">
        <f t="shared" si="90"/>
        <v>72</v>
      </c>
      <c r="AN126" s="149">
        <f t="shared" si="90"/>
        <v>108</v>
      </c>
      <c r="AO126" s="149">
        <f t="shared" si="90"/>
        <v>84</v>
      </c>
      <c r="AP126" s="149">
        <f>AP12+AP15+AP18+AP21+AP24+AP27+AP30+AP33+AP36+AP39+AP42+AP45+AP48+AP51+AP54+AP57+AP60+AP63+AP66+AP69+AP72+AP75+AP78+AP81+AP84+AP87+AP90+AP93+AP96+AP99+AP102+AP105+AP108+AP114+AP117+AP120+AP123</f>
        <v>72</v>
      </c>
      <c r="AQ126" s="149">
        <f t="shared" ref="AQ126:AR126" si="91">AQ12+AQ15+AQ18+AQ21+AQ24+AQ27+AQ30+AQ33+AQ36+AQ39+AQ42+AQ45+AQ48+AQ51+AQ54+AQ57+AQ60+AQ63+AQ66+AQ69+AQ72+AQ75+AQ78+AQ81+AQ84+AQ87+AQ90+AQ93+AQ96+AQ99+AQ102+AQ105+AQ108+AQ114+AQ117+AQ120+AQ123</f>
        <v>28</v>
      </c>
      <c r="AR126" s="149">
        <f t="shared" si="91"/>
        <v>44</v>
      </c>
      <c r="AS126" s="149">
        <f t="shared" ref="AS126:AT126" si="92">AS12+AS15+AS18+AS21+AS24+AS27+AS30+AS33+AS36+AS39+AS42+AS45+AS48+AS51+AS54+AS57+AS60+AS63+AS66+AS69+AS72+AS75+AS78+AS81+AS84+AS87+AS90+AS93+AS96+AS99+AS102+AS105+AS108+AS114+AS117+AS120+AS123</f>
        <v>32</v>
      </c>
      <c r="AT126" s="149">
        <f t="shared" si="92"/>
        <v>8</v>
      </c>
      <c r="AU126" s="149">
        <f t="shared" ref="AU126:AV126" si="93">AU12+AU15+AU18+AU21+AU24+AU27+AU30+AU33+AU36+AU39+AU42+AU45+AU48+AU51+AU54+AU57+AU60+AU63+AU66+AU69+AU72+AU75+AU78+AU81+AU84+AU87+AU90+AU93+AU96+AU99+AU102+AU105+AU108+AU114+AU117+AU120+AU123</f>
        <v>18</v>
      </c>
      <c r="AV126" s="149">
        <f t="shared" si="93"/>
        <v>54</v>
      </c>
      <c r="AW126" s="149">
        <f t="shared" ref="AW126" si="94">AW12+AW15+AW18+AW21+AW24+AW27+AW30+AW33+AW36+AW39+AW42+AW45+AW48+AW51+AW54+AW57+AW60+AW63+AW66+AW69+AW72+AW75+AW78+AW81+AW84+AW87+AW90+AW93+AW96+AW99+AW102+AW105+AW108+AW114+AW117+AW120+AW123</f>
        <v>8</v>
      </c>
      <c r="AX126" s="143">
        <f>SUM(D126:AW126)</f>
        <v>1871</v>
      </c>
      <c r="AY126" s="54">
        <f>SUM(AY12:AY123)</f>
        <v>212</v>
      </c>
      <c r="AZ126" s="46"/>
      <c r="BA126" s="47"/>
      <c r="BB126" s="46"/>
      <c r="BC126" s="143" t="e">
        <f>BC12+BC18+BC21+BC24+BC27+#REF!+BC30+BC33+BC36+BC42+BC45+BC48+BC54+BC57+BC60+BC63+BC66+#REF!+BC69+BC72+BC75+BC78+BC81+#REF!+BC84+BC87+#REF!+BC90+#REF!+BC93+BC96+BC99+BC102+BC105+BC108+#REF!+BC114+BC120+#REF!+BC123</f>
        <v>#REF!</v>
      </c>
      <c r="BD126" s="46"/>
      <c r="BE126" s="46"/>
    </row>
    <row r="127" spans="1:57" x14ac:dyDescent="0.25">
      <c r="A127" s="142">
        <f>A125/A126</f>
        <v>170.32631038026722</v>
      </c>
      <c r="B127" s="45"/>
      <c r="C127" s="23" t="s">
        <v>28</v>
      </c>
      <c r="D127" s="145">
        <f t="shared" ref="D127:AO127" si="95">IF(D126=0,"",(D125/D126))</f>
        <v>175.7</v>
      </c>
      <c r="E127" s="145">
        <f t="shared" si="95"/>
        <v>178.05555555555554</v>
      </c>
      <c r="F127" s="145">
        <f t="shared" si="95"/>
        <v>187.6</v>
      </c>
      <c r="G127" s="145">
        <f t="shared" si="95"/>
        <v>171.06818181818181</v>
      </c>
      <c r="H127" s="145">
        <f t="shared" si="95"/>
        <v>152.27083333333334</v>
      </c>
      <c r="I127" s="145">
        <f t="shared" si="95"/>
        <v>176.85185185185185</v>
      </c>
      <c r="J127" s="145">
        <f t="shared" si="95"/>
        <v>175.07407407407408</v>
      </c>
      <c r="K127" s="145">
        <f t="shared" si="95"/>
        <v>172.47727272727272</v>
      </c>
      <c r="L127" s="145">
        <f t="shared" si="95"/>
        <v>159.57142857142858</v>
      </c>
      <c r="M127" s="145">
        <f t="shared" si="95"/>
        <v>188.75</v>
      </c>
      <c r="N127" s="145">
        <f t="shared" si="95"/>
        <v>178.05555555555554</v>
      </c>
      <c r="O127" s="145">
        <f t="shared" si="95"/>
        <v>110.125</v>
      </c>
      <c r="P127" s="145">
        <f t="shared" si="95"/>
        <v>162</v>
      </c>
      <c r="Q127" s="145">
        <f t="shared" si="95"/>
        <v>183.05494505494505</v>
      </c>
      <c r="R127" s="145">
        <f t="shared" si="95"/>
        <v>178.98412698412699</v>
      </c>
      <c r="S127" s="145">
        <f t="shared" si="95"/>
        <v>144</v>
      </c>
      <c r="T127" s="145">
        <f t="shared" si="95"/>
        <v>178.875</v>
      </c>
      <c r="U127" s="145">
        <f t="shared" si="95"/>
        <v>190.80357142857142</v>
      </c>
      <c r="V127" s="145">
        <f t="shared" si="95"/>
        <v>140.85714285714286</v>
      </c>
      <c r="W127" s="145">
        <f t="shared" si="95"/>
        <v>161.9375</v>
      </c>
      <c r="X127" s="145">
        <f t="shared" si="95"/>
        <v>177.57142857142858</v>
      </c>
      <c r="Y127" s="145">
        <f t="shared" si="95"/>
        <v>170.19230769230768</v>
      </c>
      <c r="Z127" s="145">
        <f t="shared" si="95"/>
        <v>121</v>
      </c>
      <c r="AA127" s="145">
        <f t="shared" si="95"/>
        <v>189.47826086956522</v>
      </c>
      <c r="AB127" s="145">
        <f t="shared" si="95"/>
        <v>160.97916666666666</v>
      </c>
      <c r="AC127" s="145">
        <f t="shared" si="95"/>
        <v>177.78125</v>
      </c>
      <c r="AD127" s="145">
        <f t="shared" si="95"/>
        <v>115.625</v>
      </c>
      <c r="AE127" s="145">
        <f t="shared" si="95"/>
        <v>171.86</v>
      </c>
      <c r="AF127" s="145">
        <f t="shared" si="95"/>
        <v>183.875</v>
      </c>
      <c r="AG127" s="145">
        <f t="shared" si="95"/>
        <v>137.70833333333334</v>
      </c>
      <c r="AH127" s="145">
        <f t="shared" si="95"/>
        <v>172.5</v>
      </c>
      <c r="AI127" s="145">
        <f t="shared" si="95"/>
        <v>185.54545454545453</v>
      </c>
      <c r="AJ127" s="145">
        <f t="shared" si="95"/>
        <v>185.95714285714286</v>
      </c>
      <c r="AK127" s="145">
        <f t="shared" si="95"/>
        <v>157.57142857142858</v>
      </c>
      <c r="AL127" s="145">
        <f t="shared" si="95"/>
        <v>159.16666666666666</v>
      </c>
      <c r="AM127" s="145">
        <f t="shared" si="95"/>
        <v>171</v>
      </c>
      <c r="AN127" s="145">
        <f t="shared" si="95"/>
        <v>187.24074074074073</v>
      </c>
      <c r="AO127" s="145">
        <f t="shared" si="95"/>
        <v>191.21428571428572</v>
      </c>
      <c r="AP127" s="145">
        <f t="shared" ref="AP127:AR127" si="96">IF(AP126=0,"",(AP125/AP126))</f>
        <v>170.18055555555554</v>
      </c>
      <c r="AQ127" s="145">
        <f t="shared" si="96"/>
        <v>165.46428571428572</v>
      </c>
      <c r="AR127" s="145">
        <f t="shared" si="96"/>
        <v>170.81818181818181</v>
      </c>
      <c r="AS127" s="145">
        <f t="shared" ref="AS127:AT127" si="97">IF(AS126=0,"",(AS125/AS126))</f>
        <v>197.03125</v>
      </c>
      <c r="AT127" s="145">
        <f t="shared" si="97"/>
        <v>124.75</v>
      </c>
      <c r="AU127" s="145">
        <f t="shared" ref="AU127:AV127" si="98">IF(AU126=0,"",(AU125/AU126))</f>
        <v>169.61111111111111</v>
      </c>
      <c r="AV127" s="145">
        <f t="shared" si="98"/>
        <v>183.09259259259258</v>
      </c>
      <c r="AW127" s="145">
        <f t="shared" ref="AW127" si="99">IF(AW126=0,"",(AW125/AW126))</f>
        <v>113.125</v>
      </c>
      <c r="AX127" s="49">
        <f>AX125/AX126</f>
        <v>173.7300908605024</v>
      </c>
      <c r="AY127" s="50"/>
      <c r="AZ127" s="51"/>
      <c r="BA127" s="45"/>
      <c r="BB127" s="51"/>
      <c r="BC127" s="145" t="e">
        <f>IF(BC126=0,"",(BC125/BC126))</f>
        <v>#REF!</v>
      </c>
      <c r="BD127" s="51"/>
      <c r="BE127" s="51"/>
    </row>
    <row r="128" spans="1:57" x14ac:dyDescent="0.25"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85"/>
      <c r="AE128" s="85"/>
      <c r="AF128" s="85"/>
      <c r="AG128" s="85"/>
      <c r="AH128" s="85"/>
      <c r="AI128" s="85"/>
      <c r="AJ128" s="85"/>
      <c r="AK128" s="85"/>
      <c r="AL128" s="85"/>
      <c r="AM128" s="85"/>
      <c r="AN128" s="85"/>
      <c r="AO128" s="85"/>
      <c r="AP128" s="85"/>
      <c r="AQ128" s="85"/>
      <c r="AR128" s="85"/>
      <c r="AS128" s="85"/>
      <c r="AT128" s="85"/>
      <c r="AU128" s="85"/>
      <c r="AV128" s="85"/>
      <c r="AW128" s="85"/>
      <c r="AY128" s="52"/>
      <c r="AZ128" s="212" t="s">
        <v>220</v>
      </c>
      <c r="BA128" s="160">
        <f>COUNTA(BA10:BA124)/3</f>
        <v>38</v>
      </c>
    </row>
    <row r="129" spans="1:53" x14ac:dyDescent="0.25">
      <c r="A129" s="53"/>
      <c r="B129" s="33" t="s">
        <v>112</v>
      </c>
      <c r="D129" s="64">
        <f t="shared" ref="D129:AO129" si="100">COUNTA(D11:D124)/3</f>
        <v>4</v>
      </c>
      <c r="E129" s="64">
        <f t="shared" si="100"/>
        <v>9</v>
      </c>
      <c r="F129" s="64">
        <f t="shared" si="100"/>
        <v>1</v>
      </c>
      <c r="G129" s="64">
        <f t="shared" si="100"/>
        <v>4</v>
      </c>
      <c r="H129" s="64">
        <f t="shared" si="100"/>
        <v>6</v>
      </c>
      <c r="I129" s="64">
        <f t="shared" si="100"/>
        <v>6</v>
      </c>
      <c r="J129" s="64">
        <f t="shared" si="100"/>
        <v>5</v>
      </c>
      <c r="K129" s="64">
        <f t="shared" si="100"/>
        <v>5</v>
      </c>
      <c r="L129" s="64">
        <f t="shared" si="100"/>
        <v>4</v>
      </c>
      <c r="M129" s="64">
        <f t="shared" si="100"/>
        <v>2</v>
      </c>
      <c r="N129" s="64">
        <f t="shared" si="100"/>
        <v>1</v>
      </c>
      <c r="O129" s="64">
        <f t="shared" si="100"/>
        <v>1</v>
      </c>
      <c r="P129" s="64">
        <f t="shared" si="100"/>
        <v>1</v>
      </c>
      <c r="Q129" s="64">
        <f t="shared" si="100"/>
        <v>7</v>
      </c>
      <c r="R129" s="64">
        <f t="shared" si="100"/>
        <v>10</v>
      </c>
      <c r="S129" s="64">
        <f t="shared" si="100"/>
        <v>4</v>
      </c>
      <c r="T129" s="64">
        <f t="shared" si="100"/>
        <v>2</v>
      </c>
      <c r="U129" s="64">
        <f t="shared" si="100"/>
        <v>4</v>
      </c>
      <c r="V129" s="64">
        <f t="shared" si="100"/>
        <v>2</v>
      </c>
      <c r="W129" s="64">
        <f t="shared" si="100"/>
        <v>4</v>
      </c>
      <c r="X129" s="64">
        <f t="shared" si="100"/>
        <v>7</v>
      </c>
      <c r="Y129" s="64">
        <f t="shared" si="100"/>
        <v>13</v>
      </c>
      <c r="Z129" s="64">
        <f t="shared" si="100"/>
        <v>1</v>
      </c>
      <c r="AA129" s="64">
        <f t="shared" si="100"/>
        <v>3</v>
      </c>
      <c r="AB129" s="64">
        <f t="shared" si="100"/>
        <v>6</v>
      </c>
      <c r="AC129" s="64">
        <f t="shared" si="100"/>
        <v>4</v>
      </c>
      <c r="AD129" s="64">
        <f t="shared" si="100"/>
        <v>2</v>
      </c>
      <c r="AE129" s="64">
        <f t="shared" si="100"/>
        <v>4</v>
      </c>
      <c r="AF129" s="64">
        <f t="shared" si="100"/>
        <v>6</v>
      </c>
      <c r="AG129" s="64">
        <f t="shared" si="100"/>
        <v>3</v>
      </c>
      <c r="AH129" s="64">
        <f t="shared" si="100"/>
        <v>1</v>
      </c>
      <c r="AI129" s="64">
        <f t="shared" si="100"/>
        <v>1</v>
      </c>
      <c r="AJ129" s="64">
        <f t="shared" si="100"/>
        <v>11</v>
      </c>
      <c r="AK129" s="64">
        <f t="shared" si="100"/>
        <v>4</v>
      </c>
      <c r="AL129" s="64">
        <f t="shared" si="100"/>
        <v>2</v>
      </c>
      <c r="AM129" s="64">
        <f t="shared" si="100"/>
        <v>12</v>
      </c>
      <c r="AN129" s="64">
        <f t="shared" si="100"/>
        <v>6</v>
      </c>
      <c r="AO129" s="64">
        <f t="shared" si="100"/>
        <v>6</v>
      </c>
      <c r="AP129" s="64">
        <f t="shared" ref="AP129:AR129" si="101">COUNTA(AP11:AP124)/3</f>
        <v>12</v>
      </c>
      <c r="AQ129" s="64">
        <f t="shared" si="101"/>
        <v>5</v>
      </c>
      <c r="AR129" s="64">
        <f t="shared" si="101"/>
        <v>5</v>
      </c>
      <c r="AS129" s="64">
        <f t="shared" ref="AS129:AT129" si="102">COUNTA(AS11:AS124)/3</f>
        <v>4</v>
      </c>
      <c r="AT129" s="64">
        <f t="shared" si="102"/>
        <v>1</v>
      </c>
      <c r="AU129" s="64">
        <f t="shared" ref="AU129:AV129" si="103">COUNTA(AU11:AU124)/3</f>
        <v>1</v>
      </c>
      <c r="AV129" s="64">
        <f t="shared" si="103"/>
        <v>9</v>
      </c>
      <c r="AW129" s="64">
        <f t="shared" ref="AW129" si="104">COUNTA(AW11:AW124)/3</f>
        <v>1</v>
      </c>
      <c r="AX129" s="161">
        <f>SUM(D129:AW129)</f>
        <v>212</v>
      </c>
      <c r="AY129" s="8"/>
      <c r="BA129" s="55"/>
    </row>
    <row r="130" spans="1:53" x14ac:dyDescent="0.25">
      <c r="J130" s="237"/>
      <c r="K130" s="237"/>
      <c r="L130" s="237"/>
      <c r="M130" s="237"/>
      <c r="N130" s="237"/>
      <c r="O130" s="237"/>
      <c r="P130" s="237"/>
    </row>
    <row r="131" spans="1:53" x14ac:dyDescent="0.25">
      <c r="J131" s="237"/>
      <c r="K131" s="237"/>
      <c r="L131" s="237"/>
      <c r="M131" s="237"/>
      <c r="N131" s="237"/>
      <c r="O131" s="237"/>
      <c r="P131" s="237"/>
    </row>
    <row r="132" spans="1:53" x14ac:dyDescent="0.25">
      <c r="J132" s="238"/>
      <c r="K132" s="238"/>
      <c r="L132" s="238"/>
      <c r="M132" s="238"/>
      <c r="N132" s="238"/>
      <c r="O132" s="238"/>
      <c r="P132" s="238"/>
    </row>
  </sheetData>
  <mergeCells count="1">
    <mergeCell ref="AX5:AY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19"/>
  <sheetViews>
    <sheetView topLeftCell="A192" workbookViewId="0">
      <selection activeCell="K219" sqref="K219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6.7109375" customWidth="1"/>
    <col min="7" max="7" width="17.28515625" customWidth="1"/>
    <col min="8" max="8" width="24.7109375" customWidth="1"/>
    <col min="13" max="13" width="12.7109375" customWidth="1"/>
  </cols>
  <sheetData>
    <row r="2" spans="1:13" ht="15.75" x14ac:dyDescent="0.25">
      <c r="A2" s="57" t="s">
        <v>258</v>
      </c>
      <c r="B2" s="58"/>
      <c r="C2" s="58"/>
      <c r="D2" s="59"/>
      <c r="E2" s="59"/>
      <c r="F2" s="58"/>
      <c r="G2" s="59"/>
      <c r="H2" s="59"/>
      <c r="J2" s="53"/>
      <c r="K2" s="53"/>
      <c r="L2" s="53"/>
    </row>
    <row r="3" spans="1:13" x14ac:dyDescent="0.25">
      <c r="A3" s="53"/>
      <c r="B3" s="53"/>
      <c r="C3" s="53"/>
      <c r="F3" s="53"/>
      <c r="J3" s="53"/>
      <c r="K3" s="53"/>
      <c r="L3" s="53"/>
    </row>
    <row r="4" spans="1:13" x14ac:dyDescent="0.25">
      <c r="A4" s="64"/>
      <c r="B4" s="64"/>
      <c r="C4" s="68" t="s">
        <v>113</v>
      </c>
      <c r="D4" s="65"/>
      <c r="E4" s="65"/>
      <c r="F4" s="64"/>
      <c r="G4" s="65"/>
      <c r="H4" s="65"/>
      <c r="I4" s="65"/>
      <c r="J4" s="64"/>
      <c r="K4" s="64"/>
      <c r="L4" s="64"/>
      <c r="M4" s="65"/>
    </row>
    <row r="5" spans="1:13" x14ac:dyDescent="0.25">
      <c r="A5" s="64"/>
      <c r="B5" s="64"/>
      <c r="C5" s="64"/>
      <c r="D5" s="65"/>
      <c r="E5" s="65"/>
      <c r="F5" s="64"/>
      <c r="G5" s="65"/>
      <c r="H5" s="65"/>
      <c r="I5" s="65"/>
      <c r="J5" s="64"/>
      <c r="K5" s="64"/>
      <c r="L5" s="64"/>
      <c r="M5" s="65"/>
    </row>
    <row r="6" spans="1:13" ht="23.25" customHeight="1" x14ac:dyDescent="0.25">
      <c r="A6" s="69" t="s">
        <v>114</v>
      </c>
      <c r="B6" s="61" t="s">
        <v>115</v>
      </c>
      <c r="C6" s="61" t="s">
        <v>116</v>
      </c>
      <c r="D6" s="61" t="s">
        <v>117</v>
      </c>
      <c r="E6" s="61"/>
      <c r="F6" s="61" t="s">
        <v>118</v>
      </c>
      <c r="G6" s="70" t="s">
        <v>119</v>
      </c>
      <c r="H6" s="61" t="s">
        <v>120</v>
      </c>
      <c r="I6" s="61" t="s">
        <v>121</v>
      </c>
      <c r="J6" s="61" t="s">
        <v>122</v>
      </c>
      <c r="K6" s="61" t="s">
        <v>14</v>
      </c>
      <c r="L6" s="61" t="s">
        <v>18</v>
      </c>
      <c r="M6" s="71" t="s">
        <v>123</v>
      </c>
    </row>
    <row r="7" spans="1:13" x14ac:dyDescent="0.25">
      <c r="A7" s="64">
        <v>5</v>
      </c>
      <c r="B7" s="64">
        <v>9</v>
      </c>
      <c r="C7" s="64">
        <v>2021</v>
      </c>
      <c r="D7" s="65" t="s">
        <v>9</v>
      </c>
      <c r="E7" s="65"/>
      <c r="F7" s="72" t="s">
        <v>21</v>
      </c>
      <c r="G7" s="65" t="s">
        <v>124</v>
      </c>
      <c r="H7" s="73" t="s">
        <v>125</v>
      </c>
      <c r="I7" s="72" t="s">
        <v>126</v>
      </c>
      <c r="J7" s="66">
        <v>2607</v>
      </c>
      <c r="K7" s="64">
        <v>15</v>
      </c>
      <c r="L7" s="67">
        <f t="shared" ref="L7:L121" si="0">J7/K7</f>
        <v>173.8</v>
      </c>
      <c r="M7" s="209" t="s">
        <v>262</v>
      </c>
    </row>
    <row r="8" spans="1:13" x14ac:dyDescent="0.25">
      <c r="A8" s="64">
        <v>6</v>
      </c>
      <c r="B8" s="64">
        <v>9</v>
      </c>
      <c r="C8" s="64">
        <v>2021</v>
      </c>
      <c r="D8" s="65" t="s">
        <v>9</v>
      </c>
      <c r="E8" s="65"/>
      <c r="F8" s="86" t="s">
        <v>21</v>
      </c>
      <c r="G8" s="65" t="s">
        <v>124</v>
      </c>
      <c r="H8" s="73" t="s">
        <v>131</v>
      </c>
      <c r="I8" s="86" t="s">
        <v>126</v>
      </c>
      <c r="J8" s="66">
        <v>2851</v>
      </c>
      <c r="K8" s="64">
        <v>15</v>
      </c>
      <c r="L8" s="215">
        <f t="shared" si="0"/>
        <v>190.06666666666666</v>
      </c>
      <c r="M8" s="213" t="s">
        <v>262</v>
      </c>
    </row>
    <row r="9" spans="1:13" x14ac:dyDescent="0.25">
      <c r="A9" s="64">
        <v>6</v>
      </c>
      <c r="B9" s="64">
        <v>9</v>
      </c>
      <c r="C9" s="64">
        <v>2021</v>
      </c>
      <c r="D9" s="65" t="s">
        <v>9</v>
      </c>
      <c r="E9" s="65"/>
      <c r="F9" s="86" t="s">
        <v>21</v>
      </c>
      <c r="G9" s="65" t="s">
        <v>124</v>
      </c>
      <c r="H9" s="73" t="s">
        <v>127</v>
      </c>
      <c r="I9" s="209" t="s">
        <v>126</v>
      </c>
      <c r="J9" s="66">
        <v>2773</v>
      </c>
      <c r="K9" s="64">
        <v>15</v>
      </c>
      <c r="L9" s="67">
        <f t="shared" si="0"/>
        <v>184.86666666666667</v>
      </c>
      <c r="M9" s="213" t="s">
        <v>262</v>
      </c>
    </row>
    <row r="10" spans="1:13" x14ac:dyDescent="0.25">
      <c r="A10" s="64">
        <v>6</v>
      </c>
      <c r="B10" s="64">
        <v>9</v>
      </c>
      <c r="C10" s="64">
        <v>2021</v>
      </c>
      <c r="D10" s="65" t="s">
        <v>9</v>
      </c>
      <c r="E10" s="65"/>
      <c r="F10" s="86" t="s">
        <v>21</v>
      </c>
      <c r="G10" s="65" t="s">
        <v>124</v>
      </c>
      <c r="H10" s="188" t="s">
        <v>132</v>
      </c>
      <c r="I10" s="86"/>
      <c r="J10" s="66">
        <v>2311</v>
      </c>
      <c r="K10" s="64">
        <v>15</v>
      </c>
      <c r="L10" s="67">
        <f t="shared" si="0"/>
        <v>154.06666666666666</v>
      </c>
      <c r="M10" s="184" t="s">
        <v>263</v>
      </c>
    </row>
    <row r="11" spans="1:13" x14ac:dyDescent="0.25">
      <c r="A11" s="64">
        <v>12</v>
      </c>
      <c r="B11" s="64">
        <v>9</v>
      </c>
      <c r="C11" s="64">
        <v>2021</v>
      </c>
      <c r="D11" s="65" t="s">
        <v>268</v>
      </c>
      <c r="E11" s="65"/>
      <c r="F11" s="214" t="s">
        <v>274</v>
      </c>
      <c r="G11" s="65" t="s">
        <v>140</v>
      </c>
      <c r="H11" s="188" t="s">
        <v>137</v>
      </c>
      <c r="I11" s="214" t="s">
        <v>126</v>
      </c>
      <c r="J11" s="66">
        <v>1503</v>
      </c>
      <c r="K11" s="64">
        <v>8</v>
      </c>
      <c r="L11" s="67">
        <f t="shared" si="0"/>
        <v>187.875</v>
      </c>
      <c r="M11" s="244" t="s">
        <v>300</v>
      </c>
    </row>
    <row r="12" spans="1:13" x14ac:dyDescent="0.25">
      <c r="A12" s="64">
        <v>12</v>
      </c>
      <c r="B12" s="64">
        <v>9</v>
      </c>
      <c r="C12" s="64">
        <v>2021</v>
      </c>
      <c r="D12" s="65" t="s">
        <v>268</v>
      </c>
      <c r="E12" s="65"/>
      <c r="F12" s="216" t="s">
        <v>274</v>
      </c>
      <c r="G12" s="65" t="s">
        <v>140</v>
      </c>
      <c r="H12" s="188" t="s">
        <v>134</v>
      </c>
      <c r="I12" s="214" t="s">
        <v>126</v>
      </c>
      <c r="J12" s="66">
        <v>1378</v>
      </c>
      <c r="K12" s="64">
        <v>8</v>
      </c>
      <c r="L12" s="67">
        <f t="shared" si="0"/>
        <v>172.25</v>
      </c>
      <c r="M12" s="244" t="s">
        <v>300</v>
      </c>
    </row>
    <row r="13" spans="1:13" x14ac:dyDescent="0.25">
      <c r="A13" s="64">
        <v>12</v>
      </c>
      <c r="B13" s="64">
        <v>9</v>
      </c>
      <c r="C13" s="64">
        <v>2021</v>
      </c>
      <c r="D13" s="65" t="s">
        <v>268</v>
      </c>
      <c r="E13" s="65"/>
      <c r="F13" s="216" t="s">
        <v>274</v>
      </c>
      <c r="G13" s="65" t="s">
        <v>140</v>
      </c>
      <c r="H13" s="188" t="s">
        <v>133</v>
      </c>
      <c r="I13" s="214" t="s">
        <v>126</v>
      </c>
      <c r="J13" s="66">
        <v>1529</v>
      </c>
      <c r="K13" s="64">
        <v>8</v>
      </c>
      <c r="L13" s="215">
        <f t="shared" si="0"/>
        <v>191.125</v>
      </c>
      <c r="M13" s="244" t="s">
        <v>300</v>
      </c>
    </row>
    <row r="14" spans="1:13" x14ac:dyDescent="0.25">
      <c r="A14" s="64">
        <v>12</v>
      </c>
      <c r="B14" s="64">
        <v>9</v>
      </c>
      <c r="C14" s="64">
        <v>2021</v>
      </c>
      <c r="D14" s="65" t="s">
        <v>268</v>
      </c>
      <c r="E14" s="65"/>
      <c r="F14" s="216" t="s">
        <v>274</v>
      </c>
      <c r="G14" s="65" t="s">
        <v>140</v>
      </c>
      <c r="H14" s="188" t="s">
        <v>127</v>
      </c>
      <c r="I14" s="214" t="s">
        <v>267</v>
      </c>
      <c r="J14" s="66">
        <v>1483</v>
      </c>
      <c r="K14" s="64">
        <v>8</v>
      </c>
      <c r="L14" s="67">
        <f t="shared" si="0"/>
        <v>185.375</v>
      </c>
      <c r="M14" s="245" t="s">
        <v>223</v>
      </c>
    </row>
    <row r="15" spans="1:13" x14ac:dyDescent="0.25">
      <c r="A15" s="64">
        <v>12</v>
      </c>
      <c r="B15" s="64">
        <v>9</v>
      </c>
      <c r="C15" s="64">
        <v>2021</v>
      </c>
      <c r="D15" s="65" t="s">
        <v>268</v>
      </c>
      <c r="E15" s="65"/>
      <c r="F15" s="216" t="s">
        <v>274</v>
      </c>
      <c r="G15" s="65" t="s">
        <v>140</v>
      </c>
      <c r="H15" s="188" t="s">
        <v>264</v>
      </c>
      <c r="I15" s="214" t="s">
        <v>267</v>
      </c>
      <c r="J15" s="66">
        <v>1417</v>
      </c>
      <c r="K15" s="64">
        <v>8</v>
      </c>
      <c r="L15" s="67">
        <f t="shared" si="0"/>
        <v>177.125</v>
      </c>
      <c r="M15" s="245" t="s">
        <v>223</v>
      </c>
    </row>
    <row r="16" spans="1:13" x14ac:dyDescent="0.25">
      <c r="A16" s="64">
        <v>12</v>
      </c>
      <c r="B16" s="64">
        <v>9</v>
      </c>
      <c r="C16" s="64">
        <v>2021</v>
      </c>
      <c r="D16" s="65" t="s">
        <v>268</v>
      </c>
      <c r="E16" s="65"/>
      <c r="F16" s="216" t="s">
        <v>274</v>
      </c>
      <c r="G16" s="65" t="s">
        <v>140</v>
      </c>
      <c r="H16" s="73" t="s">
        <v>125</v>
      </c>
      <c r="I16" s="214" t="s">
        <v>266</v>
      </c>
      <c r="J16" s="66">
        <v>1395</v>
      </c>
      <c r="K16" s="64">
        <v>8</v>
      </c>
      <c r="L16" s="67">
        <f t="shared" si="0"/>
        <v>174.375</v>
      </c>
      <c r="M16" s="214" t="s">
        <v>269</v>
      </c>
    </row>
    <row r="17" spans="1:13" x14ac:dyDescent="0.25">
      <c r="A17" s="64">
        <v>12</v>
      </c>
      <c r="B17" s="64">
        <v>9</v>
      </c>
      <c r="C17" s="64">
        <v>2021</v>
      </c>
      <c r="D17" s="65" t="s">
        <v>268</v>
      </c>
      <c r="E17" s="65"/>
      <c r="F17" s="216" t="s">
        <v>274</v>
      </c>
      <c r="G17" s="65" t="s">
        <v>140</v>
      </c>
      <c r="H17" s="73" t="s">
        <v>131</v>
      </c>
      <c r="I17" s="214" t="s">
        <v>266</v>
      </c>
      <c r="J17" s="66">
        <v>1422</v>
      </c>
      <c r="K17" s="64">
        <v>8</v>
      </c>
      <c r="L17" s="67">
        <f t="shared" si="0"/>
        <v>177.75</v>
      </c>
      <c r="M17" s="214" t="s">
        <v>269</v>
      </c>
    </row>
    <row r="18" spans="1:13" x14ac:dyDescent="0.25">
      <c r="A18" s="64">
        <v>12</v>
      </c>
      <c r="B18" s="64">
        <v>9</v>
      </c>
      <c r="C18" s="64">
        <v>2021</v>
      </c>
      <c r="D18" s="65" t="s">
        <v>268</v>
      </c>
      <c r="E18" s="65"/>
      <c r="F18" s="216" t="s">
        <v>274</v>
      </c>
      <c r="G18" s="65" t="s">
        <v>140</v>
      </c>
      <c r="H18" s="188" t="s">
        <v>265</v>
      </c>
      <c r="I18" s="214" t="s">
        <v>266</v>
      </c>
      <c r="J18" s="66">
        <v>1478</v>
      </c>
      <c r="K18" s="64">
        <v>8</v>
      </c>
      <c r="L18" s="67">
        <f t="shared" si="0"/>
        <v>184.75</v>
      </c>
      <c r="M18" s="214" t="s">
        <v>269</v>
      </c>
    </row>
    <row r="19" spans="1:13" x14ac:dyDescent="0.25">
      <c r="A19" s="64">
        <v>12</v>
      </c>
      <c r="B19" s="64">
        <v>9</v>
      </c>
      <c r="C19" s="64">
        <v>2021</v>
      </c>
      <c r="D19" s="65" t="s">
        <v>268</v>
      </c>
      <c r="E19" s="65"/>
      <c r="F19" s="216" t="s">
        <v>274</v>
      </c>
      <c r="G19" s="65" t="s">
        <v>140</v>
      </c>
      <c r="H19" s="188" t="s">
        <v>132</v>
      </c>
      <c r="I19" s="214" t="s">
        <v>271</v>
      </c>
      <c r="J19" s="66">
        <v>1215</v>
      </c>
      <c r="K19" s="64">
        <v>8</v>
      </c>
      <c r="L19" s="67">
        <f t="shared" si="0"/>
        <v>151.875</v>
      </c>
      <c r="M19" s="214" t="s">
        <v>270</v>
      </c>
    </row>
    <row r="20" spans="1:13" x14ac:dyDescent="0.25">
      <c r="A20" s="64">
        <v>19</v>
      </c>
      <c r="B20" s="64">
        <v>9</v>
      </c>
      <c r="C20" s="64">
        <v>2021</v>
      </c>
      <c r="D20" s="65" t="s">
        <v>276</v>
      </c>
      <c r="E20" s="65"/>
      <c r="F20" s="217" t="s">
        <v>275</v>
      </c>
      <c r="G20" s="65" t="s">
        <v>277</v>
      </c>
      <c r="H20" s="188" t="s">
        <v>137</v>
      </c>
      <c r="I20" s="217"/>
      <c r="J20" s="66">
        <v>2814</v>
      </c>
      <c r="K20" s="64">
        <v>15</v>
      </c>
      <c r="L20" s="67">
        <f t="shared" si="0"/>
        <v>187.6</v>
      </c>
      <c r="M20" s="217" t="s">
        <v>278</v>
      </c>
    </row>
    <row r="21" spans="1:13" x14ac:dyDescent="0.25">
      <c r="A21" s="64">
        <v>26</v>
      </c>
      <c r="B21" s="64">
        <v>9</v>
      </c>
      <c r="C21" s="64">
        <v>2021</v>
      </c>
      <c r="D21" s="65" t="s">
        <v>284</v>
      </c>
      <c r="E21" s="65"/>
      <c r="F21" s="218" t="s">
        <v>22</v>
      </c>
      <c r="G21" s="65" t="s">
        <v>280</v>
      </c>
      <c r="H21" s="188" t="s">
        <v>281</v>
      </c>
      <c r="I21" s="218" t="s">
        <v>126</v>
      </c>
      <c r="J21" s="66">
        <v>1196</v>
      </c>
      <c r="K21" s="64">
        <v>8</v>
      </c>
      <c r="L21" s="67">
        <f t="shared" si="0"/>
        <v>149.5</v>
      </c>
      <c r="M21" s="246" t="s">
        <v>221</v>
      </c>
    </row>
    <row r="22" spans="1:13" x14ac:dyDescent="0.25">
      <c r="A22" s="64">
        <v>26</v>
      </c>
      <c r="B22" s="64">
        <v>9</v>
      </c>
      <c r="C22" s="64">
        <v>2021</v>
      </c>
      <c r="D22" s="65" t="s">
        <v>284</v>
      </c>
      <c r="E22" s="65"/>
      <c r="F22" s="218" t="s">
        <v>22</v>
      </c>
      <c r="G22" s="65" t="s">
        <v>280</v>
      </c>
      <c r="H22" s="188" t="s">
        <v>265</v>
      </c>
      <c r="I22" s="218" t="s">
        <v>126</v>
      </c>
      <c r="J22" s="66">
        <v>1384</v>
      </c>
      <c r="K22" s="64">
        <v>8</v>
      </c>
      <c r="L22" s="67">
        <f t="shared" si="0"/>
        <v>173</v>
      </c>
      <c r="M22" s="246" t="s">
        <v>221</v>
      </c>
    </row>
    <row r="23" spans="1:13" x14ac:dyDescent="0.25">
      <c r="A23" s="64">
        <v>26</v>
      </c>
      <c r="B23" s="64">
        <v>9</v>
      </c>
      <c r="C23" s="64">
        <v>2021</v>
      </c>
      <c r="D23" s="65" t="s">
        <v>284</v>
      </c>
      <c r="E23" s="65"/>
      <c r="F23" s="218" t="s">
        <v>22</v>
      </c>
      <c r="G23" s="65" t="s">
        <v>280</v>
      </c>
      <c r="H23" s="188" t="s">
        <v>234</v>
      </c>
      <c r="I23" s="218" t="s">
        <v>267</v>
      </c>
      <c r="J23" s="66">
        <v>1141</v>
      </c>
      <c r="K23" s="64">
        <v>8</v>
      </c>
      <c r="L23" s="67">
        <f t="shared" si="0"/>
        <v>142.625</v>
      </c>
      <c r="M23" s="218" t="s">
        <v>269</v>
      </c>
    </row>
    <row r="24" spans="1:13" x14ac:dyDescent="0.25">
      <c r="A24" s="64">
        <v>26</v>
      </c>
      <c r="B24" s="64">
        <v>9</v>
      </c>
      <c r="C24" s="64">
        <v>2021</v>
      </c>
      <c r="D24" s="65" t="s">
        <v>284</v>
      </c>
      <c r="E24" s="65"/>
      <c r="F24" s="218" t="s">
        <v>22</v>
      </c>
      <c r="G24" s="65" t="s">
        <v>280</v>
      </c>
      <c r="H24" s="188" t="s">
        <v>283</v>
      </c>
      <c r="I24" s="218" t="s">
        <v>267</v>
      </c>
      <c r="J24" s="66">
        <v>1244</v>
      </c>
      <c r="K24" s="64">
        <v>8</v>
      </c>
      <c r="L24" s="67">
        <f t="shared" si="0"/>
        <v>155.5</v>
      </c>
      <c r="M24" s="218" t="s">
        <v>269</v>
      </c>
    </row>
    <row r="25" spans="1:13" x14ac:dyDescent="0.25">
      <c r="A25" s="64">
        <v>26</v>
      </c>
      <c r="B25" s="64">
        <v>9</v>
      </c>
      <c r="C25" s="64">
        <v>2021</v>
      </c>
      <c r="D25" s="65" t="s">
        <v>284</v>
      </c>
      <c r="E25" s="65"/>
      <c r="F25" s="218" t="s">
        <v>22</v>
      </c>
      <c r="G25" s="65" t="s">
        <v>280</v>
      </c>
      <c r="H25" s="188" t="s">
        <v>282</v>
      </c>
      <c r="I25" s="218" t="s">
        <v>126</v>
      </c>
      <c r="J25" s="66">
        <v>1288</v>
      </c>
      <c r="K25" s="64">
        <v>8</v>
      </c>
      <c r="L25" s="67">
        <f t="shared" si="0"/>
        <v>161</v>
      </c>
      <c r="M25" s="244" t="s">
        <v>300</v>
      </c>
    </row>
    <row r="26" spans="1:13" x14ac:dyDescent="0.25">
      <c r="A26" s="64">
        <v>26</v>
      </c>
      <c r="B26" s="64">
        <v>9</v>
      </c>
      <c r="C26" s="64">
        <v>2021</v>
      </c>
      <c r="D26" s="65" t="s">
        <v>284</v>
      </c>
      <c r="E26" s="65"/>
      <c r="F26" s="218" t="s">
        <v>22</v>
      </c>
      <c r="G26" s="65" t="s">
        <v>280</v>
      </c>
      <c r="H26" s="188" t="s">
        <v>138</v>
      </c>
      <c r="I26" s="218" t="s">
        <v>126</v>
      </c>
      <c r="J26" s="66">
        <v>1056</v>
      </c>
      <c r="K26" s="64">
        <v>8</v>
      </c>
      <c r="L26" s="67">
        <f t="shared" si="0"/>
        <v>132</v>
      </c>
      <c r="M26" s="244" t="s">
        <v>300</v>
      </c>
    </row>
    <row r="27" spans="1:13" x14ac:dyDescent="0.25">
      <c r="A27" s="64">
        <v>26</v>
      </c>
      <c r="B27" s="64">
        <v>9</v>
      </c>
      <c r="C27" s="64">
        <v>2021</v>
      </c>
      <c r="D27" s="65" t="s">
        <v>286</v>
      </c>
      <c r="E27" s="65"/>
      <c r="F27" s="218" t="s">
        <v>22</v>
      </c>
      <c r="G27" s="65" t="s">
        <v>140</v>
      </c>
      <c r="H27" s="188" t="s">
        <v>127</v>
      </c>
      <c r="I27" s="218" t="s">
        <v>126</v>
      </c>
      <c r="J27" s="66">
        <v>1741</v>
      </c>
      <c r="K27" s="64">
        <v>9</v>
      </c>
      <c r="L27" s="215">
        <f t="shared" si="0"/>
        <v>193.44444444444446</v>
      </c>
      <c r="M27" s="245" t="s">
        <v>223</v>
      </c>
    </row>
    <row r="28" spans="1:13" x14ac:dyDescent="0.25">
      <c r="A28" s="64">
        <v>26</v>
      </c>
      <c r="B28" s="64">
        <v>9</v>
      </c>
      <c r="C28" s="64">
        <v>2021</v>
      </c>
      <c r="D28" s="65" t="s">
        <v>286</v>
      </c>
      <c r="E28" s="65"/>
      <c r="F28" s="218" t="s">
        <v>22</v>
      </c>
      <c r="G28" s="65" t="s">
        <v>140</v>
      </c>
      <c r="H28" s="188" t="s">
        <v>130</v>
      </c>
      <c r="I28" s="218" t="s">
        <v>126</v>
      </c>
      <c r="J28" s="66">
        <v>1620</v>
      </c>
      <c r="K28" s="64">
        <v>9</v>
      </c>
      <c r="L28" s="67">
        <f t="shared" si="0"/>
        <v>180</v>
      </c>
      <c r="M28" s="245" t="s">
        <v>223</v>
      </c>
    </row>
    <row r="29" spans="1:13" x14ac:dyDescent="0.25">
      <c r="A29" s="64">
        <v>26</v>
      </c>
      <c r="B29" s="64">
        <v>9</v>
      </c>
      <c r="C29" s="64">
        <v>2021</v>
      </c>
      <c r="D29" s="65" t="s">
        <v>286</v>
      </c>
      <c r="E29" s="65"/>
      <c r="F29" s="218" t="s">
        <v>22</v>
      </c>
      <c r="G29" s="65" t="s">
        <v>140</v>
      </c>
      <c r="H29" s="188" t="s">
        <v>133</v>
      </c>
      <c r="I29" s="218" t="s">
        <v>267</v>
      </c>
      <c r="J29" s="66">
        <v>1551</v>
      </c>
      <c r="K29" s="64">
        <v>9</v>
      </c>
      <c r="L29" s="67">
        <f t="shared" si="0"/>
        <v>172.33333333333334</v>
      </c>
      <c r="M29" s="218" t="s">
        <v>285</v>
      </c>
    </row>
    <row r="30" spans="1:13" x14ac:dyDescent="0.25">
      <c r="A30" s="64">
        <v>26</v>
      </c>
      <c r="B30" s="64">
        <v>9</v>
      </c>
      <c r="C30" s="64">
        <v>2021</v>
      </c>
      <c r="D30" s="65" t="s">
        <v>286</v>
      </c>
      <c r="E30" s="65"/>
      <c r="F30" s="218" t="s">
        <v>22</v>
      </c>
      <c r="G30" s="65" t="s">
        <v>140</v>
      </c>
      <c r="H30" s="188" t="s">
        <v>137</v>
      </c>
      <c r="I30" s="218" t="s">
        <v>267</v>
      </c>
      <c r="J30" s="66">
        <v>1624</v>
      </c>
      <c r="K30" s="64">
        <v>9</v>
      </c>
      <c r="L30" s="67">
        <f t="shared" si="0"/>
        <v>180.44444444444446</v>
      </c>
      <c r="M30" s="218" t="s">
        <v>285</v>
      </c>
    </row>
    <row r="31" spans="1:13" x14ac:dyDescent="0.25">
      <c r="A31" s="64">
        <v>26</v>
      </c>
      <c r="B31" s="64">
        <v>9</v>
      </c>
      <c r="C31" s="64">
        <v>2021</v>
      </c>
      <c r="D31" s="65" t="s">
        <v>286</v>
      </c>
      <c r="E31" s="65"/>
      <c r="F31" s="218" t="s">
        <v>22</v>
      </c>
      <c r="G31" s="65" t="s">
        <v>140</v>
      </c>
      <c r="H31" s="188" t="s">
        <v>134</v>
      </c>
      <c r="I31" s="218" t="s">
        <v>126</v>
      </c>
      <c r="J31" s="66">
        <v>1429</v>
      </c>
      <c r="K31" s="64">
        <v>9</v>
      </c>
      <c r="L31" s="67">
        <f t="shared" si="0"/>
        <v>158.77777777777777</v>
      </c>
      <c r="M31" s="245" t="s">
        <v>223</v>
      </c>
    </row>
    <row r="32" spans="1:13" x14ac:dyDescent="0.25">
      <c r="A32" s="64">
        <v>26</v>
      </c>
      <c r="B32" s="64">
        <v>9</v>
      </c>
      <c r="C32" s="64">
        <v>2021</v>
      </c>
      <c r="D32" s="65" t="s">
        <v>286</v>
      </c>
      <c r="E32" s="65"/>
      <c r="F32" s="218" t="s">
        <v>22</v>
      </c>
      <c r="G32" s="65" t="s">
        <v>140</v>
      </c>
      <c r="H32" s="188" t="s">
        <v>264</v>
      </c>
      <c r="I32" s="218" t="s">
        <v>126</v>
      </c>
      <c r="J32" s="66">
        <v>1585</v>
      </c>
      <c r="K32" s="64">
        <v>9</v>
      </c>
      <c r="L32" s="67">
        <f t="shared" si="0"/>
        <v>176.11111111111111</v>
      </c>
      <c r="M32" s="245" t="s">
        <v>223</v>
      </c>
    </row>
    <row r="33" spans="1:13" x14ac:dyDescent="0.25">
      <c r="A33" s="64">
        <v>26</v>
      </c>
      <c r="B33" s="64">
        <v>9</v>
      </c>
      <c r="C33" s="64">
        <v>2021</v>
      </c>
      <c r="D33" s="65" t="s">
        <v>297</v>
      </c>
      <c r="E33" s="65"/>
      <c r="F33" s="219" t="s">
        <v>22</v>
      </c>
      <c r="G33" s="65" t="s">
        <v>298</v>
      </c>
      <c r="H33" s="73" t="s">
        <v>131</v>
      </c>
      <c r="I33" s="219" t="s">
        <v>126</v>
      </c>
      <c r="J33" s="66">
        <v>1320</v>
      </c>
      <c r="K33" s="64">
        <v>8</v>
      </c>
      <c r="L33" s="67">
        <f t="shared" si="0"/>
        <v>165</v>
      </c>
      <c r="M33" s="219" t="s">
        <v>301</v>
      </c>
    </row>
    <row r="34" spans="1:13" x14ac:dyDescent="0.25">
      <c r="A34" s="64">
        <v>26</v>
      </c>
      <c r="B34" s="64">
        <v>9</v>
      </c>
      <c r="C34" s="64">
        <v>2021</v>
      </c>
      <c r="D34" s="65" t="s">
        <v>297</v>
      </c>
      <c r="E34" s="65"/>
      <c r="F34" s="219" t="s">
        <v>22</v>
      </c>
      <c r="G34" s="65" t="s">
        <v>298</v>
      </c>
      <c r="H34" s="73" t="s">
        <v>145</v>
      </c>
      <c r="I34" s="219" t="s">
        <v>126</v>
      </c>
      <c r="J34" s="66">
        <v>1459</v>
      </c>
      <c r="K34" s="64">
        <v>8</v>
      </c>
      <c r="L34" s="67">
        <f t="shared" si="0"/>
        <v>182.375</v>
      </c>
      <c r="M34" s="219" t="s">
        <v>301</v>
      </c>
    </row>
    <row r="35" spans="1:13" x14ac:dyDescent="0.25">
      <c r="A35" s="64">
        <v>26</v>
      </c>
      <c r="B35" s="64">
        <v>9</v>
      </c>
      <c r="C35" s="64">
        <v>2021</v>
      </c>
      <c r="D35" s="65" t="s">
        <v>297</v>
      </c>
      <c r="E35" s="65"/>
      <c r="F35" s="219" t="s">
        <v>22</v>
      </c>
      <c r="G35" s="65" t="s">
        <v>298</v>
      </c>
      <c r="H35" s="73" t="s">
        <v>125</v>
      </c>
      <c r="I35" s="219" t="s">
        <v>126</v>
      </c>
      <c r="J35" s="66">
        <v>2432</v>
      </c>
      <c r="K35" s="64">
        <v>14</v>
      </c>
      <c r="L35" s="67">
        <f t="shared" si="0"/>
        <v>173.71428571428572</v>
      </c>
      <c r="M35" s="244" t="s">
        <v>300</v>
      </c>
    </row>
    <row r="36" spans="1:13" x14ac:dyDescent="0.25">
      <c r="A36" s="64">
        <v>26</v>
      </c>
      <c r="B36" s="64">
        <v>9</v>
      </c>
      <c r="C36" s="64">
        <v>2021</v>
      </c>
      <c r="D36" s="65" t="s">
        <v>297</v>
      </c>
      <c r="E36" s="65"/>
      <c r="F36" s="219" t="s">
        <v>22</v>
      </c>
      <c r="G36" s="65" t="s">
        <v>298</v>
      </c>
      <c r="H36" s="73" t="s">
        <v>299</v>
      </c>
      <c r="I36" s="219" t="s">
        <v>126</v>
      </c>
      <c r="J36" s="66">
        <v>2316</v>
      </c>
      <c r="K36" s="64">
        <v>14</v>
      </c>
      <c r="L36" s="67">
        <f t="shared" si="0"/>
        <v>165.42857142857142</v>
      </c>
      <c r="M36" s="244" t="s">
        <v>300</v>
      </c>
    </row>
    <row r="37" spans="1:13" x14ac:dyDescent="0.25">
      <c r="A37" s="64">
        <v>3</v>
      </c>
      <c r="B37" s="64">
        <v>10</v>
      </c>
      <c r="C37" s="64">
        <v>2021</v>
      </c>
      <c r="D37" s="65" t="s">
        <v>308</v>
      </c>
      <c r="E37" s="65"/>
      <c r="F37" s="221" t="s">
        <v>307</v>
      </c>
      <c r="G37" s="65" t="s">
        <v>124</v>
      </c>
      <c r="H37" s="73" t="s">
        <v>125</v>
      </c>
      <c r="I37" s="221" t="s">
        <v>126</v>
      </c>
      <c r="J37" s="66">
        <v>1551</v>
      </c>
      <c r="K37" s="64">
        <v>9</v>
      </c>
      <c r="L37" s="67">
        <f t="shared" si="0"/>
        <v>172.33333333333334</v>
      </c>
      <c r="M37" s="221" t="s">
        <v>306</v>
      </c>
    </row>
    <row r="38" spans="1:13" x14ac:dyDescent="0.25">
      <c r="A38" s="64">
        <v>3</v>
      </c>
      <c r="B38" s="64">
        <v>10</v>
      </c>
      <c r="C38" s="64">
        <v>2021</v>
      </c>
      <c r="D38" s="65" t="s">
        <v>308</v>
      </c>
      <c r="E38" s="65"/>
      <c r="F38" s="221" t="s">
        <v>307</v>
      </c>
      <c r="G38" s="65" t="s">
        <v>124</v>
      </c>
      <c r="H38" s="188" t="s">
        <v>137</v>
      </c>
      <c r="I38" s="221" t="s">
        <v>126</v>
      </c>
      <c r="J38" s="66">
        <v>1585</v>
      </c>
      <c r="K38" s="64">
        <v>9</v>
      </c>
      <c r="L38" s="67">
        <f t="shared" si="0"/>
        <v>176.11111111111111</v>
      </c>
      <c r="M38" s="221" t="s">
        <v>306</v>
      </c>
    </row>
    <row r="39" spans="1:13" x14ac:dyDescent="0.25">
      <c r="A39" s="64">
        <v>3</v>
      </c>
      <c r="B39" s="64">
        <v>10</v>
      </c>
      <c r="C39" s="64">
        <v>2021</v>
      </c>
      <c r="D39" s="65" t="s">
        <v>308</v>
      </c>
      <c r="E39" s="65"/>
      <c r="F39" s="221" t="s">
        <v>307</v>
      </c>
      <c r="G39" s="65" t="s">
        <v>124</v>
      </c>
      <c r="H39" s="188" t="s">
        <v>132</v>
      </c>
      <c r="I39" s="221"/>
      <c r="J39" s="66">
        <v>1383</v>
      </c>
      <c r="K39" s="64">
        <v>9</v>
      </c>
      <c r="L39" s="67">
        <f t="shared" si="0"/>
        <v>153.66666666666666</v>
      </c>
      <c r="M39" s="221" t="s">
        <v>304</v>
      </c>
    </row>
    <row r="40" spans="1:13" x14ac:dyDescent="0.25">
      <c r="A40" s="64">
        <v>3</v>
      </c>
      <c r="B40" s="64">
        <v>10</v>
      </c>
      <c r="C40" s="64">
        <v>2021</v>
      </c>
      <c r="D40" s="65" t="s">
        <v>308</v>
      </c>
      <c r="E40" s="65"/>
      <c r="F40" s="221" t="s">
        <v>307</v>
      </c>
      <c r="G40" s="65" t="s">
        <v>124</v>
      </c>
      <c r="H40" s="188" t="s">
        <v>127</v>
      </c>
      <c r="I40" s="221"/>
      <c r="J40" s="66">
        <v>1551</v>
      </c>
      <c r="K40" s="64">
        <v>9</v>
      </c>
      <c r="L40" s="67">
        <f t="shared" si="0"/>
        <v>172.33333333333334</v>
      </c>
      <c r="M40" s="221" t="s">
        <v>305</v>
      </c>
    </row>
    <row r="41" spans="1:13" x14ac:dyDescent="0.25">
      <c r="A41" s="64">
        <v>3</v>
      </c>
      <c r="B41" s="64">
        <v>10</v>
      </c>
      <c r="C41" s="64">
        <v>2021</v>
      </c>
      <c r="D41" s="65" t="s">
        <v>308</v>
      </c>
      <c r="E41" s="65"/>
      <c r="F41" s="221" t="s">
        <v>307</v>
      </c>
      <c r="G41" s="65" t="s">
        <v>124</v>
      </c>
      <c r="H41" s="73" t="s">
        <v>299</v>
      </c>
      <c r="I41" s="221"/>
      <c r="J41" s="66">
        <v>3384</v>
      </c>
      <c r="K41" s="64">
        <v>18</v>
      </c>
      <c r="L41" s="67">
        <f t="shared" si="0"/>
        <v>188</v>
      </c>
      <c r="M41" s="221" t="s">
        <v>309</v>
      </c>
    </row>
    <row r="42" spans="1:13" x14ac:dyDescent="0.25">
      <c r="A42" s="64">
        <v>10</v>
      </c>
      <c r="B42" s="64">
        <v>10</v>
      </c>
      <c r="C42" s="64">
        <v>2021</v>
      </c>
      <c r="D42" s="65" t="s">
        <v>311</v>
      </c>
      <c r="E42" s="65"/>
      <c r="F42" s="222" t="s">
        <v>310</v>
      </c>
      <c r="G42" s="65" t="s">
        <v>229</v>
      </c>
      <c r="H42" s="73" t="s">
        <v>299</v>
      </c>
      <c r="I42" s="222"/>
      <c r="J42" s="66">
        <v>2052</v>
      </c>
      <c r="K42" s="64">
        <v>11</v>
      </c>
      <c r="L42" s="67">
        <f t="shared" si="0"/>
        <v>186.54545454545453</v>
      </c>
      <c r="M42" s="222" t="s">
        <v>285</v>
      </c>
    </row>
    <row r="43" spans="1:13" x14ac:dyDescent="0.25">
      <c r="A43" s="64">
        <v>10</v>
      </c>
      <c r="B43" s="64">
        <v>10</v>
      </c>
      <c r="C43" s="64">
        <v>2021</v>
      </c>
      <c r="D43" s="65" t="s">
        <v>311</v>
      </c>
      <c r="E43" s="65"/>
      <c r="F43" s="222" t="s">
        <v>310</v>
      </c>
      <c r="G43" s="65" t="s">
        <v>229</v>
      </c>
      <c r="H43" s="73" t="s">
        <v>125</v>
      </c>
      <c r="I43" s="222"/>
      <c r="J43" s="66">
        <v>1910</v>
      </c>
      <c r="K43" s="64">
        <v>11</v>
      </c>
      <c r="L43" s="67">
        <f t="shared" si="0"/>
        <v>173.63636363636363</v>
      </c>
      <c r="M43" s="222" t="s">
        <v>285</v>
      </c>
    </row>
    <row r="44" spans="1:13" x14ac:dyDescent="0.25">
      <c r="A44" s="64">
        <v>10</v>
      </c>
      <c r="B44" s="64">
        <v>10</v>
      </c>
      <c r="C44" s="64">
        <v>2021</v>
      </c>
      <c r="D44" s="65" t="s">
        <v>311</v>
      </c>
      <c r="E44" s="65"/>
      <c r="F44" s="222" t="s">
        <v>310</v>
      </c>
      <c r="G44" s="65" t="s">
        <v>229</v>
      </c>
      <c r="H44" s="188" t="s">
        <v>264</v>
      </c>
      <c r="I44" s="222"/>
      <c r="J44" s="66">
        <v>761</v>
      </c>
      <c r="K44" s="64">
        <v>5</v>
      </c>
      <c r="L44" s="67">
        <f t="shared" si="0"/>
        <v>152.19999999999999</v>
      </c>
      <c r="M44" s="222" t="s">
        <v>285</v>
      </c>
    </row>
    <row r="45" spans="1:13" x14ac:dyDescent="0.25">
      <c r="A45" s="64">
        <v>10</v>
      </c>
      <c r="B45" s="64">
        <v>10</v>
      </c>
      <c r="C45" s="64">
        <v>2021</v>
      </c>
      <c r="D45" s="65" t="s">
        <v>311</v>
      </c>
      <c r="E45" s="65"/>
      <c r="F45" s="222" t="s">
        <v>310</v>
      </c>
      <c r="G45" s="65" t="s">
        <v>229</v>
      </c>
      <c r="H45" s="73" t="s">
        <v>312</v>
      </c>
      <c r="I45" s="222"/>
      <c r="J45" s="66">
        <v>936</v>
      </c>
      <c r="K45" s="64">
        <v>6</v>
      </c>
      <c r="L45" s="67">
        <f t="shared" si="0"/>
        <v>156</v>
      </c>
      <c r="M45" s="222" t="s">
        <v>285</v>
      </c>
    </row>
    <row r="46" spans="1:13" x14ac:dyDescent="0.25">
      <c r="A46" s="64">
        <v>10</v>
      </c>
      <c r="B46" s="64">
        <v>10</v>
      </c>
      <c r="C46" s="64">
        <v>2021</v>
      </c>
      <c r="D46" s="65" t="s">
        <v>311</v>
      </c>
      <c r="E46" s="65"/>
      <c r="F46" s="222" t="s">
        <v>310</v>
      </c>
      <c r="G46" s="65" t="s">
        <v>229</v>
      </c>
      <c r="H46" s="73" t="s">
        <v>128</v>
      </c>
      <c r="I46" s="222"/>
      <c r="J46" s="66">
        <v>1930</v>
      </c>
      <c r="K46" s="64">
        <v>11</v>
      </c>
      <c r="L46" s="67">
        <f t="shared" si="0"/>
        <v>175.45454545454547</v>
      </c>
      <c r="M46" s="222" t="s">
        <v>285</v>
      </c>
    </row>
    <row r="47" spans="1:13" x14ac:dyDescent="0.25">
      <c r="A47" s="64">
        <v>10</v>
      </c>
      <c r="B47" s="64">
        <v>10</v>
      </c>
      <c r="C47" s="64">
        <v>2021</v>
      </c>
      <c r="D47" s="65" t="s">
        <v>319</v>
      </c>
      <c r="E47" s="65"/>
      <c r="F47" s="222" t="s">
        <v>310</v>
      </c>
      <c r="G47" s="65" t="s">
        <v>298</v>
      </c>
      <c r="H47" s="188" t="s">
        <v>134</v>
      </c>
      <c r="I47" s="222"/>
      <c r="J47" s="66">
        <v>1142</v>
      </c>
      <c r="K47" s="64">
        <v>7</v>
      </c>
      <c r="L47" s="67">
        <f t="shared" si="0"/>
        <v>163.14285714285714</v>
      </c>
      <c r="M47" s="244" t="s">
        <v>300</v>
      </c>
    </row>
    <row r="48" spans="1:13" x14ac:dyDescent="0.25">
      <c r="A48" s="64">
        <v>10</v>
      </c>
      <c r="B48" s="64">
        <v>10</v>
      </c>
      <c r="C48" s="64">
        <v>2021</v>
      </c>
      <c r="D48" s="65" t="s">
        <v>319</v>
      </c>
      <c r="E48" s="65"/>
      <c r="F48" s="222" t="s">
        <v>310</v>
      </c>
      <c r="G48" s="65" t="s">
        <v>298</v>
      </c>
      <c r="H48" s="73" t="s">
        <v>144</v>
      </c>
      <c r="I48" s="222"/>
      <c r="J48" s="66">
        <v>1117</v>
      </c>
      <c r="K48" s="64">
        <v>7</v>
      </c>
      <c r="L48" s="67">
        <f t="shared" si="0"/>
        <v>159.57142857142858</v>
      </c>
      <c r="M48" s="244" t="s">
        <v>300</v>
      </c>
    </row>
    <row r="49" spans="1:13" x14ac:dyDescent="0.25">
      <c r="A49" s="64">
        <v>10</v>
      </c>
      <c r="B49" s="64">
        <v>10</v>
      </c>
      <c r="C49" s="64">
        <v>2021</v>
      </c>
      <c r="D49" s="65" t="s">
        <v>319</v>
      </c>
      <c r="E49" s="65"/>
      <c r="F49" s="222" t="s">
        <v>310</v>
      </c>
      <c r="G49" s="65" t="s">
        <v>298</v>
      </c>
      <c r="H49" s="73" t="s">
        <v>318</v>
      </c>
      <c r="I49" s="222"/>
      <c r="J49" s="66">
        <v>1136</v>
      </c>
      <c r="K49" s="64">
        <v>7</v>
      </c>
      <c r="L49" s="67">
        <f t="shared" si="0"/>
        <v>162.28571428571428</v>
      </c>
      <c r="M49" s="244" t="s">
        <v>300</v>
      </c>
    </row>
    <row r="50" spans="1:13" x14ac:dyDescent="0.25">
      <c r="A50" s="64">
        <v>10</v>
      </c>
      <c r="B50" s="64">
        <v>10</v>
      </c>
      <c r="C50" s="64">
        <v>2021</v>
      </c>
      <c r="D50" s="65" t="s">
        <v>319</v>
      </c>
      <c r="E50" s="65"/>
      <c r="F50" s="222" t="s">
        <v>310</v>
      </c>
      <c r="G50" s="65" t="s">
        <v>298</v>
      </c>
      <c r="H50" s="188" t="s">
        <v>132</v>
      </c>
      <c r="I50" s="222"/>
      <c r="J50" s="66">
        <v>1073</v>
      </c>
      <c r="K50" s="64">
        <v>7</v>
      </c>
      <c r="L50" s="67">
        <f t="shared" si="0"/>
        <v>153.28571428571428</v>
      </c>
      <c r="M50" s="244" t="s">
        <v>300</v>
      </c>
    </row>
    <row r="51" spans="1:13" x14ac:dyDescent="0.25">
      <c r="A51" s="64">
        <v>16</v>
      </c>
      <c r="B51" s="64">
        <v>10</v>
      </c>
      <c r="C51" s="64">
        <v>2021</v>
      </c>
      <c r="D51" s="65" t="s">
        <v>335</v>
      </c>
      <c r="E51" s="65"/>
      <c r="F51" s="228" t="s">
        <v>310</v>
      </c>
      <c r="G51" s="65" t="s">
        <v>280</v>
      </c>
      <c r="H51" s="188" t="s">
        <v>265</v>
      </c>
      <c r="I51" s="228"/>
      <c r="J51" s="66">
        <v>1152</v>
      </c>
      <c r="K51" s="64">
        <v>6</v>
      </c>
      <c r="L51" s="215">
        <f t="shared" si="0"/>
        <v>192</v>
      </c>
      <c r="M51" s="245" t="s">
        <v>336</v>
      </c>
    </row>
    <row r="52" spans="1:13" x14ac:dyDescent="0.25">
      <c r="A52" s="64">
        <v>16</v>
      </c>
      <c r="B52" s="64">
        <v>10</v>
      </c>
      <c r="C52" s="64">
        <v>2021</v>
      </c>
      <c r="D52" s="65" t="s">
        <v>335</v>
      </c>
      <c r="E52" s="65"/>
      <c r="F52" s="228" t="s">
        <v>310</v>
      </c>
      <c r="G52" s="65" t="s">
        <v>280</v>
      </c>
      <c r="H52" s="188" t="s">
        <v>137</v>
      </c>
      <c r="I52" s="228"/>
      <c r="J52" s="66">
        <v>1113</v>
      </c>
      <c r="K52" s="64">
        <v>6</v>
      </c>
      <c r="L52" s="67">
        <f t="shared" si="0"/>
        <v>185.5</v>
      </c>
      <c r="M52" s="245" t="s">
        <v>336</v>
      </c>
    </row>
    <row r="53" spans="1:13" x14ac:dyDescent="0.25">
      <c r="A53" s="64">
        <v>17</v>
      </c>
      <c r="B53" s="64">
        <v>10</v>
      </c>
      <c r="C53" s="64">
        <v>2021</v>
      </c>
      <c r="D53" s="65" t="s">
        <v>9</v>
      </c>
      <c r="E53" s="65"/>
      <c r="F53" s="225" t="s">
        <v>275</v>
      </c>
      <c r="G53" s="65" t="s">
        <v>323</v>
      </c>
      <c r="H53" s="73" t="s">
        <v>125</v>
      </c>
      <c r="I53" s="225"/>
      <c r="J53" s="66">
        <v>3205</v>
      </c>
      <c r="K53" s="64">
        <v>18</v>
      </c>
      <c r="L53" s="67">
        <f t="shared" si="0"/>
        <v>178.05555555555554</v>
      </c>
      <c r="M53" s="225" t="s">
        <v>324</v>
      </c>
    </row>
    <row r="54" spans="1:13" x14ac:dyDescent="0.25">
      <c r="A54" s="64">
        <v>17</v>
      </c>
      <c r="B54" s="64">
        <v>10</v>
      </c>
      <c r="C54" s="64">
        <v>2021</v>
      </c>
      <c r="D54" s="65" t="s">
        <v>334</v>
      </c>
      <c r="E54" s="65"/>
      <c r="F54" s="227" t="s">
        <v>331</v>
      </c>
      <c r="G54" s="65" t="s">
        <v>140</v>
      </c>
      <c r="H54" s="73" t="s">
        <v>332</v>
      </c>
      <c r="I54" s="227"/>
      <c r="J54" s="66">
        <v>881</v>
      </c>
      <c r="K54" s="64">
        <v>8</v>
      </c>
      <c r="L54" s="67">
        <f t="shared" si="0"/>
        <v>110.125</v>
      </c>
      <c r="M54" s="227" t="s">
        <v>333</v>
      </c>
    </row>
    <row r="55" spans="1:13" x14ac:dyDescent="0.25">
      <c r="A55" s="64">
        <v>31</v>
      </c>
      <c r="B55" s="64">
        <v>10</v>
      </c>
      <c r="C55" s="64">
        <v>2021</v>
      </c>
      <c r="D55" s="65" t="s">
        <v>339</v>
      </c>
      <c r="E55" s="65"/>
      <c r="F55" s="229" t="s">
        <v>340</v>
      </c>
      <c r="G55" s="65" t="s">
        <v>140</v>
      </c>
      <c r="H55" s="73" t="s">
        <v>312</v>
      </c>
      <c r="I55" s="229"/>
      <c r="J55" s="66">
        <v>1782</v>
      </c>
      <c r="K55" s="64">
        <v>11</v>
      </c>
      <c r="L55" s="67">
        <f t="shared" si="0"/>
        <v>162</v>
      </c>
      <c r="M55" s="246" t="s">
        <v>341</v>
      </c>
    </row>
    <row r="56" spans="1:13" x14ac:dyDescent="0.25">
      <c r="A56" s="64">
        <v>7</v>
      </c>
      <c r="B56" s="64">
        <v>11</v>
      </c>
      <c r="C56" s="64">
        <v>2021</v>
      </c>
      <c r="D56" s="65" t="s">
        <v>345</v>
      </c>
      <c r="E56" s="65"/>
      <c r="F56" s="230" t="s">
        <v>340</v>
      </c>
      <c r="G56" s="65" t="s">
        <v>124</v>
      </c>
      <c r="H56" s="73" t="s">
        <v>125</v>
      </c>
      <c r="I56" s="230" t="s">
        <v>126</v>
      </c>
      <c r="J56" s="66">
        <v>2587</v>
      </c>
      <c r="K56" s="64">
        <v>14</v>
      </c>
      <c r="L56" s="67">
        <f t="shared" si="0"/>
        <v>184.78571428571428</v>
      </c>
      <c r="M56" s="230" t="s">
        <v>366</v>
      </c>
    </row>
    <row r="57" spans="1:13" x14ac:dyDescent="0.25">
      <c r="A57" s="64">
        <v>7</v>
      </c>
      <c r="B57" s="64">
        <v>11</v>
      </c>
      <c r="C57" s="64">
        <v>2021</v>
      </c>
      <c r="D57" s="65" t="s">
        <v>345</v>
      </c>
      <c r="E57" s="65"/>
      <c r="F57" s="230" t="s">
        <v>340</v>
      </c>
      <c r="G57" s="65" t="s">
        <v>124</v>
      </c>
      <c r="H57" s="73" t="s">
        <v>131</v>
      </c>
      <c r="I57" s="230" t="s">
        <v>126</v>
      </c>
      <c r="J57" s="66">
        <v>2650</v>
      </c>
      <c r="K57" s="64">
        <v>14</v>
      </c>
      <c r="L57" s="67">
        <f t="shared" si="0"/>
        <v>189.28571428571428</v>
      </c>
      <c r="M57" s="233" t="s">
        <v>366</v>
      </c>
    </row>
    <row r="58" spans="1:13" x14ac:dyDescent="0.25">
      <c r="A58" s="64">
        <v>7</v>
      </c>
      <c r="B58" s="64">
        <v>11</v>
      </c>
      <c r="C58" s="64">
        <v>2021</v>
      </c>
      <c r="D58" s="65" t="s">
        <v>345</v>
      </c>
      <c r="E58" s="65"/>
      <c r="F58" s="230" t="s">
        <v>340</v>
      </c>
      <c r="G58" s="65" t="s">
        <v>124</v>
      </c>
      <c r="H58" s="188" t="s">
        <v>130</v>
      </c>
      <c r="I58" s="230" t="s">
        <v>267</v>
      </c>
      <c r="J58" s="66">
        <v>2488</v>
      </c>
      <c r="K58" s="64">
        <v>14</v>
      </c>
      <c r="L58" s="67">
        <f t="shared" si="0"/>
        <v>177.71428571428572</v>
      </c>
      <c r="M58" s="233" t="s">
        <v>365</v>
      </c>
    </row>
    <row r="59" spans="1:13" x14ac:dyDescent="0.25">
      <c r="A59" s="64">
        <v>7</v>
      </c>
      <c r="B59" s="64">
        <v>11</v>
      </c>
      <c r="C59" s="64">
        <v>2021</v>
      </c>
      <c r="D59" s="65" t="s">
        <v>345</v>
      </c>
      <c r="E59" s="65"/>
      <c r="F59" s="230" t="s">
        <v>340</v>
      </c>
      <c r="G59" s="65" t="s">
        <v>124</v>
      </c>
      <c r="H59" s="73" t="s">
        <v>312</v>
      </c>
      <c r="I59" s="230" t="s">
        <v>267</v>
      </c>
      <c r="J59" s="66">
        <v>2263</v>
      </c>
      <c r="K59" s="64">
        <v>14</v>
      </c>
      <c r="L59" s="67">
        <f t="shared" si="0"/>
        <v>161.64285714285714</v>
      </c>
      <c r="M59" s="233" t="s">
        <v>365</v>
      </c>
    </row>
    <row r="60" spans="1:13" x14ac:dyDescent="0.25">
      <c r="A60" s="64">
        <v>7</v>
      </c>
      <c r="B60" s="64">
        <v>11</v>
      </c>
      <c r="C60" s="64">
        <v>2021</v>
      </c>
      <c r="D60" s="65" t="s">
        <v>345</v>
      </c>
      <c r="E60" s="65"/>
      <c r="F60" s="230" t="s">
        <v>340</v>
      </c>
      <c r="G60" s="65" t="s">
        <v>124</v>
      </c>
      <c r="H60" s="188" t="s">
        <v>127</v>
      </c>
      <c r="I60" s="230" t="s">
        <v>266</v>
      </c>
      <c r="J60" s="66">
        <v>2986</v>
      </c>
      <c r="K60" s="64">
        <v>14</v>
      </c>
      <c r="L60" s="62">
        <f t="shared" si="0"/>
        <v>213.28571428571428</v>
      </c>
      <c r="M60" s="230" t="s">
        <v>364</v>
      </c>
    </row>
    <row r="61" spans="1:13" x14ac:dyDescent="0.25">
      <c r="A61" s="64">
        <v>7</v>
      </c>
      <c r="B61" s="64">
        <v>11</v>
      </c>
      <c r="C61" s="64">
        <v>2021</v>
      </c>
      <c r="D61" s="65" t="s">
        <v>345</v>
      </c>
      <c r="E61" s="65"/>
      <c r="F61" s="230" t="s">
        <v>340</v>
      </c>
      <c r="G61" s="65" t="s">
        <v>124</v>
      </c>
      <c r="H61" s="188" t="s">
        <v>137</v>
      </c>
      <c r="I61" s="230" t="s">
        <v>266</v>
      </c>
      <c r="J61" s="66">
        <v>2468</v>
      </c>
      <c r="K61" s="64">
        <v>14</v>
      </c>
      <c r="L61" s="67">
        <f t="shared" si="0"/>
        <v>176.28571428571428</v>
      </c>
      <c r="M61" s="233" t="s">
        <v>364</v>
      </c>
    </row>
    <row r="62" spans="1:13" x14ac:dyDescent="0.25">
      <c r="A62" s="64">
        <v>14</v>
      </c>
      <c r="B62" s="64">
        <v>11</v>
      </c>
      <c r="C62" s="64">
        <v>2021</v>
      </c>
      <c r="D62" s="65" t="s">
        <v>349</v>
      </c>
      <c r="E62" s="65"/>
      <c r="F62" s="231" t="s">
        <v>350</v>
      </c>
      <c r="G62" s="65" t="s">
        <v>124</v>
      </c>
      <c r="H62" s="73" t="s">
        <v>131</v>
      </c>
      <c r="I62" s="231" t="s">
        <v>126</v>
      </c>
      <c r="J62" s="66">
        <v>1213</v>
      </c>
      <c r="K62" s="64">
        <v>7</v>
      </c>
      <c r="L62" s="67">
        <f t="shared" si="0"/>
        <v>173.28571428571428</v>
      </c>
      <c r="M62" s="231" t="s">
        <v>269</v>
      </c>
    </row>
    <row r="63" spans="1:13" x14ac:dyDescent="0.25">
      <c r="A63" s="64">
        <v>14</v>
      </c>
      <c r="B63" s="64">
        <v>11</v>
      </c>
      <c r="C63" s="64">
        <v>2021</v>
      </c>
      <c r="D63" s="65" t="s">
        <v>349</v>
      </c>
      <c r="E63" s="65"/>
      <c r="F63" s="231" t="s">
        <v>350</v>
      </c>
      <c r="G63" s="65" t="s">
        <v>124</v>
      </c>
      <c r="H63" s="188" t="s">
        <v>130</v>
      </c>
      <c r="I63" s="231" t="s">
        <v>126</v>
      </c>
      <c r="J63" s="66">
        <v>1279</v>
      </c>
      <c r="K63" s="64">
        <v>7</v>
      </c>
      <c r="L63" s="67">
        <f t="shared" si="0"/>
        <v>182.71428571428572</v>
      </c>
      <c r="M63" s="231" t="s">
        <v>269</v>
      </c>
    </row>
    <row r="64" spans="1:13" x14ac:dyDescent="0.25">
      <c r="A64" s="64">
        <v>14</v>
      </c>
      <c r="B64" s="64">
        <v>11</v>
      </c>
      <c r="C64" s="64">
        <v>2021</v>
      </c>
      <c r="D64" s="65" t="s">
        <v>349</v>
      </c>
      <c r="E64" s="65"/>
      <c r="F64" s="231" t="s">
        <v>350</v>
      </c>
      <c r="G64" s="65" t="s">
        <v>124</v>
      </c>
      <c r="H64" s="188" t="s">
        <v>137</v>
      </c>
      <c r="I64" s="231" t="s">
        <v>126</v>
      </c>
      <c r="J64" s="66">
        <v>1194</v>
      </c>
      <c r="K64" s="64">
        <v>7</v>
      </c>
      <c r="L64" s="67">
        <f t="shared" si="0"/>
        <v>170.57142857142858</v>
      </c>
      <c r="M64" s="231" t="s">
        <v>269</v>
      </c>
    </row>
    <row r="65" spans="1:13" x14ac:dyDescent="0.25">
      <c r="A65" s="64">
        <v>14</v>
      </c>
      <c r="B65" s="64">
        <v>11</v>
      </c>
      <c r="C65" s="64">
        <v>2021</v>
      </c>
      <c r="D65" s="65" t="s">
        <v>349</v>
      </c>
      <c r="E65" s="65"/>
      <c r="F65" s="231" t="s">
        <v>350</v>
      </c>
      <c r="G65" s="65" t="s">
        <v>124</v>
      </c>
      <c r="H65" s="188" t="s">
        <v>133</v>
      </c>
      <c r="I65" s="231" t="s">
        <v>126</v>
      </c>
      <c r="J65" s="66">
        <v>1274</v>
      </c>
      <c r="K65" s="64">
        <v>7</v>
      </c>
      <c r="L65" s="67">
        <f t="shared" si="0"/>
        <v>182</v>
      </c>
      <c r="M65" s="231" t="s">
        <v>269</v>
      </c>
    </row>
    <row r="66" spans="1:13" x14ac:dyDescent="0.25">
      <c r="A66" s="64">
        <v>14</v>
      </c>
      <c r="B66" s="64">
        <v>11</v>
      </c>
      <c r="C66" s="64">
        <v>2021</v>
      </c>
      <c r="D66" s="65" t="s">
        <v>349</v>
      </c>
      <c r="E66" s="65"/>
      <c r="F66" s="231" t="s">
        <v>350</v>
      </c>
      <c r="G66" s="65" t="s">
        <v>124</v>
      </c>
      <c r="H66" s="188" t="s">
        <v>129</v>
      </c>
      <c r="I66" s="231" t="s">
        <v>126</v>
      </c>
      <c r="J66" s="66">
        <v>1302</v>
      </c>
      <c r="K66" s="64">
        <v>7</v>
      </c>
      <c r="L66" s="67">
        <f t="shared" si="0"/>
        <v>186</v>
      </c>
      <c r="M66" s="231" t="s">
        <v>269</v>
      </c>
    </row>
    <row r="67" spans="1:13" x14ac:dyDescent="0.25">
      <c r="A67" s="64">
        <v>14</v>
      </c>
      <c r="B67" s="64">
        <v>11</v>
      </c>
      <c r="C67" s="64">
        <v>2021</v>
      </c>
      <c r="D67" s="65" t="s">
        <v>349</v>
      </c>
      <c r="E67" s="65"/>
      <c r="F67" s="231" t="s">
        <v>350</v>
      </c>
      <c r="G67" s="65" t="s">
        <v>124</v>
      </c>
      <c r="H67" s="188" t="s">
        <v>146</v>
      </c>
      <c r="I67" s="231" t="s">
        <v>267</v>
      </c>
      <c r="J67" s="66">
        <v>976</v>
      </c>
      <c r="K67" s="64">
        <v>5</v>
      </c>
      <c r="L67" s="215">
        <f t="shared" si="0"/>
        <v>195.2</v>
      </c>
      <c r="M67" s="245" t="s">
        <v>354</v>
      </c>
    </row>
    <row r="68" spans="1:13" x14ac:dyDescent="0.25">
      <c r="A68" s="64">
        <v>14</v>
      </c>
      <c r="B68" s="64">
        <v>11</v>
      </c>
      <c r="C68" s="64">
        <v>2021</v>
      </c>
      <c r="D68" s="65" t="s">
        <v>349</v>
      </c>
      <c r="E68" s="65"/>
      <c r="F68" s="231" t="s">
        <v>350</v>
      </c>
      <c r="G68" s="65" t="s">
        <v>124</v>
      </c>
      <c r="H68" s="188" t="s">
        <v>127</v>
      </c>
      <c r="I68" s="231" t="s">
        <v>267</v>
      </c>
      <c r="J68" s="66">
        <v>1337</v>
      </c>
      <c r="K68" s="64">
        <v>7</v>
      </c>
      <c r="L68" s="215">
        <f t="shared" si="0"/>
        <v>191</v>
      </c>
      <c r="M68" s="245" t="s">
        <v>354</v>
      </c>
    </row>
    <row r="69" spans="1:13" x14ac:dyDescent="0.25">
      <c r="A69" s="64">
        <v>14</v>
      </c>
      <c r="B69" s="64">
        <v>11</v>
      </c>
      <c r="C69" s="64">
        <v>2021</v>
      </c>
      <c r="D69" s="65" t="s">
        <v>349</v>
      </c>
      <c r="E69" s="65"/>
      <c r="F69" s="231" t="s">
        <v>350</v>
      </c>
      <c r="G69" s="65" t="s">
        <v>124</v>
      </c>
      <c r="H69" s="188" t="s">
        <v>265</v>
      </c>
      <c r="I69" s="231" t="s">
        <v>267</v>
      </c>
      <c r="J69" s="66">
        <v>1262</v>
      </c>
      <c r="K69" s="64">
        <v>7</v>
      </c>
      <c r="L69" s="67">
        <f t="shared" si="0"/>
        <v>180.28571428571428</v>
      </c>
      <c r="M69" s="245" t="s">
        <v>354</v>
      </c>
    </row>
    <row r="70" spans="1:13" x14ac:dyDescent="0.25">
      <c r="A70" s="64">
        <v>14</v>
      </c>
      <c r="B70" s="64">
        <v>11</v>
      </c>
      <c r="C70" s="64">
        <v>2021</v>
      </c>
      <c r="D70" s="65" t="s">
        <v>349</v>
      </c>
      <c r="E70" s="65"/>
      <c r="F70" s="231" t="s">
        <v>350</v>
      </c>
      <c r="G70" s="65" t="s">
        <v>124</v>
      </c>
      <c r="H70" s="188" t="s">
        <v>348</v>
      </c>
      <c r="I70" s="231" t="s">
        <v>267</v>
      </c>
      <c r="J70" s="66">
        <v>658</v>
      </c>
      <c r="K70" s="64">
        <v>4</v>
      </c>
      <c r="L70" s="67">
        <f t="shared" si="0"/>
        <v>164.5</v>
      </c>
      <c r="M70" s="245" t="s">
        <v>354</v>
      </c>
    </row>
    <row r="71" spans="1:13" x14ac:dyDescent="0.25">
      <c r="A71" s="64">
        <v>14</v>
      </c>
      <c r="B71" s="64">
        <v>11</v>
      </c>
      <c r="C71" s="64">
        <v>2021</v>
      </c>
      <c r="D71" s="65" t="s">
        <v>349</v>
      </c>
      <c r="E71" s="65"/>
      <c r="F71" s="231" t="s">
        <v>350</v>
      </c>
      <c r="G71" s="65" t="s">
        <v>124</v>
      </c>
      <c r="H71" s="188" t="s">
        <v>136</v>
      </c>
      <c r="I71" s="231" t="s">
        <v>267</v>
      </c>
      <c r="J71" s="66">
        <v>781</v>
      </c>
      <c r="K71" s="64">
        <v>5</v>
      </c>
      <c r="L71" s="67">
        <f t="shared" si="0"/>
        <v>156.19999999999999</v>
      </c>
      <c r="M71" s="245" t="s">
        <v>354</v>
      </c>
    </row>
    <row r="72" spans="1:13" x14ac:dyDescent="0.25">
      <c r="A72" s="64">
        <v>14</v>
      </c>
      <c r="B72" s="64">
        <v>11</v>
      </c>
      <c r="C72" s="64">
        <v>2021</v>
      </c>
      <c r="D72" s="65" t="s">
        <v>349</v>
      </c>
      <c r="E72" s="65"/>
      <c r="F72" s="231" t="s">
        <v>350</v>
      </c>
      <c r="G72" s="65" t="s">
        <v>124</v>
      </c>
      <c r="H72" s="188" t="s">
        <v>147</v>
      </c>
      <c r="I72" s="231" t="s">
        <v>267</v>
      </c>
      <c r="J72" s="66">
        <v>1216</v>
      </c>
      <c r="K72" s="64">
        <v>7</v>
      </c>
      <c r="L72" s="67">
        <f t="shared" si="0"/>
        <v>173.71428571428572</v>
      </c>
      <c r="M72" s="245" t="s">
        <v>354</v>
      </c>
    </row>
    <row r="73" spans="1:13" x14ac:dyDescent="0.25">
      <c r="A73" s="64">
        <v>14</v>
      </c>
      <c r="B73" s="64">
        <v>11</v>
      </c>
      <c r="C73" s="64">
        <v>2021</v>
      </c>
      <c r="D73" s="65" t="s">
        <v>351</v>
      </c>
      <c r="E73" s="65"/>
      <c r="F73" s="231" t="s">
        <v>310</v>
      </c>
      <c r="G73" s="65" t="s">
        <v>140</v>
      </c>
      <c r="H73" s="188" t="s">
        <v>352</v>
      </c>
      <c r="I73" s="231" t="s">
        <v>266</v>
      </c>
      <c r="J73" s="66">
        <v>819</v>
      </c>
      <c r="K73" s="64">
        <v>7</v>
      </c>
      <c r="L73" s="67">
        <f t="shared" si="0"/>
        <v>117</v>
      </c>
      <c r="M73" s="231" t="s">
        <v>355</v>
      </c>
    </row>
    <row r="74" spans="1:13" x14ac:dyDescent="0.25">
      <c r="A74" s="64">
        <v>14</v>
      </c>
      <c r="B74" s="64">
        <v>11</v>
      </c>
      <c r="C74" s="64">
        <v>2021</v>
      </c>
      <c r="D74" s="65" t="s">
        <v>351</v>
      </c>
      <c r="E74" s="65"/>
      <c r="F74" s="231" t="s">
        <v>310</v>
      </c>
      <c r="G74" s="65" t="s">
        <v>140</v>
      </c>
      <c r="H74" s="73" t="s">
        <v>353</v>
      </c>
      <c r="I74" s="231" t="s">
        <v>266</v>
      </c>
      <c r="J74" s="66">
        <v>1043</v>
      </c>
      <c r="K74" s="64">
        <v>7</v>
      </c>
      <c r="L74" s="67">
        <f t="shared" si="0"/>
        <v>149</v>
      </c>
      <c r="M74" s="231" t="s">
        <v>355</v>
      </c>
    </row>
    <row r="75" spans="1:13" x14ac:dyDescent="0.25">
      <c r="A75" s="64">
        <v>14</v>
      </c>
      <c r="B75" s="64">
        <v>11</v>
      </c>
      <c r="C75" s="64">
        <v>2021</v>
      </c>
      <c r="D75" s="65" t="s">
        <v>351</v>
      </c>
      <c r="E75" s="65"/>
      <c r="F75" s="231" t="s">
        <v>310</v>
      </c>
      <c r="G75" s="65" t="s">
        <v>140</v>
      </c>
      <c r="H75" s="188" t="s">
        <v>283</v>
      </c>
      <c r="I75" s="231" t="s">
        <v>266</v>
      </c>
      <c r="J75" s="66">
        <v>1148</v>
      </c>
      <c r="K75" s="64">
        <v>7</v>
      </c>
      <c r="L75" s="67">
        <f t="shared" si="0"/>
        <v>164</v>
      </c>
      <c r="M75" s="231" t="s">
        <v>355</v>
      </c>
    </row>
    <row r="76" spans="1:13" x14ac:dyDescent="0.25">
      <c r="A76" s="64">
        <v>14</v>
      </c>
      <c r="B76" s="64">
        <v>11</v>
      </c>
      <c r="C76" s="64">
        <v>2021</v>
      </c>
      <c r="D76" s="65" t="s">
        <v>351</v>
      </c>
      <c r="E76" s="65"/>
      <c r="F76" s="231" t="s">
        <v>310</v>
      </c>
      <c r="G76" s="65" t="s">
        <v>140</v>
      </c>
      <c r="H76" s="188" t="s">
        <v>234</v>
      </c>
      <c r="I76" s="231" t="s">
        <v>266</v>
      </c>
      <c r="J76" s="66">
        <v>1022</v>
      </c>
      <c r="K76" s="64">
        <v>7</v>
      </c>
      <c r="L76" s="67">
        <f t="shared" si="0"/>
        <v>146</v>
      </c>
      <c r="M76" s="231" t="s">
        <v>355</v>
      </c>
    </row>
    <row r="77" spans="1:13" x14ac:dyDescent="0.25">
      <c r="A77" s="64">
        <v>21</v>
      </c>
      <c r="B77" s="64">
        <v>11</v>
      </c>
      <c r="C77" s="64">
        <v>2021</v>
      </c>
      <c r="D77" s="65" t="s">
        <v>370</v>
      </c>
      <c r="E77" s="65"/>
      <c r="F77" s="236" t="s">
        <v>22</v>
      </c>
      <c r="G77" s="65" t="s">
        <v>369</v>
      </c>
      <c r="H77" s="73" t="s">
        <v>125</v>
      </c>
      <c r="I77" s="236" t="s">
        <v>126</v>
      </c>
      <c r="J77" s="66">
        <v>2123</v>
      </c>
      <c r="K77" s="64">
        <v>12</v>
      </c>
      <c r="L77" s="67">
        <f t="shared" si="0"/>
        <v>176.91666666666666</v>
      </c>
      <c r="M77" s="236" t="s">
        <v>355</v>
      </c>
    </row>
    <row r="78" spans="1:13" x14ac:dyDescent="0.25">
      <c r="A78" s="64">
        <v>21</v>
      </c>
      <c r="B78" s="64">
        <v>11</v>
      </c>
      <c r="C78" s="64">
        <v>2021</v>
      </c>
      <c r="D78" s="65" t="s">
        <v>370</v>
      </c>
      <c r="E78" s="65"/>
      <c r="F78" s="236" t="s">
        <v>22</v>
      </c>
      <c r="G78" s="65" t="s">
        <v>369</v>
      </c>
      <c r="H78" s="73" t="s">
        <v>299</v>
      </c>
      <c r="I78" s="236" t="s">
        <v>126</v>
      </c>
      <c r="J78" s="66">
        <v>2170</v>
      </c>
      <c r="K78" s="64">
        <v>12</v>
      </c>
      <c r="L78" s="67">
        <f t="shared" si="0"/>
        <v>180.83333333333334</v>
      </c>
      <c r="M78" s="236" t="s">
        <v>355</v>
      </c>
    </row>
    <row r="79" spans="1:13" x14ac:dyDescent="0.25">
      <c r="A79" s="64">
        <v>21</v>
      </c>
      <c r="B79" s="64">
        <v>11</v>
      </c>
      <c r="C79" s="64">
        <v>2021</v>
      </c>
      <c r="D79" s="65" t="s">
        <v>371</v>
      </c>
      <c r="E79" s="65"/>
      <c r="F79" s="236" t="s">
        <v>22</v>
      </c>
      <c r="G79" s="65" t="s">
        <v>124</v>
      </c>
      <c r="H79" s="188" t="s">
        <v>127</v>
      </c>
      <c r="I79" s="236" t="s">
        <v>126</v>
      </c>
      <c r="J79" s="66">
        <v>2786</v>
      </c>
      <c r="K79" s="64">
        <v>14</v>
      </c>
      <c r="L79" s="215">
        <f t="shared" si="0"/>
        <v>199</v>
      </c>
      <c r="M79" s="244" t="s">
        <v>372</v>
      </c>
    </row>
    <row r="80" spans="1:13" x14ac:dyDescent="0.25">
      <c r="A80" s="64">
        <v>21</v>
      </c>
      <c r="B80" s="64">
        <v>11</v>
      </c>
      <c r="C80" s="64">
        <v>2021</v>
      </c>
      <c r="D80" s="65" t="s">
        <v>371</v>
      </c>
      <c r="E80" s="65"/>
      <c r="F80" s="236" t="s">
        <v>22</v>
      </c>
      <c r="G80" s="65" t="s">
        <v>124</v>
      </c>
      <c r="H80" s="188" t="s">
        <v>130</v>
      </c>
      <c r="I80" s="236" t="s">
        <v>126</v>
      </c>
      <c r="J80" s="66">
        <v>2665</v>
      </c>
      <c r="K80" s="64">
        <v>14</v>
      </c>
      <c r="L80" s="215">
        <f t="shared" si="0"/>
        <v>190.35714285714286</v>
      </c>
      <c r="M80" s="244" t="s">
        <v>372</v>
      </c>
    </row>
    <row r="81" spans="1:13" x14ac:dyDescent="0.25">
      <c r="A81" s="64">
        <v>21</v>
      </c>
      <c r="B81" s="64">
        <v>11</v>
      </c>
      <c r="C81" s="64">
        <v>2021</v>
      </c>
      <c r="D81" s="65" t="s">
        <v>371</v>
      </c>
      <c r="E81" s="65"/>
      <c r="F81" s="236" t="s">
        <v>22</v>
      </c>
      <c r="G81" s="65" t="s">
        <v>124</v>
      </c>
      <c r="H81" s="188" t="s">
        <v>133</v>
      </c>
      <c r="I81" s="236" t="s">
        <v>267</v>
      </c>
      <c r="J81" s="66">
        <v>2626</v>
      </c>
      <c r="K81" s="64">
        <v>14</v>
      </c>
      <c r="L81" s="67">
        <f t="shared" si="0"/>
        <v>187.57142857142858</v>
      </c>
      <c r="M81" s="245" t="s">
        <v>354</v>
      </c>
    </row>
    <row r="82" spans="1:13" x14ac:dyDescent="0.25">
      <c r="A82" s="64">
        <v>21</v>
      </c>
      <c r="B82" s="64">
        <v>11</v>
      </c>
      <c r="C82" s="64">
        <v>2021</v>
      </c>
      <c r="D82" s="65" t="s">
        <v>371</v>
      </c>
      <c r="E82" s="65"/>
      <c r="F82" s="236" t="s">
        <v>22</v>
      </c>
      <c r="G82" s="65" t="s">
        <v>124</v>
      </c>
      <c r="H82" s="188" t="s">
        <v>137</v>
      </c>
      <c r="I82" s="236" t="s">
        <v>267</v>
      </c>
      <c r="J82" s="66">
        <v>2608</v>
      </c>
      <c r="K82" s="64">
        <v>14</v>
      </c>
      <c r="L82" s="67">
        <f t="shared" si="0"/>
        <v>186.28571428571428</v>
      </c>
      <c r="M82" s="245" t="s">
        <v>354</v>
      </c>
    </row>
    <row r="83" spans="1:13" x14ac:dyDescent="0.25">
      <c r="A83" s="64">
        <v>21</v>
      </c>
      <c r="B83" s="64">
        <v>11</v>
      </c>
      <c r="C83" s="64">
        <v>2021</v>
      </c>
      <c r="D83" s="65" t="s">
        <v>373</v>
      </c>
      <c r="E83" s="65"/>
      <c r="F83" s="236" t="s">
        <v>22</v>
      </c>
      <c r="G83" s="65" t="s">
        <v>140</v>
      </c>
      <c r="H83" s="188" t="s">
        <v>282</v>
      </c>
      <c r="I83" s="236" t="s">
        <v>126</v>
      </c>
      <c r="J83" s="66">
        <v>2037</v>
      </c>
      <c r="K83" s="64">
        <v>14</v>
      </c>
      <c r="L83" s="67">
        <f t="shared" si="0"/>
        <v>145.5</v>
      </c>
      <c r="M83" s="245" t="s">
        <v>354</v>
      </c>
    </row>
    <row r="84" spans="1:13" x14ac:dyDescent="0.25">
      <c r="A84" s="64">
        <v>21</v>
      </c>
      <c r="B84" s="64">
        <v>11</v>
      </c>
      <c r="C84" s="64">
        <v>2021</v>
      </c>
      <c r="D84" s="65" t="s">
        <v>373</v>
      </c>
      <c r="E84" s="65"/>
      <c r="F84" s="236" t="s">
        <v>22</v>
      </c>
      <c r="G84" s="65" t="s">
        <v>140</v>
      </c>
      <c r="H84" s="188" t="s">
        <v>138</v>
      </c>
      <c r="I84" s="236" t="s">
        <v>126</v>
      </c>
      <c r="J84" s="66">
        <v>1907</v>
      </c>
      <c r="K84" s="64">
        <v>14</v>
      </c>
      <c r="L84" s="67">
        <f t="shared" si="0"/>
        <v>136.21428571428572</v>
      </c>
      <c r="M84" s="245" t="s">
        <v>354</v>
      </c>
    </row>
    <row r="85" spans="1:13" x14ac:dyDescent="0.25">
      <c r="A85" s="64">
        <v>21</v>
      </c>
      <c r="B85" s="64">
        <v>11</v>
      </c>
      <c r="C85" s="64">
        <v>2021</v>
      </c>
      <c r="D85" s="65" t="s">
        <v>373</v>
      </c>
      <c r="E85" s="65"/>
      <c r="F85" s="236" t="s">
        <v>22</v>
      </c>
      <c r="G85" s="65" t="s">
        <v>124</v>
      </c>
      <c r="H85" s="188" t="s">
        <v>234</v>
      </c>
      <c r="I85" s="236" t="s">
        <v>126</v>
      </c>
      <c r="J85" s="66">
        <v>1280</v>
      </c>
      <c r="K85" s="64">
        <v>8</v>
      </c>
      <c r="L85" s="67">
        <f t="shared" si="0"/>
        <v>160</v>
      </c>
      <c r="M85" s="236" t="s">
        <v>263</v>
      </c>
    </row>
    <row r="86" spans="1:13" x14ac:dyDescent="0.25">
      <c r="A86" s="64">
        <v>21</v>
      </c>
      <c r="B86" s="64">
        <v>11</v>
      </c>
      <c r="C86" s="64">
        <v>2021</v>
      </c>
      <c r="D86" s="65" t="s">
        <v>373</v>
      </c>
      <c r="E86" s="65"/>
      <c r="F86" s="236" t="s">
        <v>22</v>
      </c>
      <c r="G86" s="65" t="s">
        <v>124</v>
      </c>
      <c r="H86" s="188" t="s">
        <v>283</v>
      </c>
      <c r="I86" s="236" t="s">
        <v>126</v>
      </c>
      <c r="J86" s="66">
        <v>1353</v>
      </c>
      <c r="K86" s="64">
        <v>8</v>
      </c>
      <c r="L86" s="67">
        <f t="shared" si="0"/>
        <v>169.125</v>
      </c>
      <c r="M86" s="236" t="s">
        <v>263</v>
      </c>
    </row>
    <row r="87" spans="1:13" x14ac:dyDescent="0.25">
      <c r="A87" s="64">
        <v>21</v>
      </c>
      <c r="B87" s="64">
        <v>11</v>
      </c>
      <c r="C87" s="64">
        <v>2021</v>
      </c>
      <c r="D87" s="65" t="s">
        <v>373</v>
      </c>
      <c r="E87" s="65"/>
      <c r="F87" s="236" t="s">
        <v>22</v>
      </c>
      <c r="G87" s="65" t="s">
        <v>124</v>
      </c>
      <c r="H87" s="188" t="s">
        <v>281</v>
      </c>
      <c r="I87" s="236" t="s">
        <v>267</v>
      </c>
      <c r="J87" s="66">
        <v>1149</v>
      </c>
      <c r="K87" s="64">
        <v>8</v>
      </c>
      <c r="L87" s="67">
        <f t="shared" si="0"/>
        <v>143.625</v>
      </c>
      <c r="M87" s="236" t="s">
        <v>364</v>
      </c>
    </row>
    <row r="88" spans="1:13" x14ac:dyDescent="0.25">
      <c r="A88" s="64">
        <v>21</v>
      </c>
      <c r="B88" s="64">
        <v>11</v>
      </c>
      <c r="C88" s="64">
        <v>2021</v>
      </c>
      <c r="D88" s="65" t="s">
        <v>373</v>
      </c>
      <c r="E88" s="65"/>
      <c r="F88" s="236" t="s">
        <v>22</v>
      </c>
      <c r="G88" s="65" t="s">
        <v>124</v>
      </c>
      <c r="H88" s="188" t="s">
        <v>265</v>
      </c>
      <c r="I88" s="236" t="s">
        <v>267</v>
      </c>
      <c r="J88" s="66">
        <v>1400</v>
      </c>
      <c r="K88" s="64">
        <v>8</v>
      </c>
      <c r="L88" s="67">
        <f t="shared" si="0"/>
        <v>175</v>
      </c>
      <c r="M88" s="236" t="s">
        <v>364</v>
      </c>
    </row>
    <row r="89" spans="1:13" x14ac:dyDescent="0.25">
      <c r="A89" s="64">
        <v>27</v>
      </c>
      <c r="B89" s="64">
        <v>11</v>
      </c>
      <c r="C89" s="64">
        <v>2021</v>
      </c>
      <c r="D89" s="65" t="s">
        <v>410</v>
      </c>
      <c r="E89" s="65"/>
      <c r="F89" s="243" t="s">
        <v>22</v>
      </c>
      <c r="G89" s="65" t="s">
        <v>124</v>
      </c>
      <c r="H89" s="188" t="s">
        <v>137</v>
      </c>
      <c r="I89" s="243"/>
      <c r="J89" s="66">
        <v>1302</v>
      </c>
      <c r="K89" s="64">
        <v>6</v>
      </c>
      <c r="L89" s="62">
        <f t="shared" si="0"/>
        <v>217</v>
      </c>
      <c r="M89" s="246" t="s">
        <v>341</v>
      </c>
    </row>
    <row r="90" spans="1:13" x14ac:dyDescent="0.25">
      <c r="A90" s="64">
        <v>27</v>
      </c>
      <c r="B90" s="64">
        <v>11</v>
      </c>
      <c r="C90" s="64">
        <v>2021</v>
      </c>
      <c r="D90" s="65" t="s">
        <v>410</v>
      </c>
      <c r="E90" s="65"/>
      <c r="F90" s="243" t="s">
        <v>22</v>
      </c>
      <c r="G90" s="65" t="s">
        <v>124</v>
      </c>
      <c r="H90" s="188" t="s">
        <v>348</v>
      </c>
      <c r="I90" s="243" t="s">
        <v>126</v>
      </c>
      <c r="J90" s="66">
        <v>1103</v>
      </c>
      <c r="K90" s="64">
        <v>6</v>
      </c>
      <c r="L90" s="67">
        <f t="shared" si="0"/>
        <v>183.83333333333334</v>
      </c>
      <c r="M90" s="243" t="s">
        <v>269</v>
      </c>
    </row>
    <row r="91" spans="1:13" x14ac:dyDescent="0.25">
      <c r="A91" s="64">
        <v>27</v>
      </c>
      <c r="B91" s="64">
        <v>11</v>
      </c>
      <c r="C91" s="64">
        <v>2021</v>
      </c>
      <c r="D91" s="65" t="s">
        <v>410</v>
      </c>
      <c r="E91" s="65"/>
      <c r="F91" s="243" t="s">
        <v>22</v>
      </c>
      <c r="G91" s="65" t="s">
        <v>124</v>
      </c>
      <c r="H91" s="73" t="s">
        <v>125</v>
      </c>
      <c r="I91" s="243" t="s">
        <v>126</v>
      </c>
      <c r="J91" s="66">
        <v>1021</v>
      </c>
      <c r="K91" s="64">
        <v>6</v>
      </c>
      <c r="L91" s="67">
        <f t="shared" si="0"/>
        <v>170.16666666666666</v>
      </c>
      <c r="M91" s="243" t="s">
        <v>269</v>
      </c>
    </row>
    <row r="92" spans="1:13" x14ac:dyDescent="0.25">
      <c r="A92" s="64">
        <v>27</v>
      </c>
      <c r="B92" s="64">
        <v>11</v>
      </c>
      <c r="C92" s="64">
        <v>2021</v>
      </c>
      <c r="D92" s="65" t="s">
        <v>410</v>
      </c>
      <c r="E92" s="65"/>
      <c r="F92" s="243" t="s">
        <v>22</v>
      </c>
      <c r="G92" s="65" t="s">
        <v>124</v>
      </c>
      <c r="H92" s="188" t="s">
        <v>132</v>
      </c>
      <c r="I92" s="243" t="s">
        <v>267</v>
      </c>
      <c r="J92" s="66">
        <v>953</v>
      </c>
      <c r="K92" s="64">
        <v>6</v>
      </c>
      <c r="L92" s="67">
        <f t="shared" si="0"/>
        <v>158.83333333333334</v>
      </c>
      <c r="M92" s="243" t="s">
        <v>263</v>
      </c>
    </row>
    <row r="93" spans="1:13" x14ac:dyDescent="0.25">
      <c r="A93" s="64">
        <v>27</v>
      </c>
      <c r="B93" s="64">
        <v>11</v>
      </c>
      <c r="C93" s="64">
        <v>2021</v>
      </c>
      <c r="D93" s="65" t="s">
        <v>410</v>
      </c>
      <c r="E93" s="65"/>
      <c r="F93" s="243" t="s">
        <v>22</v>
      </c>
      <c r="G93" s="65" t="s">
        <v>124</v>
      </c>
      <c r="H93" s="188" t="s">
        <v>265</v>
      </c>
      <c r="I93" s="243" t="s">
        <v>267</v>
      </c>
      <c r="J93" s="66">
        <v>1065</v>
      </c>
      <c r="K93" s="64">
        <v>6</v>
      </c>
      <c r="L93" s="67">
        <f t="shared" si="0"/>
        <v>177.5</v>
      </c>
      <c r="M93" s="243" t="s">
        <v>263</v>
      </c>
    </row>
    <row r="94" spans="1:13" x14ac:dyDescent="0.25">
      <c r="A94" s="64">
        <v>27</v>
      </c>
      <c r="B94" s="64">
        <v>11</v>
      </c>
      <c r="C94" s="64">
        <v>2021</v>
      </c>
      <c r="D94" s="65" t="s">
        <v>410</v>
      </c>
      <c r="E94" s="65"/>
      <c r="F94" s="243" t="s">
        <v>22</v>
      </c>
      <c r="G94" s="65" t="s">
        <v>124</v>
      </c>
      <c r="H94" s="188" t="s">
        <v>130</v>
      </c>
      <c r="I94" s="243" t="s">
        <v>266</v>
      </c>
      <c r="J94" s="66">
        <v>1083</v>
      </c>
      <c r="K94" s="64">
        <v>6</v>
      </c>
      <c r="L94" s="67">
        <f t="shared" si="0"/>
        <v>180.5</v>
      </c>
      <c r="M94" s="243" t="s">
        <v>285</v>
      </c>
    </row>
    <row r="95" spans="1:13" x14ac:dyDescent="0.25">
      <c r="A95" s="64">
        <v>27</v>
      </c>
      <c r="B95" s="64">
        <v>11</v>
      </c>
      <c r="C95" s="64">
        <v>2021</v>
      </c>
      <c r="D95" s="65" t="s">
        <v>410</v>
      </c>
      <c r="E95" s="65"/>
      <c r="F95" s="243" t="s">
        <v>22</v>
      </c>
      <c r="G95" s="65" t="s">
        <v>124</v>
      </c>
      <c r="H95" s="73" t="s">
        <v>312</v>
      </c>
      <c r="I95" s="243" t="s">
        <v>266</v>
      </c>
      <c r="J95" s="66">
        <v>931</v>
      </c>
      <c r="K95" s="64">
        <v>6</v>
      </c>
      <c r="L95" s="67">
        <f t="shared" si="0"/>
        <v>155.16666666666666</v>
      </c>
      <c r="M95" s="243" t="s">
        <v>285</v>
      </c>
    </row>
    <row r="96" spans="1:13" x14ac:dyDescent="0.25">
      <c r="A96" s="64">
        <v>28</v>
      </c>
      <c r="B96" s="64">
        <v>11</v>
      </c>
      <c r="C96" s="64">
        <v>2021</v>
      </c>
      <c r="D96" s="65" t="s">
        <v>388</v>
      </c>
      <c r="E96" s="65"/>
      <c r="F96" s="241" t="s">
        <v>331</v>
      </c>
      <c r="G96" s="65" t="s">
        <v>387</v>
      </c>
      <c r="H96" s="73" t="s">
        <v>128</v>
      </c>
      <c r="I96" s="241"/>
      <c r="J96" s="66">
        <v>1441</v>
      </c>
      <c r="K96" s="64">
        <v>8</v>
      </c>
      <c r="L96" s="67">
        <f t="shared" si="0"/>
        <v>180.125</v>
      </c>
      <c r="M96" s="244" t="s">
        <v>389</v>
      </c>
    </row>
    <row r="97" spans="1:13" x14ac:dyDescent="0.25">
      <c r="A97" s="64">
        <v>28</v>
      </c>
      <c r="B97" s="64">
        <v>11</v>
      </c>
      <c r="C97" s="64">
        <v>2021</v>
      </c>
      <c r="D97" s="65" t="s">
        <v>388</v>
      </c>
      <c r="E97" s="65"/>
      <c r="F97" s="243" t="s">
        <v>331</v>
      </c>
      <c r="G97" s="65" t="s">
        <v>387</v>
      </c>
      <c r="H97" s="188" t="s">
        <v>129</v>
      </c>
      <c r="I97" s="241"/>
      <c r="J97" s="66">
        <v>1494</v>
      </c>
      <c r="K97" s="64">
        <v>8</v>
      </c>
      <c r="L97" s="67">
        <f t="shared" si="0"/>
        <v>186.75</v>
      </c>
      <c r="M97" s="246" t="s">
        <v>341</v>
      </c>
    </row>
    <row r="98" spans="1:13" x14ac:dyDescent="0.25">
      <c r="A98" s="64">
        <v>28</v>
      </c>
      <c r="B98" s="64">
        <v>11</v>
      </c>
      <c r="C98" s="64">
        <v>2021</v>
      </c>
      <c r="D98" s="65" t="s">
        <v>390</v>
      </c>
      <c r="E98" s="65"/>
      <c r="F98" s="243" t="s">
        <v>331</v>
      </c>
      <c r="G98" s="65" t="s">
        <v>387</v>
      </c>
      <c r="H98" s="73" t="s">
        <v>125</v>
      </c>
      <c r="I98" s="241"/>
      <c r="J98" s="66">
        <v>1395</v>
      </c>
      <c r="K98" s="64">
        <v>8</v>
      </c>
      <c r="L98" s="67">
        <f t="shared" si="0"/>
        <v>174.375</v>
      </c>
      <c r="M98" s="244" t="s">
        <v>389</v>
      </c>
    </row>
    <row r="99" spans="1:13" x14ac:dyDescent="0.25">
      <c r="A99" s="64">
        <v>28</v>
      </c>
      <c r="B99" s="64">
        <v>11</v>
      </c>
      <c r="C99" s="64">
        <v>2021</v>
      </c>
      <c r="D99" s="65" t="s">
        <v>390</v>
      </c>
      <c r="E99" s="65"/>
      <c r="F99" s="243" t="s">
        <v>331</v>
      </c>
      <c r="G99" s="65" t="s">
        <v>387</v>
      </c>
      <c r="H99" s="188" t="s">
        <v>144</v>
      </c>
      <c r="I99" s="241"/>
      <c r="J99" s="66">
        <v>1190</v>
      </c>
      <c r="K99" s="64">
        <v>8</v>
      </c>
      <c r="L99" s="67">
        <f t="shared" si="0"/>
        <v>148.75</v>
      </c>
      <c r="M99" s="245" t="s">
        <v>336</v>
      </c>
    </row>
    <row r="100" spans="1:13" x14ac:dyDescent="0.25">
      <c r="A100" s="64">
        <v>28</v>
      </c>
      <c r="B100" s="64">
        <v>11</v>
      </c>
      <c r="C100" s="64">
        <v>2021</v>
      </c>
      <c r="D100" s="65" t="s">
        <v>390</v>
      </c>
      <c r="E100" s="65"/>
      <c r="F100" s="243" t="s">
        <v>331</v>
      </c>
      <c r="G100" s="65" t="s">
        <v>387</v>
      </c>
      <c r="H100" s="188" t="s">
        <v>348</v>
      </c>
      <c r="I100" s="241"/>
      <c r="J100" s="66">
        <v>1577</v>
      </c>
      <c r="K100" s="64">
        <v>8</v>
      </c>
      <c r="L100" s="215">
        <f t="shared" si="0"/>
        <v>197.125</v>
      </c>
      <c r="M100" s="245" t="s">
        <v>336</v>
      </c>
    </row>
    <row r="101" spans="1:13" x14ac:dyDescent="0.25">
      <c r="A101" s="64">
        <v>28</v>
      </c>
      <c r="B101" s="64">
        <v>11</v>
      </c>
      <c r="C101" s="64">
        <v>2021</v>
      </c>
      <c r="D101" s="65" t="s">
        <v>390</v>
      </c>
      <c r="E101" s="65"/>
      <c r="F101" s="243" t="s">
        <v>331</v>
      </c>
      <c r="G101" s="65" t="s">
        <v>387</v>
      </c>
      <c r="H101" s="188" t="s">
        <v>127</v>
      </c>
      <c r="I101" s="241"/>
      <c r="J101" s="66">
        <v>1431</v>
      </c>
      <c r="K101" s="64">
        <v>8</v>
      </c>
      <c r="L101" s="67">
        <f t="shared" si="0"/>
        <v>178.875</v>
      </c>
      <c r="M101" s="241" t="s">
        <v>391</v>
      </c>
    </row>
    <row r="102" spans="1:13" x14ac:dyDescent="0.25">
      <c r="A102" s="64">
        <v>28</v>
      </c>
      <c r="B102" s="64">
        <v>11</v>
      </c>
      <c r="C102" s="64">
        <v>2021</v>
      </c>
      <c r="D102" s="65" t="s">
        <v>390</v>
      </c>
      <c r="E102" s="65"/>
      <c r="F102" s="243" t="s">
        <v>331</v>
      </c>
      <c r="G102" s="65" t="s">
        <v>387</v>
      </c>
      <c r="H102" s="188" t="s">
        <v>137</v>
      </c>
      <c r="I102" s="241"/>
      <c r="J102" s="66">
        <v>1427</v>
      </c>
      <c r="K102" s="64">
        <v>8</v>
      </c>
      <c r="L102" s="67">
        <f t="shared" si="0"/>
        <v>178.375</v>
      </c>
      <c r="M102" s="241" t="s">
        <v>392</v>
      </c>
    </row>
    <row r="103" spans="1:13" x14ac:dyDescent="0.25">
      <c r="A103" s="64">
        <v>28</v>
      </c>
      <c r="B103" s="64">
        <v>11</v>
      </c>
      <c r="C103" s="64">
        <v>2021</v>
      </c>
      <c r="D103" s="65" t="s">
        <v>393</v>
      </c>
      <c r="E103" s="65"/>
      <c r="F103" s="241" t="s">
        <v>386</v>
      </c>
      <c r="G103" s="65" t="s">
        <v>387</v>
      </c>
      <c r="H103" s="188" t="s">
        <v>265</v>
      </c>
      <c r="I103" s="241"/>
      <c r="J103" s="66">
        <v>1536</v>
      </c>
      <c r="K103" s="64">
        <v>8</v>
      </c>
      <c r="L103" s="215">
        <f t="shared" si="0"/>
        <v>192</v>
      </c>
      <c r="M103" s="244" t="s">
        <v>394</v>
      </c>
    </row>
    <row r="104" spans="1:13" x14ac:dyDescent="0.25">
      <c r="A104" s="64">
        <v>28</v>
      </c>
      <c r="B104" s="64">
        <v>11</v>
      </c>
      <c r="C104" s="64">
        <v>2021</v>
      </c>
      <c r="D104" s="65" t="s">
        <v>393</v>
      </c>
      <c r="E104" s="65"/>
      <c r="F104" s="241" t="s">
        <v>386</v>
      </c>
      <c r="G104" s="65" t="s">
        <v>387</v>
      </c>
      <c r="H104" s="188" t="s">
        <v>130</v>
      </c>
      <c r="I104" s="241"/>
      <c r="J104" s="66">
        <v>1418</v>
      </c>
      <c r="K104" s="64">
        <v>8</v>
      </c>
      <c r="L104" s="67">
        <f t="shared" si="0"/>
        <v>177.25</v>
      </c>
      <c r="M104" s="246" t="s">
        <v>341</v>
      </c>
    </row>
    <row r="105" spans="1:13" x14ac:dyDescent="0.25">
      <c r="A105" s="64">
        <v>28</v>
      </c>
      <c r="B105" s="64">
        <v>11</v>
      </c>
      <c r="C105" s="64">
        <v>2021</v>
      </c>
      <c r="D105" s="65" t="s">
        <v>393</v>
      </c>
      <c r="E105" s="65"/>
      <c r="F105" s="241" t="s">
        <v>386</v>
      </c>
      <c r="G105" s="65" t="s">
        <v>387</v>
      </c>
      <c r="H105" s="188" t="s">
        <v>234</v>
      </c>
      <c r="I105" s="241"/>
      <c r="J105" s="66">
        <v>1105</v>
      </c>
      <c r="K105" s="64">
        <v>8</v>
      </c>
      <c r="L105" s="67">
        <f t="shared" si="0"/>
        <v>138.125</v>
      </c>
      <c r="M105" s="241" t="s">
        <v>395</v>
      </c>
    </row>
    <row r="106" spans="1:13" x14ac:dyDescent="0.25">
      <c r="A106" s="64">
        <v>28</v>
      </c>
      <c r="B106" s="64">
        <v>11</v>
      </c>
      <c r="C106" s="64">
        <v>2021</v>
      </c>
      <c r="D106" s="65" t="s">
        <v>393</v>
      </c>
      <c r="E106" s="65"/>
      <c r="F106" s="241" t="s">
        <v>386</v>
      </c>
      <c r="G106" s="65" t="s">
        <v>387</v>
      </c>
      <c r="H106" s="188" t="s">
        <v>281</v>
      </c>
      <c r="I106" s="241"/>
      <c r="J106" s="66">
        <v>1175</v>
      </c>
      <c r="K106" s="64">
        <v>8</v>
      </c>
      <c r="L106" s="67">
        <f t="shared" si="0"/>
        <v>146.875</v>
      </c>
      <c r="M106" s="241" t="s">
        <v>396</v>
      </c>
    </row>
    <row r="107" spans="1:13" x14ac:dyDescent="0.25">
      <c r="A107" s="64">
        <v>28</v>
      </c>
      <c r="B107" s="64">
        <v>11</v>
      </c>
      <c r="C107" s="64">
        <v>2021</v>
      </c>
      <c r="D107" s="65" t="s">
        <v>393</v>
      </c>
      <c r="E107" s="65"/>
      <c r="F107" s="241" t="s">
        <v>386</v>
      </c>
      <c r="G107" s="65" t="s">
        <v>387</v>
      </c>
      <c r="H107" s="73" t="s">
        <v>312</v>
      </c>
      <c r="I107" s="241"/>
      <c r="J107" s="66">
        <v>1305</v>
      </c>
      <c r="K107" s="64">
        <v>8</v>
      </c>
      <c r="L107" s="67">
        <f t="shared" si="0"/>
        <v>163.125</v>
      </c>
      <c r="M107" s="244" t="s">
        <v>389</v>
      </c>
    </row>
    <row r="108" spans="1:13" x14ac:dyDescent="0.25">
      <c r="A108" s="64">
        <v>28</v>
      </c>
      <c r="B108" s="64">
        <v>11</v>
      </c>
      <c r="C108" s="64">
        <v>2021</v>
      </c>
      <c r="D108" s="65" t="s">
        <v>393</v>
      </c>
      <c r="E108" s="65"/>
      <c r="F108" s="241" t="s">
        <v>386</v>
      </c>
      <c r="G108" s="65" t="s">
        <v>387</v>
      </c>
      <c r="H108" s="188" t="s">
        <v>282</v>
      </c>
      <c r="I108" s="241"/>
      <c r="J108" s="66">
        <v>1206</v>
      </c>
      <c r="K108" s="64">
        <v>8</v>
      </c>
      <c r="L108" s="67">
        <f t="shared" si="0"/>
        <v>150.75</v>
      </c>
      <c r="M108" s="245" t="s">
        <v>336</v>
      </c>
    </row>
    <row r="109" spans="1:13" x14ac:dyDescent="0.25">
      <c r="A109" s="64">
        <v>5</v>
      </c>
      <c r="B109" s="64">
        <v>12</v>
      </c>
      <c r="C109" s="64">
        <v>2021</v>
      </c>
      <c r="D109" s="65" t="s">
        <v>433</v>
      </c>
      <c r="E109" s="65"/>
      <c r="F109" s="247" t="s">
        <v>331</v>
      </c>
      <c r="G109" s="65" t="s">
        <v>280</v>
      </c>
      <c r="H109" s="73" t="s">
        <v>332</v>
      </c>
      <c r="I109" s="247"/>
      <c r="J109" s="66">
        <v>968</v>
      </c>
      <c r="K109" s="64">
        <v>8</v>
      </c>
      <c r="L109" s="67">
        <f t="shared" si="0"/>
        <v>121</v>
      </c>
      <c r="M109" s="247" t="s">
        <v>416</v>
      </c>
    </row>
    <row r="110" spans="1:13" x14ac:dyDescent="0.25">
      <c r="A110" s="64">
        <v>12</v>
      </c>
      <c r="B110" s="64">
        <v>12</v>
      </c>
      <c r="C110" s="64">
        <v>2021</v>
      </c>
      <c r="D110" s="65" t="s">
        <v>418</v>
      </c>
      <c r="E110" s="65"/>
      <c r="F110" s="248">
        <v>1</v>
      </c>
      <c r="G110" s="65" t="s">
        <v>124</v>
      </c>
      <c r="H110" s="188" t="s">
        <v>137</v>
      </c>
      <c r="I110" s="248"/>
      <c r="J110" s="66">
        <v>3637</v>
      </c>
      <c r="K110" s="64">
        <v>19</v>
      </c>
      <c r="L110" s="67">
        <f t="shared" si="0"/>
        <v>191.42105263157896</v>
      </c>
      <c r="M110" s="246" t="s">
        <v>419</v>
      </c>
    </row>
    <row r="111" spans="1:13" x14ac:dyDescent="0.25">
      <c r="A111" s="64">
        <v>12</v>
      </c>
      <c r="B111" s="64">
        <v>12</v>
      </c>
      <c r="C111" s="64">
        <v>2021</v>
      </c>
      <c r="D111" s="65" t="s">
        <v>418</v>
      </c>
      <c r="E111" s="65"/>
      <c r="F111" s="248">
        <v>1</v>
      </c>
      <c r="G111" s="65" t="s">
        <v>124</v>
      </c>
      <c r="H111" s="188" t="s">
        <v>129</v>
      </c>
      <c r="I111" s="248"/>
      <c r="J111" s="66">
        <v>3734</v>
      </c>
      <c r="K111" s="64">
        <v>19</v>
      </c>
      <c r="L111" s="67">
        <f t="shared" si="0"/>
        <v>196.52631578947367</v>
      </c>
      <c r="M111" s="248" t="s">
        <v>420</v>
      </c>
    </row>
    <row r="112" spans="1:13" x14ac:dyDescent="0.25">
      <c r="A112" s="64">
        <v>12</v>
      </c>
      <c r="B112" s="64">
        <v>12</v>
      </c>
      <c r="C112" s="64">
        <v>2021</v>
      </c>
      <c r="D112" s="65" t="s">
        <v>418</v>
      </c>
      <c r="E112" s="65"/>
      <c r="F112" s="248">
        <v>1</v>
      </c>
      <c r="G112" s="65" t="s">
        <v>124</v>
      </c>
      <c r="H112" s="73" t="s">
        <v>125</v>
      </c>
      <c r="I112" s="248"/>
      <c r="J112" s="66">
        <v>1345</v>
      </c>
      <c r="K112" s="64">
        <v>8</v>
      </c>
      <c r="L112" s="67">
        <f t="shared" si="0"/>
        <v>168.125</v>
      </c>
      <c r="M112" s="248" t="s">
        <v>421</v>
      </c>
    </row>
    <row r="113" spans="1:13" x14ac:dyDescent="0.25">
      <c r="A113" s="64">
        <v>9</v>
      </c>
      <c r="B113" s="64">
        <v>1</v>
      </c>
      <c r="C113" s="64">
        <v>2022</v>
      </c>
      <c r="D113" s="65" t="s">
        <v>424</v>
      </c>
      <c r="E113" s="65"/>
      <c r="F113" s="249">
        <v>1</v>
      </c>
      <c r="G113" s="65" t="s">
        <v>124</v>
      </c>
      <c r="H113" s="188" t="s">
        <v>130</v>
      </c>
      <c r="I113" s="249"/>
      <c r="J113" s="66">
        <v>1448</v>
      </c>
      <c r="K113" s="64">
        <v>8</v>
      </c>
      <c r="L113" s="67">
        <f t="shared" si="0"/>
        <v>181</v>
      </c>
      <c r="M113" s="249" t="s">
        <v>425</v>
      </c>
    </row>
    <row r="114" spans="1:13" x14ac:dyDescent="0.25">
      <c r="A114" s="64">
        <v>9</v>
      </c>
      <c r="B114" s="64">
        <v>1</v>
      </c>
      <c r="C114" s="64">
        <v>2022</v>
      </c>
      <c r="D114" s="65" t="s">
        <v>424</v>
      </c>
      <c r="E114" s="65"/>
      <c r="F114" s="249">
        <v>1</v>
      </c>
      <c r="G114" s="65" t="s">
        <v>124</v>
      </c>
      <c r="H114" s="73" t="s">
        <v>312</v>
      </c>
      <c r="I114" s="249"/>
      <c r="J114" s="66">
        <v>1310</v>
      </c>
      <c r="K114" s="64">
        <v>8</v>
      </c>
      <c r="L114" s="67">
        <f t="shared" si="0"/>
        <v>163.75</v>
      </c>
      <c r="M114" s="245" t="s">
        <v>336</v>
      </c>
    </row>
    <row r="115" spans="1:13" x14ac:dyDescent="0.25">
      <c r="A115" s="64">
        <v>9</v>
      </c>
      <c r="B115" s="64">
        <v>1</v>
      </c>
      <c r="C115" s="64">
        <v>2022</v>
      </c>
      <c r="D115" s="65" t="s">
        <v>424</v>
      </c>
      <c r="E115" s="65"/>
      <c r="F115" s="249">
        <v>1</v>
      </c>
      <c r="G115" s="65" t="s">
        <v>124</v>
      </c>
      <c r="H115" s="188" t="s">
        <v>265</v>
      </c>
      <c r="I115" s="249"/>
      <c r="J115" s="66">
        <v>1594</v>
      </c>
      <c r="K115" s="64">
        <v>8</v>
      </c>
      <c r="L115" s="215">
        <f t="shared" si="0"/>
        <v>199.25</v>
      </c>
      <c r="M115" s="244" t="s">
        <v>394</v>
      </c>
    </row>
    <row r="116" spans="1:13" x14ac:dyDescent="0.25">
      <c r="A116" s="64">
        <v>9</v>
      </c>
      <c r="B116" s="64">
        <v>1</v>
      </c>
      <c r="C116" s="64">
        <v>2022</v>
      </c>
      <c r="D116" s="65" t="s">
        <v>424</v>
      </c>
      <c r="E116" s="65"/>
      <c r="F116" s="249">
        <v>1</v>
      </c>
      <c r="G116" s="65" t="s">
        <v>124</v>
      </c>
      <c r="H116" s="188" t="s">
        <v>281</v>
      </c>
      <c r="I116" s="249"/>
      <c r="J116" s="66">
        <v>1119</v>
      </c>
      <c r="K116" s="64">
        <v>8</v>
      </c>
      <c r="L116" s="67">
        <f t="shared" si="0"/>
        <v>139.875</v>
      </c>
      <c r="M116" s="249" t="s">
        <v>427</v>
      </c>
    </row>
    <row r="117" spans="1:13" x14ac:dyDescent="0.25">
      <c r="A117" s="64">
        <v>9</v>
      </c>
      <c r="B117" s="64">
        <v>1</v>
      </c>
      <c r="C117" s="64">
        <v>2022</v>
      </c>
      <c r="D117" s="65" t="s">
        <v>424</v>
      </c>
      <c r="E117" s="65"/>
      <c r="F117" s="249">
        <v>1</v>
      </c>
      <c r="G117" s="65" t="s">
        <v>124</v>
      </c>
      <c r="H117" s="188" t="s">
        <v>234</v>
      </c>
      <c r="I117" s="249"/>
      <c r="J117" s="66">
        <v>1225</v>
      </c>
      <c r="K117" s="64">
        <v>8</v>
      </c>
      <c r="L117" s="67">
        <f t="shared" ref="L117" si="1">J117/K117</f>
        <v>153.125</v>
      </c>
      <c r="M117" s="249" t="s">
        <v>426</v>
      </c>
    </row>
    <row r="118" spans="1:13" x14ac:dyDescent="0.25">
      <c r="A118" s="64">
        <v>9</v>
      </c>
      <c r="B118" s="64">
        <v>1</v>
      </c>
      <c r="C118" s="64">
        <v>2022</v>
      </c>
      <c r="D118" s="65" t="s">
        <v>424</v>
      </c>
      <c r="E118" s="65"/>
      <c r="F118" s="249">
        <v>1</v>
      </c>
      <c r="G118" s="65" t="s">
        <v>124</v>
      </c>
      <c r="H118" s="188" t="s">
        <v>282</v>
      </c>
      <c r="I118" s="249"/>
      <c r="J118" s="66">
        <v>1031</v>
      </c>
      <c r="K118" s="64">
        <v>8</v>
      </c>
      <c r="L118" s="67">
        <f t="shared" si="0"/>
        <v>128.875</v>
      </c>
      <c r="M118" s="249" t="s">
        <v>395</v>
      </c>
    </row>
    <row r="119" spans="1:13" x14ac:dyDescent="0.25">
      <c r="A119" s="64">
        <v>9</v>
      </c>
      <c r="B119" s="64">
        <v>1</v>
      </c>
      <c r="C119" s="64">
        <v>2022</v>
      </c>
      <c r="D119" s="65" t="s">
        <v>428</v>
      </c>
      <c r="E119" s="65"/>
      <c r="F119" s="249">
        <v>1</v>
      </c>
      <c r="G119" s="65" t="s">
        <v>280</v>
      </c>
      <c r="H119" s="73" t="s">
        <v>125</v>
      </c>
      <c r="I119" s="249"/>
      <c r="J119" s="66">
        <v>1392</v>
      </c>
      <c r="K119" s="64">
        <v>8</v>
      </c>
      <c r="L119" s="67">
        <f t="shared" si="0"/>
        <v>174</v>
      </c>
      <c r="M119" s="244" t="s">
        <v>389</v>
      </c>
    </row>
    <row r="120" spans="1:13" x14ac:dyDescent="0.25">
      <c r="A120" s="64">
        <v>9</v>
      </c>
      <c r="B120" s="64">
        <v>1</v>
      </c>
      <c r="C120" s="64">
        <v>2022</v>
      </c>
      <c r="D120" s="65" t="s">
        <v>428</v>
      </c>
      <c r="E120" s="65"/>
      <c r="F120" s="249">
        <v>1</v>
      </c>
      <c r="G120" s="65" t="s">
        <v>280</v>
      </c>
      <c r="H120" s="188" t="s">
        <v>348</v>
      </c>
      <c r="I120" s="249"/>
      <c r="J120" s="66">
        <v>1429</v>
      </c>
      <c r="K120" s="64">
        <v>8</v>
      </c>
      <c r="L120" s="67">
        <f t="shared" si="0"/>
        <v>178.625</v>
      </c>
      <c r="M120" s="249" t="s">
        <v>425</v>
      </c>
    </row>
    <row r="121" spans="1:13" x14ac:dyDescent="0.25">
      <c r="A121" s="64">
        <v>9</v>
      </c>
      <c r="B121" s="64">
        <v>1</v>
      </c>
      <c r="C121" s="64">
        <v>2022</v>
      </c>
      <c r="D121" s="65" t="s">
        <v>428</v>
      </c>
      <c r="E121" s="65"/>
      <c r="F121" s="249">
        <v>1</v>
      </c>
      <c r="G121" s="65" t="s">
        <v>280</v>
      </c>
      <c r="H121" s="188" t="s">
        <v>137</v>
      </c>
      <c r="I121" s="249"/>
      <c r="J121" s="66">
        <v>1379</v>
      </c>
      <c r="K121" s="64">
        <v>8</v>
      </c>
      <c r="L121" s="67">
        <f t="shared" si="0"/>
        <v>172.375</v>
      </c>
      <c r="M121" s="249" t="s">
        <v>416</v>
      </c>
    </row>
    <row r="122" spans="1:13" x14ac:dyDescent="0.25">
      <c r="A122" s="64">
        <v>9</v>
      </c>
      <c r="B122" s="64">
        <v>1</v>
      </c>
      <c r="C122" s="64">
        <v>2022</v>
      </c>
      <c r="D122" s="65" t="s">
        <v>428</v>
      </c>
      <c r="E122" s="65"/>
      <c r="F122" s="249">
        <v>1</v>
      </c>
      <c r="G122" s="65" t="s">
        <v>280</v>
      </c>
      <c r="H122" s="188" t="s">
        <v>127</v>
      </c>
      <c r="I122" s="249"/>
      <c r="J122" s="66">
        <v>1489</v>
      </c>
      <c r="K122" s="64">
        <v>8</v>
      </c>
      <c r="L122" s="67">
        <f t="shared" ref="L122:L218" si="2">J122/K122</f>
        <v>186.125</v>
      </c>
      <c r="M122" s="245" t="s">
        <v>336</v>
      </c>
    </row>
    <row r="123" spans="1:13" x14ac:dyDescent="0.25">
      <c r="A123" s="64">
        <v>16</v>
      </c>
      <c r="B123" s="64">
        <v>1</v>
      </c>
      <c r="C123" s="64">
        <v>2022</v>
      </c>
      <c r="D123" s="65" t="s">
        <v>456</v>
      </c>
      <c r="E123" s="65"/>
      <c r="F123" s="250" t="s">
        <v>331</v>
      </c>
      <c r="G123" s="65" t="s">
        <v>387</v>
      </c>
      <c r="H123" s="73" t="s">
        <v>332</v>
      </c>
      <c r="I123" s="250"/>
      <c r="J123" s="66">
        <v>837</v>
      </c>
      <c r="K123" s="64">
        <v>8</v>
      </c>
      <c r="L123" s="67">
        <f t="shared" si="2"/>
        <v>104.625</v>
      </c>
      <c r="M123" s="250" t="s">
        <v>333</v>
      </c>
    </row>
    <row r="124" spans="1:13" x14ac:dyDescent="0.25">
      <c r="A124" s="64">
        <v>16</v>
      </c>
      <c r="B124" s="64">
        <v>1</v>
      </c>
      <c r="C124" s="64">
        <v>2022</v>
      </c>
      <c r="D124" s="65" t="s">
        <v>457</v>
      </c>
      <c r="E124" s="65"/>
      <c r="F124" s="250" t="s">
        <v>331</v>
      </c>
      <c r="G124" s="65" t="s">
        <v>387</v>
      </c>
      <c r="H124" s="188" t="s">
        <v>434</v>
      </c>
      <c r="I124" s="250"/>
      <c r="J124" s="66">
        <v>1013</v>
      </c>
      <c r="K124" s="64">
        <v>8</v>
      </c>
      <c r="L124" s="67">
        <f t="shared" si="2"/>
        <v>126.625</v>
      </c>
      <c r="M124" s="250" t="s">
        <v>435</v>
      </c>
    </row>
    <row r="125" spans="1:13" x14ac:dyDescent="0.25">
      <c r="A125" s="64">
        <v>23</v>
      </c>
      <c r="B125" s="64">
        <v>1</v>
      </c>
      <c r="C125" s="64">
        <v>2022</v>
      </c>
      <c r="D125" s="65" t="s">
        <v>437</v>
      </c>
      <c r="E125" s="65"/>
      <c r="F125" s="251" t="s">
        <v>331</v>
      </c>
      <c r="G125" s="65" t="s">
        <v>280</v>
      </c>
      <c r="H125" s="188" t="s">
        <v>281</v>
      </c>
      <c r="I125" s="251"/>
      <c r="J125" s="66">
        <v>1232</v>
      </c>
      <c r="K125" s="64">
        <v>8</v>
      </c>
      <c r="L125" s="67">
        <f t="shared" si="2"/>
        <v>154</v>
      </c>
      <c r="M125" s="251" t="s">
        <v>425</v>
      </c>
    </row>
    <row r="126" spans="1:13" x14ac:dyDescent="0.25">
      <c r="A126" s="64">
        <v>23</v>
      </c>
      <c r="B126" s="64">
        <v>1</v>
      </c>
      <c r="C126" s="64">
        <v>2022</v>
      </c>
      <c r="D126" s="65" t="s">
        <v>437</v>
      </c>
      <c r="E126" s="65"/>
      <c r="F126" s="251" t="s">
        <v>331</v>
      </c>
      <c r="G126" s="65" t="s">
        <v>280</v>
      </c>
      <c r="H126" s="188" t="s">
        <v>234</v>
      </c>
      <c r="I126" s="251"/>
      <c r="J126" s="66">
        <v>1058</v>
      </c>
      <c r="K126" s="64">
        <v>8</v>
      </c>
      <c r="L126" s="67">
        <f t="shared" si="2"/>
        <v>132.25</v>
      </c>
      <c r="M126" s="251" t="s">
        <v>333</v>
      </c>
    </row>
    <row r="127" spans="1:13" x14ac:dyDescent="0.25">
      <c r="A127" s="64">
        <v>23</v>
      </c>
      <c r="B127" s="64">
        <v>1</v>
      </c>
      <c r="C127" s="64">
        <v>2022</v>
      </c>
      <c r="D127" s="65" t="s">
        <v>437</v>
      </c>
      <c r="E127" s="65"/>
      <c r="F127" s="251" t="s">
        <v>331</v>
      </c>
      <c r="G127" s="65" t="s">
        <v>280</v>
      </c>
      <c r="H127" s="188" t="s">
        <v>282</v>
      </c>
      <c r="I127" s="251"/>
      <c r="J127" s="66">
        <v>1015</v>
      </c>
      <c r="K127" s="64">
        <v>8</v>
      </c>
      <c r="L127" s="67">
        <f t="shared" si="2"/>
        <v>126.875</v>
      </c>
      <c r="M127" s="245" t="s">
        <v>336</v>
      </c>
    </row>
    <row r="128" spans="1:13" x14ac:dyDescent="0.25">
      <c r="A128" s="64">
        <v>23</v>
      </c>
      <c r="B128" s="64">
        <v>1</v>
      </c>
      <c r="C128" s="64">
        <v>2022</v>
      </c>
      <c r="D128" s="65" t="s">
        <v>438</v>
      </c>
      <c r="E128" s="65"/>
      <c r="F128" s="251" t="s">
        <v>331</v>
      </c>
      <c r="G128" s="65" t="s">
        <v>124</v>
      </c>
      <c r="H128" s="188" t="s">
        <v>439</v>
      </c>
      <c r="I128" s="251"/>
      <c r="J128" s="66">
        <v>2388</v>
      </c>
      <c r="K128" s="64">
        <v>14</v>
      </c>
      <c r="L128" s="67">
        <f t="shared" si="2"/>
        <v>170.57142857142858</v>
      </c>
      <c r="M128" s="244" t="s">
        <v>389</v>
      </c>
    </row>
    <row r="129" spans="1:13" x14ac:dyDescent="0.25">
      <c r="A129" s="64">
        <v>23</v>
      </c>
      <c r="B129" s="64">
        <v>1</v>
      </c>
      <c r="C129" s="64">
        <v>2022</v>
      </c>
      <c r="D129" s="65" t="s">
        <v>438</v>
      </c>
      <c r="E129" s="65"/>
      <c r="F129" s="251" t="s">
        <v>331</v>
      </c>
      <c r="G129" s="65" t="s">
        <v>124</v>
      </c>
      <c r="H129" s="73" t="s">
        <v>125</v>
      </c>
      <c r="I129" s="251"/>
      <c r="J129" s="66">
        <v>2343</v>
      </c>
      <c r="K129" s="64">
        <v>14</v>
      </c>
      <c r="L129" s="67">
        <f t="shared" si="2"/>
        <v>167.35714285714286</v>
      </c>
      <c r="M129" s="246" t="s">
        <v>341</v>
      </c>
    </row>
    <row r="130" spans="1:13" x14ac:dyDescent="0.25">
      <c r="A130" s="64">
        <v>23</v>
      </c>
      <c r="B130" s="64">
        <v>1</v>
      </c>
      <c r="C130" s="64">
        <v>2022</v>
      </c>
      <c r="D130" s="65" t="s">
        <v>438</v>
      </c>
      <c r="E130" s="65"/>
      <c r="F130" s="252" t="s">
        <v>331</v>
      </c>
      <c r="G130" s="65" t="s">
        <v>124</v>
      </c>
      <c r="H130" s="188" t="s">
        <v>129</v>
      </c>
      <c r="I130" s="252"/>
      <c r="J130" s="66">
        <v>2616</v>
      </c>
      <c r="K130" s="64">
        <v>14</v>
      </c>
      <c r="L130" s="67">
        <f t="shared" si="2"/>
        <v>186.85714285714286</v>
      </c>
      <c r="M130" s="252" t="s">
        <v>425</v>
      </c>
    </row>
    <row r="131" spans="1:13" x14ac:dyDescent="0.25">
      <c r="A131" s="64">
        <v>23</v>
      </c>
      <c r="B131" s="64">
        <v>1</v>
      </c>
      <c r="C131" s="64">
        <v>2022</v>
      </c>
      <c r="D131" s="65" t="s">
        <v>438</v>
      </c>
      <c r="E131" s="65"/>
      <c r="F131" s="252" t="s">
        <v>331</v>
      </c>
      <c r="G131" s="65" t="s">
        <v>124</v>
      </c>
      <c r="H131" s="188" t="s">
        <v>137</v>
      </c>
      <c r="I131" s="252"/>
      <c r="J131" s="66">
        <v>1246</v>
      </c>
      <c r="K131" s="64">
        <v>8</v>
      </c>
      <c r="L131" s="67">
        <f t="shared" si="2"/>
        <v>155.75</v>
      </c>
      <c r="M131" s="252" t="s">
        <v>450</v>
      </c>
    </row>
    <row r="132" spans="1:13" x14ac:dyDescent="0.25">
      <c r="A132" s="64">
        <v>23</v>
      </c>
      <c r="B132" s="64">
        <v>1</v>
      </c>
      <c r="C132" s="64">
        <v>2022</v>
      </c>
      <c r="D132" s="65" t="s">
        <v>440</v>
      </c>
      <c r="E132" s="65"/>
      <c r="F132" s="251" t="s">
        <v>331</v>
      </c>
      <c r="G132" s="65" t="s">
        <v>140</v>
      </c>
      <c r="H132" s="188" t="s">
        <v>348</v>
      </c>
      <c r="I132" s="251"/>
      <c r="J132" s="66">
        <v>1619</v>
      </c>
      <c r="K132" s="64">
        <v>8</v>
      </c>
      <c r="L132" s="62">
        <f t="shared" si="2"/>
        <v>202.375</v>
      </c>
      <c r="M132" s="245" t="s">
        <v>336</v>
      </c>
    </row>
    <row r="133" spans="1:13" x14ac:dyDescent="0.25">
      <c r="A133" s="64">
        <v>23</v>
      </c>
      <c r="B133" s="64">
        <v>1</v>
      </c>
      <c r="C133" s="64">
        <v>2022</v>
      </c>
      <c r="D133" s="65" t="s">
        <v>440</v>
      </c>
      <c r="E133" s="65"/>
      <c r="F133" s="251" t="s">
        <v>331</v>
      </c>
      <c r="G133" s="65" t="s">
        <v>140</v>
      </c>
      <c r="H133" s="188" t="s">
        <v>127</v>
      </c>
      <c r="I133" s="251"/>
      <c r="J133" s="66">
        <v>1595</v>
      </c>
      <c r="K133" s="64">
        <v>8</v>
      </c>
      <c r="L133" s="215">
        <f t="shared" si="2"/>
        <v>199.375</v>
      </c>
      <c r="M133" s="246" t="s">
        <v>341</v>
      </c>
    </row>
    <row r="134" spans="1:13" x14ac:dyDescent="0.25">
      <c r="A134" s="64">
        <v>23</v>
      </c>
      <c r="B134" s="64">
        <v>1</v>
      </c>
      <c r="C134" s="64">
        <v>2022</v>
      </c>
      <c r="D134" s="65" t="s">
        <v>440</v>
      </c>
      <c r="E134" s="65"/>
      <c r="F134" s="251" t="s">
        <v>331</v>
      </c>
      <c r="G134" s="65" t="s">
        <v>140</v>
      </c>
      <c r="H134" s="188" t="s">
        <v>265</v>
      </c>
      <c r="I134" s="251"/>
      <c r="J134" s="66">
        <v>1512</v>
      </c>
      <c r="K134" s="64">
        <v>8</v>
      </c>
      <c r="L134" s="67">
        <f t="shared" si="2"/>
        <v>189</v>
      </c>
      <c r="M134" s="251" t="s">
        <v>435</v>
      </c>
    </row>
    <row r="135" spans="1:13" x14ac:dyDescent="0.25">
      <c r="A135" s="64">
        <v>23</v>
      </c>
      <c r="B135" s="64">
        <v>1</v>
      </c>
      <c r="C135" s="64">
        <v>2022</v>
      </c>
      <c r="D135" s="65" t="s">
        <v>440</v>
      </c>
      <c r="E135" s="65"/>
      <c r="F135" s="251" t="s">
        <v>331</v>
      </c>
      <c r="G135" s="65" t="s">
        <v>140</v>
      </c>
      <c r="H135" s="188" t="s">
        <v>133</v>
      </c>
      <c r="I135" s="251"/>
      <c r="J135" s="66">
        <v>1396</v>
      </c>
      <c r="K135" s="64">
        <v>8</v>
      </c>
      <c r="L135" s="67">
        <f t="shared" si="2"/>
        <v>174.5</v>
      </c>
      <c r="M135" s="251" t="s">
        <v>441</v>
      </c>
    </row>
    <row r="136" spans="1:13" x14ac:dyDescent="0.25">
      <c r="A136" s="64">
        <v>23</v>
      </c>
      <c r="B136" s="64">
        <v>1</v>
      </c>
      <c r="C136" s="64">
        <v>2022</v>
      </c>
      <c r="D136" s="65" t="s">
        <v>440</v>
      </c>
      <c r="E136" s="65"/>
      <c r="F136" s="251" t="s">
        <v>331</v>
      </c>
      <c r="G136" s="65" t="s">
        <v>140</v>
      </c>
      <c r="H136" s="188" t="s">
        <v>134</v>
      </c>
      <c r="I136" s="251"/>
      <c r="J136" s="66">
        <v>1389</v>
      </c>
      <c r="K136" s="64">
        <v>8</v>
      </c>
      <c r="L136" s="67">
        <f t="shared" si="2"/>
        <v>173.625</v>
      </c>
      <c r="M136" s="244" t="s">
        <v>389</v>
      </c>
    </row>
    <row r="137" spans="1:13" x14ac:dyDescent="0.25">
      <c r="A137" s="64">
        <v>23</v>
      </c>
      <c r="B137" s="64">
        <v>1</v>
      </c>
      <c r="C137" s="64">
        <v>2022</v>
      </c>
      <c r="D137" s="65" t="s">
        <v>440</v>
      </c>
      <c r="E137" s="65"/>
      <c r="F137" s="251" t="s">
        <v>331</v>
      </c>
      <c r="G137" s="65" t="s">
        <v>140</v>
      </c>
      <c r="H137" s="188" t="s">
        <v>264</v>
      </c>
      <c r="I137" s="251"/>
      <c r="J137" s="66">
        <v>1315</v>
      </c>
      <c r="K137" s="64">
        <v>8</v>
      </c>
      <c r="L137" s="67">
        <f t="shared" si="2"/>
        <v>164.375</v>
      </c>
      <c r="M137" s="245" t="s">
        <v>336</v>
      </c>
    </row>
    <row r="138" spans="1:13" x14ac:dyDescent="0.25">
      <c r="A138" s="64">
        <v>30</v>
      </c>
      <c r="B138" s="64">
        <v>2</v>
      </c>
      <c r="C138" s="64">
        <v>2022</v>
      </c>
      <c r="D138" s="65" t="s">
        <v>9</v>
      </c>
      <c r="E138" s="65"/>
      <c r="F138" s="254" t="s">
        <v>451</v>
      </c>
      <c r="G138" s="65" t="s">
        <v>124</v>
      </c>
      <c r="H138" s="73" t="s">
        <v>125</v>
      </c>
      <c r="I138" s="254"/>
      <c r="J138" s="66">
        <v>2415</v>
      </c>
      <c r="K138" s="64">
        <v>14</v>
      </c>
      <c r="L138" s="67">
        <f t="shared" si="2"/>
        <v>172.5</v>
      </c>
      <c r="M138" s="255" t="s">
        <v>452</v>
      </c>
    </row>
    <row r="139" spans="1:13" x14ac:dyDescent="0.25">
      <c r="A139" s="64">
        <v>20</v>
      </c>
      <c r="B139" s="64">
        <v>2</v>
      </c>
      <c r="C139" s="64">
        <v>2022</v>
      </c>
      <c r="D139" s="65" t="s">
        <v>459</v>
      </c>
      <c r="E139" s="65"/>
      <c r="F139" s="256" t="s">
        <v>340</v>
      </c>
      <c r="G139" s="65" t="s">
        <v>140</v>
      </c>
      <c r="H139" s="73" t="s">
        <v>125</v>
      </c>
      <c r="I139" s="256"/>
      <c r="J139" s="66">
        <v>2041</v>
      </c>
      <c r="K139" s="64">
        <v>11</v>
      </c>
      <c r="L139" s="67">
        <f t="shared" si="2"/>
        <v>185.54545454545453</v>
      </c>
      <c r="M139" s="256" t="s">
        <v>425</v>
      </c>
    </row>
    <row r="140" spans="1:13" x14ac:dyDescent="0.25">
      <c r="A140" s="64">
        <v>27</v>
      </c>
      <c r="B140" s="64">
        <v>2</v>
      </c>
      <c r="C140" s="64">
        <v>2022</v>
      </c>
      <c r="D140" s="65" t="s">
        <v>461</v>
      </c>
      <c r="E140" s="65"/>
      <c r="F140" s="257" t="s">
        <v>350</v>
      </c>
      <c r="G140" s="65" t="s">
        <v>140</v>
      </c>
      <c r="H140" s="73" t="s">
        <v>131</v>
      </c>
      <c r="I140" s="257" t="s">
        <v>126</v>
      </c>
      <c r="J140" s="66">
        <v>1338</v>
      </c>
      <c r="K140" s="64">
        <v>7</v>
      </c>
      <c r="L140" s="215">
        <f t="shared" si="2"/>
        <v>191.14285714285714</v>
      </c>
      <c r="M140" s="268" t="s">
        <v>462</v>
      </c>
    </row>
    <row r="141" spans="1:13" x14ac:dyDescent="0.25">
      <c r="A141" s="64">
        <v>27</v>
      </c>
      <c r="B141" s="64">
        <v>2</v>
      </c>
      <c r="C141" s="64">
        <v>2022</v>
      </c>
      <c r="D141" s="65" t="s">
        <v>461</v>
      </c>
      <c r="E141" s="65"/>
      <c r="F141" s="257" t="s">
        <v>350</v>
      </c>
      <c r="G141" s="65" t="s">
        <v>140</v>
      </c>
      <c r="H141" s="73" t="s">
        <v>145</v>
      </c>
      <c r="I141" s="257" t="s">
        <v>126</v>
      </c>
      <c r="J141" s="66">
        <v>1351</v>
      </c>
      <c r="K141" s="64">
        <v>7</v>
      </c>
      <c r="L141" s="215">
        <f t="shared" si="2"/>
        <v>193</v>
      </c>
      <c r="M141" s="268" t="s">
        <v>462</v>
      </c>
    </row>
    <row r="142" spans="1:13" x14ac:dyDescent="0.25">
      <c r="A142" s="64">
        <v>27</v>
      </c>
      <c r="B142" s="64">
        <v>2</v>
      </c>
      <c r="C142" s="64">
        <v>2022</v>
      </c>
      <c r="D142" s="65" t="s">
        <v>461</v>
      </c>
      <c r="E142" s="65"/>
      <c r="F142" s="257" t="s">
        <v>350</v>
      </c>
      <c r="G142" s="65" t="s">
        <v>140</v>
      </c>
      <c r="H142" s="188" t="s">
        <v>130</v>
      </c>
      <c r="I142" s="257" t="s">
        <v>126</v>
      </c>
      <c r="J142" s="66">
        <v>877</v>
      </c>
      <c r="K142" s="64">
        <v>5</v>
      </c>
      <c r="L142" s="67">
        <f t="shared" si="2"/>
        <v>175.4</v>
      </c>
      <c r="M142" s="268" t="s">
        <v>462</v>
      </c>
    </row>
    <row r="143" spans="1:13" x14ac:dyDescent="0.25">
      <c r="A143" s="64">
        <v>27</v>
      </c>
      <c r="B143" s="64">
        <v>2</v>
      </c>
      <c r="C143" s="64">
        <v>2022</v>
      </c>
      <c r="D143" s="65" t="s">
        <v>461</v>
      </c>
      <c r="E143" s="65"/>
      <c r="F143" s="257" t="s">
        <v>350</v>
      </c>
      <c r="G143" s="65" t="s">
        <v>140</v>
      </c>
      <c r="H143" s="188" t="s">
        <v>137</v>
      </c>
      <c r="I143" s="257" t="s">
        <v>126</v>
      </c>
      <c r="J143" s="66">
        <v>1355</v>
      </c>
      <c r="K143" s="64">
        <v>7</v>
      </c>
      <c r="L143" s="215">
        <f t="shared" si="2"/>
        <v>193.57142857142858</v>
      </c>
      <c r="M143" s="268" t="s">
        <v>462</v>
      </c>
    </row>
    <row r="144" spans="1:13" x14ac:dyDescent="0.25">
      <c r="A144" s="64">
        <v>27</v>
      </c>
      <c r="B144" s="64">
        <v>2</v>
      </c>
      <c r="C144" s="64">
        <v>2022</v>
      </c>
      <c r="D144" s="65" t="s">
        <v>461</v>
      </c>
      <c r="E144" s="65"/>
      <c r="F144" s="257" t="s">
        <v>350</v>
      </c>
      <c r="G144" s="65" t="s">
        <v>140</v>
      </c>
      <c r="H144" s="188" t="s">
        <v>133</v>
      </c>
      <c r="I144" s="257" t="s">
        <v>126</v>
      </c>
      <c r="J144" s="66">
        <v>1108</v>
      </c>
      <c r="K144" s="64">
        <v>6</v>
      </c>
      <c r="L144" s="67">
        <f t="shared" si="2"/>
        <v>184.66666666666666</v>
      </c>
      <c r="M144" s="268" t="s">
        <v>462</v>
      </c>
    </row>
    <row r="145" spans="1:13" x14ac:dyDescent="0.25">
      <c r="A145" s="64">
        <v>27</v>
      </c>
      <c r="B145" s="64">
        <v>2</v>
      </c>
      <c r="C145" s="64">
        <v>2022</v>
      </c>
      <c r="D145" s="65" t="s">
        <v>461</v>
      </c>
      <c r="E145" s="65"/>
      <c r="F145" s="257" t="s">
        <v>350</v>
      </c>
      <c r="G145" s="65" t="s">
        <v>140</v>
      </c>
      <c r="H145" s="188" t="s">
        <v>129</v>
      </c>
      <c r="I145" s="257" t="s">
        <v>126</v>
      </c>
      <c r="J145" s="66">
        <v>563</v>
      </c>
      <c r="K145" s="64">
        <v>3</v>
      </c>
      <c r="L145" s="67">
        <f t="shared" si="2"/>
        <v>187.66666666666666</v>
      </c>
      <c r="M145" s="268" t="s">
        <v>462</v>
      </c>
    </row>
    <row r="146" spans="1:13" x14ac:dyDescent="0.25">
      <c r="A146" s="64">
        <v>27</v>
      </c>
      <c r="B146" s="64">
        <v>2</v>
      </c>
      <c r="C146" s="64">
        <v>2022</v>
      </c>
      <c r="D146" s="65" t="s">
        <v>461</v>
      </c>
      <c r="E146" s="65"/>
      <c r="F146" s="257" t="s">
        <v>350</v>
      </c>
      <c r="G146" s="65" t="s">
        <v>140</v>
      </c>
      <c r="H146" s="73" t="s">
        <v>146</v>
      </c>
      <c r="I146" s="257" t="s">
        <v>267</v>
      </c>
      <c r="J146" s="66">
        <v>1339</v>
      </c>
      <c r="K146" s="64">
        <v>7</v>
      </c>
      <c r="L146" s="215">
        <f t="shared" si="2"/>
        <v>191.28571428571428</v>
      </c>
      <c r="M146" s="268" t="s">
        <v>462</v>
      </c>
    </row>
    <row r="147" spans="1:13" x14ac:dyDescent="0.25">
      <c r="A147" s="64">
        <v>27</v>
      </c>
      <c r="B147" s="64">
        <v>2</v>
      </c>
      <c r="C147" s="64">
        <v>2022</v>
      </c>
      <c r="D147" s="65" t="s">
        <v>461</v>
      </c>
      <c r="E147" s="65"/>
      <c r="F147" s="257" t="s">
        <v>350</v>
      </c>
      <c r="G147" s="65" t="s">
        <v>140</v>
      </c>
      <c r="H147" s="188" t="s">
        <v>127</v>
      </c>
      <c r="I147" s="257" t="s">
        <v>267</v>
      </c>
      <c r="J147" s="66">
        <v>1319</v>
      </c>
      <c r="K147" s="64">
        <v>7</v>
      </c>
      <c r="L147" s="67">
        <f t="shared" si="2"/>
        <v>188.42857142857142</v>
      </c>
      <c r="M147" s="268" t="s">
        <v>462</v>
      </c>
    </row>
    <row r="148" spans="1:13" x14ac:dyDescent="0.25">
      <c r="A148" s="64">
        <v>27</v>
      </c>
      <c r="B148" s="64">
        <v>2</v>
      </c>
      <c r="C148" s="64">
        <v>2022</v>
      </c>
      <c r="D148" s="65" t="s">
        <v>461</v>
      </c>
      <c r="E148" s="65"/>
      <c r="F148" s="257" t="s">
        <v>350</v>
      </c>
      <c r="G148" s="65" t="s">
        <v>140</v>
      </c>
      <c r="H148" s="188" t="s">
        <v>265</v>
      </c>
      <c r="I148" s="257" t="s">
        <v>267</v>
      </c>
      <c r="J148" s="66">
        <v>1369</v>
      </c>
      <c r="K148" s="64">
        <v>7</v>
      </c>
      <c r="L148" s="215">
        <f t="shared" si="2"/>
        <v>195.57142857142858</v>
      </c>
      <c r="M148" s="268" t="s">
        <v>462</v>
      </c>
    </row>
    <row r="149" spans="1:13" x14ac:dyDescent="0.25">
      <c r="A149" s="64">
        <v>27</v>
      </c>
      <c r="B149" s="64">
        <v>2</v>
      </c>
      <c r="C149" s="64">
        <v>2022</v>
      </c>
      <c r="D149" s="65" t="s">
        <v>461</v>
      </c>
      <c r="E149" s="65"/>
      <c r="F149" s="257" t="s">
        <v>350</v>
      </c>
      <c r="G149" s="65" t="s">
        <v>140</v>
      </c>
      <c r="H149" s="73" t="s">
        <v>136</v>
      </c>
      <c r="I149" s="257" t="s">
        <v>267</v>
      </c>
      <c r="J149" s="66">
        <v>1203</v>
      </c>
      <c r="K149" s="64">
        <v>7</v>
      </c>
      <c r="L149" s="67">
        <f t="shared" si="2"/>
        <v>171.85714285714286</v>
      </c>
      <c r="M149" s="268" t="s">
        <v>462</v>
      </c>
    </row>
    <row r="150" spans="1:13" x14ac:dyDescent="0.25">
      <c r="A150" s="64">
        <v>27</v>
      </c>
      <c r="B150" s="64">
        <v>2</v>
      </c>
      <c r="C150" s="64">
        <v>2022</v>
      </c>
      <c r="D150" s="65" t="s">
        <v>461</v>
      </c>
      <c r="E150" s="65"/>
      <c r="F150" s="257" t="s">
        <v>350</v>
      </c>
      <c r="G150" s="65" t="s">
        <v>140</v>
      </c>
      <c r="H150" s="188" t="s">
        <v>348</v>
      </c>
      <c r="I150" s="257" t="s">
        <v>267</v>
      </c>
      <c r="J150" s="66">
        <v>1195</v>
      </c>
      <c r="K150" s="64">
        <v>7</v>
      </c>
      <c r="L150" s="67">
        <f t="shared" si="2"/>
        <v>170.71428571428572</v>
      </c>
      <c r="M150" s="268" t="s">
        <v>462</v>
      </c>
    </row>
    <row r="151" spans="1:13" x14ac:dyDescent="0.25">
      <c r="A151" s="64">
        <v>27</v>
      </c>
      <c r="B151" s="64">
        <v>2</v>
      </c>
      <c r="C151" s="64">
        <v>2022</v>
      </c>
      <c r="D151" s="65" t="s">
        <v>466</v>
      </c>
      <c r="E151" s="65"/>
      <c r="F151" s="257" t="s">
        <v>350</v>
      </c>
      <c r="G151" s="65" t="s">
        <v>387</v>
      </c>
      <c r="H151" s="73" t="s">
        <v>353</v>
      </c>
      <c r="I151" s="257"/>
      <c r="J151" s="66">
        <v>1115</v>
      </c>
      <c r="K151" s="64">
        <v>7</v>
      </c>
      <c r="L151" s="67">
        <f t="shared" si="2"/>
        <v>159.28571428571428</v>
      </c>
      <c r="M151" s="257" t="s">
        <v>221</v>
      </c>
    </row>
    <row r="152" spans="1:13" x14ac:dyDescent="0.25">
      <c r="A152" s="64">
        <v>27</v>
      </c>
      <c r="B152" s="64">
        <v>2</v>
      </c>
      <c r="C152" s="64">
        <v>2022</v>
      </c>
      <c r="D152" s="65" t="s">
        <v>466</v>
      </c>
      <c r="E152" s="65"/>
      <c r="F152" s="257" t="s">
        <v>350</v>
      </c>
      <c r="G152" s="65" t="s">
        <v>387</v>
      </c>
      <c r="H152" s="188" t="s">
        <v>283</v>
      </c>
      <c r="I152" s="257"/>
      <c r="J152" s="66">
        <v>1209</v>
      </c>
      <c r="K152" s="64">
        <v>7</v>
      </c>
      <c r="L152" s="67">
        <f t="shared" si="2"/>
        <v>172.71428571428572</v>
      </c>
      <c r="M152" s="257" t="s">
        <v>221</v>
      </c>
    </row>
    <row r="153" spans="1:13" x14ac:dyDescent="0.25">
      <c r="A153" s="64">
        <v>27</v>
      </c>
      <c r="B153" s="64">
        <v>2</v>
      </c>
      <c r="C153" s="64">
        <v>2022</v>
      </c>
      <c r="D153" s="65" t="s">
        <v>466</v>
      </c>
      <c r="E153" s="65"/>
      <c r="F153" s="257" t="s">
        <v>350</v>
      </c>
      <c r="G153" s="65" t="s">
        <v>387</v>
      </c>
      <c r="H153" s="188" t="s">
        <v>234</v>
      </c>
      <c r="I153" s="257"/>
      <c r="J153" s="66">
        <v>979</v>
      </c>
      <c r="K153" s="64">
        <v>7</v>
      </c>
      <c r="L153" s="67">
        <f t="shared" si="2"/>
        <v>139.85714285714286</v>
      </c>
      <c r="M153" s="257" t="s">
        <v>221</v>
      </c>
    </row>
    <row r="154" spans="1:13" x14ac:dyDescent="0.25">
      <c r="A154" s="64">
        <v>27</v>
      </c>
      <c r="B154" s="64">
        <v>2</v>
      </c>
      <c r="C154" s="64">
        <v>2022</v>
      </c>
      <c r="D154" s="65" t="s">
        <v>466</v>
      </c>
      <c r="E154" s="65"/>
      <c r="F154" s="257" t="s">
        <v>350</v>
      </c>
      <c r="G154" s="65" t="s">
        <v>387</v>
      </c>
      <c r="H154" s="188" t="s">
        <v>281</v>
      </c>
      <c r="I154" s="257"/>
      <c r="J154" s="66">
        <v>1109</v>
      </c>
      <c r="K154" s="64">
        <v>7</v>
      </c>
      <c r="L154" s="67">
        <f t="shared" si="2"/>
        <v>158.42857142857142</v>
      </c>
      <c r="M154" s="257" t="s">
        <v>221</v>
      </c>
    </row>
    <row r="155" spans="1:13" x14ac:dyDescent="0.25">
      <c r="A155" s="64">
        <v>6</v>
      </c>
      <c r="B155" s="64">
        <v>3</v>
      </c>
      <c r="C155" s="64">
        <v>2022</v>
      </c>
      <c r="D155" s="65" t="s">
        <v>473</v>
      </c>
      <c r="E155" s="65"/>
      <c r="F155" s="260" t="s">
        <v>310</v>
      </c>
      <c r="G155" s="65" t="s">
        <v>474</v>
      </c>
      <c r="H155" s="188" t="s">
        <v>283</v>
      </c>
      <c r="I155" s="260"/>
      <c r="J155" s="66">
        <v>926</v>
      </c>
      <c r="K155" s="64">
        <v>6</v>
      </c>
      <c r="L155" s="67">
        <f t="shared" si="2"/>
        <v>154.33333333333334</v>
      </c>
      <c r="M155" s="260" t="s">
        <v>475</v>
      </c>
    </row>
    <row r="156" spans="1:13" x14ac:dyDescent="0.25">
      <c r="A156" s="64">
        <v>6</v>
      </c>
      <c r="B156" s="64">
        <v>3</v>
      </c>
      <c r="C156" s="64">
        <v>2022</v>
      </c>
      <c r="D156" s="65" t="s">
        <v>473</v>
      </c>
      <c r="E156" s="65"/>
      <c r="F156" s="260" t="s">
        <v>310</v>
      </c>
      <c r="G156" s="65" t="s">
        <v>474</v>
      </c>
      <c r="H156" s="188" t="s">
        <v>137</v>
      </c>
      <c r="I156" s="260"/>
      <c r="J156" s="66">
        <v>984</v>
      </c>
      <c r="K156" s="64">
        <v>6</v>
      </c>
      <c r="L156" s="67">
        <f t="shared" si="2"/>
        <v>164</v>
      </c>
      <c r="M156" s="260" t="s">
        <v>475</v>
      </c>
    </row>
    <row r="157" spans="1:13" x14ac:dyDescent="0.25">
      <c r="A157" s="64">
        <v>6</v>
      </c>
      <c r="B157" s="64">
        <v>3</v>
      </c>
      <c r="C157" s="64">
        <v>2022</v>
      </c>
      <c r="D157" s="65" t="s">
        <v>481</v>
      </c>
      <c r="E157" s="65"/>
      <c r="F157" s="261" t="s">
        <v>21</v>
      </c>
      <c r="G157" s="65" t="s">
        <v>124</v>
      </c>
      <c r="H157" s="73" t="s">
        <v>125</v>
      </c>
      <c r="I157" s="261" t="s">
        <v>126</v>
      </c>
      <c r="J157" s="66">
        <v>1020</v>
      </c>
      <c r="K157" s="64">
        <v>6</v>
      </c>
      <c r="L157" s="67">
        <f t="shared" si="2"/>
        <v>170</v>
      </c>
      <c r="M157" s="261" t="s">
        <v>482</v>
      </c>
    </row>
    <row r="158" spans="1:13" x14ac:dyDescent="0.25">
      <c r="A158" s="64">
        <v>6</v>
      </c>
      <c r="B158" s="64">
        <v>3</v>
      </c>
      <c r="C158" s="64">
        <v>2022</v>
      </c>
      <c r="D158" s="65" t="s">
        <v>481</v>
      </c>
      <c r="E158" s="65"/>
      <c r="F158" s="261" t="s">
        <v>21</v>
      </c>
      <c r="G158" s="65" t="s">
        <v>124</v>
      </c>
      <c r="H158" s="73" t="s">
        <v>128</v>
      </c>
      <c r="I158" s="261" t="s">
        <v>126</v>
      </c>
      <c r="J158" s="66">
        <v>1053</v>
      </c>
      <c r="K158" s="64">
        <v>6</v>
      </c>
      <c r="L158" s="67">
        <f t="shared" si="2"/>
        <v>175.5</v>
      </c>
      <c r="M158" s="261" t="s">
        <v>482</v>
      </c>
    </row>
    <row r="159" spans="1:13" x14ac:dyDescent="0.25">
      <c r="A159" s="64">
        <v>6</v>
      </c>
      <c r="B159" s="64">
        <v>3</v>
      </c>
      <c r="C159" s="64">
        <v>2022</v>
      </c>
      <c r="D159" s="65" t="s">
        <v>481</v>
      </c>
      <c r="E159" s="65"/>
      <c r="F159" s="261" t="s">
        <v>21</v>
      </c>
      <c r="G159" s="65" t="s">
        <v>124</v>
      </c>
      <c r="H159" s="188" t="s">
        <v>264</v>
      </c>
      <c r="I159" s="261" t="s">
        <v>126</v>
      </c>
      <c r="J159" s="66">
        <v>986</v>
      </c>
      <c r="K159" s="64">
        <v>6</v>
      </c>
      <c r="L159" s="67">
        <f t="shared" si="2"/>
        <v>164.33333333333334</v>
      </c>
      <c r="M159" s="261" t="s">
        <v>482</v>
      </c>
    </row>
    <row r="160" spans="1:13" x14ac:dyDescent="0.25">
      <c r="A160" s="64">
        <v>6</v>
      </c>
      <c r="B160" s="64">
        <v>3</v>
      </c>
      <c r="C160" s="64">
        <v>2022</v>
      </c>
      <c r="D160" s="65" t="s">
        <v>481</v>
      </c>
      <c r="E160" s="65"/>
      <c r="F160" s="261" t="s">
        <v>21</v>
      </c>
      <c r="G160" s="65" t="s">
        <v>124</v>
      </c>
      <c r="H160" s="188" t="s">
        <v>439</v>
      </c>
      <c r="I160" s="261" t="s">
        <v>267</v>
      </c>
      <c r="J160" s="66">
        <v>1198</v>
      </c>
      <c r="K160" s="64">
        <v>6</v>
      </c>
      <c r="L160" s="215">
        <f t="shared" si="2"/>
        <v>199.66666666666666</v>
      </c>
      <c r="M160" s="261" t="s">
        <v>483</v>
      </c>
    </row>
    <row r="161" spans="1:13" x14ac:dyDescent="0.25">
      <c r="A161" s="64">
        <v>6</v>
      </c>
      <c r="B161" s="64">
        <v>3</v>
      </c>
      <c r="C161" s="64">
        <v>2022</v>
      </c>
      <c r="D161" s="65" t="s">
        <v>481</v>
      </c>
      <c r="E161" s="65"/>
      <c r="F161" s="261" t="s">
        <v>21</v>
      </c>
      <c r="G161" s="65" t="s">
        <v>124</v>
      </c>
      <c r="H161" s="188" t="s">
        <v>129</v>
      </c>
      <c r="I161" s="261" t="s">
        <v>267</v>
      </c>
      <c r="J161" s="66">
        <v>1154</v>
      </c>
      <c r="K161" s="64">
        <v>6</v>
      </c>
      <c r="L161" s="215">
        <f t="shared" si="2"/>
        <v>192.33333333333334</v>
      </c>
      <c r="M161" s="261" t="s">
        <v>483</v>
      </c>
    </row>
    <row r="162" spans="1:13" x14ac:dyDescent="0.25">
      <c r="A162" s="64">
        <v>6</v>
      </c>
      <c r="B162" s="64">
        <v>3</v>
      </c>
      <c r="C162" s="64">
        <v>2022</v>
      </c>
      <c r="D162" s="65" t="s">
        <v>481</v>
      </c>
      <c r="E162" s="65"/>
      <c r="F162" s="261" t="s">
        <v>21</v>
      </c>
      <c r="G162" s="65" t="s">
        <v>124</v>
      </c>
      <c r="H162" s="188" t="s">
        <v>132</v>
      </c>
      <c r="I162" s="261" t="s">
        <v>267</v>
      </c>
      <c r="J162" s="66">
        <v>938</v>
      </c>
      <c r="K162" s="64">
        <v>6</v>
      </c>
      <c r="L162" s="67">
        <f t="shared" si="2"/>
        <v>156.33333333333334</v>
      </c>
      <c r="M162" s="261" t="s">
        <v>483</v>
      </c>
    </row>
    <row r="163" spans="1:13" x14ac:dyDescent="0.25">
      <c r="A163" s="64">
        <v>6</v>
      </c>
      <c r="B163" s="64">
        <v>3</v>
      </c>
      <c r="C163" s="64">
        <v>2022</v>
      </c>
      <c r="D163" s="65" t="s">
        <v>481</v>
      </c>
      <c r="E163" s="65"/>
      <c r="F163" s="261" t="s">
        <v>21</v>
      </c>
      <c r="G163" s="65" t="s">
        <v>124</v>
      </c>
      <c r="H163" s="188" t="s">
        <v>138</v>
      </c>
      <c r="I163" s="261" t="s">
        <v>266</v>
      </c>
      <c r="J163" s="66">
        <v>738</v>
      </c>
      <c r="K163" s="64">
        <v>6</v>
      </c>
      <c r="L163" s="67">
        <f t="shared" si="2"/>
        <v>123</v>
      </c>
      <c r="M163" s="261" t="s">
        <v>484</v>
      </c>
    </row>
    <row r="164" spans="1:13" x14ac:dyDescent="0.25">
      <c r="A164" s="64">
        <v>6</v>
      </c>
      <c r="B164" s="64">
        <v>3</v>
      </c>
      <c r="C164" s="64">
        <v>2022</v>
      </c>
      <c r="D164" s="65" t="s">
        <v>481</v>
      </c>
      <c r="E164" s="65"/>
      <c r="F164" s="261" t="s">
        <v>21</v>
      </c>
      <c r="G164" s="65" t="s">
        <v>124</v>
      </c>
      <c r="H164" s="188" t="s">
        <v>127</v>
      </c>
      <c r="I164" s="261" t="s">
        <v>266</v>
      </c>
      <c r="J164" s="66">
        <v>1221</v>
      </c>
      <c r="K164" s="64">
        <v>6</v>
      </c>
      <c r="L164" s="62">
        <f t="shared" si="2"/>
        <v>203.5</v>
      </c>
      <c r="M164" s="261" t="s">
        <v>484</v>
      </c>
    </row>
    <row r="165" spans="1:13" x14ac:dyDescent="0.25">
      <c r="A165" s="64">
        <v>6</v>
      </c>
      <c r="B165" s="64">
        <v>3</v>
      </c>
      <c r="C165" s="64">
        <v>2022</v>
      </c>
      <c r="D165" s="65" t="s">
        <v>481</v>
      </c>
      <c r="E165" s="65"/>
      <c r="F165" s="261" t="s">
        <v>21</v>
      </c>
      <c r="G165" s="65" t="s">
        <v>124</v>
      </c>
      <c r="H165" s="188" t="s">
        <v>348</v>
      </c>
      <c r="I165" s="261" t="s">
        <v>266</v>
      </c>
      <c r="J165" s="66">
        <v>1004</v>
      </c>
      <c r="K165" s="64">
        <v>6</v>
      </c>
      <c r="L165" s="67">
        <f t="shared" si="2"/>
        <v>167.33333333333334</v>
      </c>
      <c r="M165" s="261" t="s">
        <v>484</v>
      </c>
    </row>
    <row r="166" spans="1:13" x14ac:dyDescent="0.25">
      <c r="A166" s="64">
        <v>6</v>
      </c>
      <c r="B166" s="64">
        <v>3</v>
      </c>
      <c r="C166" s="64">
        <v>2022</v>
      </c>
      <c r="D166" s="65" t="s">
        <v>481</v>
      </c>
      <c r="E166" s="65"/>
      <c r="F166" s="261" t="s">
        <v>21</v>
      </c>
      <c r="G166" s="65" t="s">
        <v>124</v>
      </c>
      <c r="H166" s="188" t="s">
        <v>130</v>
      </c>
      <c r="I166" s="261" t="s">
        <v>271</v>
      </c>
      <c r="J166" s="66">
        <v>1039</v>
      </c>
      <c r="K166" s="64">
        <v>6</v>
      </c>
      <c r="L166" s="67">
        <f t="shared" si="2"/>
        <v>173.16666666666666</v>
      </c>
      <c r="M166" s="261" t="s">
        <v>485</v>
      </c>
    </row>
    <row r="167" spans="1:13" x14ac:dyDescent="0.25">
      <c r="A167" s="64">
        <v>6</v>
      </c>
      <c r="B167" s="64">
        <v>3</v>
      </c>
      <c r="C167" s="64">
        <v>2022</v>
      </c>
      <c r="D167" s="65" t="s">
        <v>481</v>
      </c>
      <c r="E167" s="65"/>
      <c r="F167" s="261" t="s">
        <v>21</v>
      </c>
      <c r="G167" s="65" t="s">
        <v>124</v>
      </c>
      <c r="H167" s="73" t="s">
        <v>353</v>
      </c>
      <c r="I167" s="261" t="s">
        <v>271</v>
      </c>
      <c r="J167" s="66">
        <v>1001</v>
      </c>
      <c r="K167" s="64">
        <v>6</v>
      </c>
      <c r="L167" s="67">
        <f t="shared" si="2"/>
        <v>166.83333333333334</v>
      </c>
      <c r="M167" s="261" t="s">
        <v>485</v>
      </c>
    </row>
    <row r="168" spans="1:13" x14ac:dyDescent="0.25">
      <c r="A168" s="64">
        <v>6</v>
      </c>
      <c r="B168" s="64">
        <v>3</v>
      </c>
      <c r="C168" s="64">
        <v>2022</v>
      </c>
      <c r="D168" s="65" t="s">
        <v>481</v>
      </c>
      <c r="E168" s="65"/>
      <c r="F168" s="261" t="s">
        <v>21</v>
      </c>
      <c r="G168" s="65" t="s">
        <v>124</v>
      </c>
      <c r="H168" s="73" t="s">
        <v>312</v>
      </c>
      <c r="I168" s="261" t="s">
        <v>271</v>
      </c>
      <c r="J168" s="66">
        <v>960</v>
      </c>
      <c r="K168" s="64">
        <v>6</v>
      </c>
      <c r="L168" s="67">
        <f t="shared" si="2"/>
        <v>160</v>
      </c>
      <c r="M168" s="261" t="s">
        <v>485</v>
      </c>
    </row>
    <row r="169" spans="1:13" x14ac:dyDescent="0.25">
      <c r="A169" s="64">
        <v>13</v>
      </c>
      <c r="B169" s="64">
        <v>3</v>
      </c>
      <c r="C169" s="64">
        <v>2022</v>
      </c>
      <c r="D169" s="65" t="s">
        <v>495</v>
      </c>
      <c r="E169" s="65"/>
      <c r="F169" s="262" t="s">
        <v>340</v>
      </c>
      <c r="G169" s="65" t="s">
        <v>124</v>
      </c>
      <c r="H169" s="188" t="s">
        <v>130</v>
      </c>
      <c r="I169" s="262" t="s">
        <v>126</v>
      </c>
      <c r="J169" s="66">
        <v>3510</v>
      </c>
      <c r="K169" s="64">
        <v>18</v>
      </c>
      <c r="L169" s="215">
        <f t="shared" si="2"/>
        <v>195</v>
      </c>
      <c r="M169" s="262" t="s">
        <v>496</v>
      </c>
    </row>
    <row r="170" spans="1:13" x14ac:dyDescent="0.25">
      <c r="A170" s="64">
        <v>13</v>
      </c>
      <c r="B170" s="64">
        <v>3</v>
      </c>
      <c r="C170" s="64">
        <v>2022</v>
      </c>
      <c r="D170" s="65" t="s">
        <v>495</v>
      </c>
      <c r="E170" s="65"/>
      <c r="F170" s="262" t="s">
        <v>340</v>
      </c>
      <c r="G170" s="65" t="s">
        <v>124</v>
      </c>
      <c r="H170" s="188" t="s">
        <v>348</v>
      </c>
      <c r="I170" s="262" t="s">
        <v>126</v>
      </c>
      <c r="J170" s="66">
        <v>3366</v>
      </c>
      <c r="K170" s="64">
        <v>18</v>
      </c>
      <c r="L170" s="67">
        <f t="shared" si="2"/>
        <v>187</v>
      </c>
      <c r="M170" s="262" t="s">
        <v>496</v>
      </c>
    </row>
    <row r="171" spans="1:13" x14ac:dyDescent="0.25">
      <c r="A171" s="64">
        <v>13</v>
      </c>
      <c r="B171" s="64">
        <v>3</v>
      </c>
      <c r="C171" s="64">
        <v>2022</v>
      </c>
      <c r="D171" s="65" t="s">
        <v>495</v>
      </c>
      <c r="E171" s="65"/>
      <c r="F171" s="262" t="s">
        <v>340</v>
      </c>
      <c r="G171" s="65" t="s">
        <v>124</v>
      </c>
      <c r="H171" s="188" t="s">
        <v>127</v>
      </c>
      <c r="I171" s="262" t="s">
        <v>267</v>
      </c>
      <c r="J171" s="66">
        <v>3504</v>
      </c>
      <c r="K171" s="64">
        <v>18</v>
      </c>
      <c r="L171" s="215">
        <f t="shared" si="2"/>
        <v>194.66666666666666</v>
      </c>
      <c r="M171" s="262" t="s">
        <v>497</v>
      </c>
    </row>
    <row r="172" spans="1:13" x14ac:dyDescent="0.25">
      <c r="A172" s="64">
        <v>13</v>
      </c>
      <c r="B172" s="64">
        <v>3</v>
      </c>
      <c r="C172" s="64">
        <v>2022</v>
      </c>
      <c r="D172" s="65" t="s">
        <v>495</v>
      </c>
      <c r="E172" s="65"/>
      <c r="F172" s="262" t="s">
        <v>340</v>
      </c>
      <c r="G172" s="65" t="s">
        <v>124</v>
      </c>
      <c r="H172" s="73" t="s">
        <v>125</v>
      </c>
      <c r="I172" s="262" t="s">
        <v>267</v>
      </c>
      <c r="J172" s="66">
        <v>3093</v>
      </c>
      <c r="K172" s="64">
        <v>18</v>
      </c>
      <c r="L172" s="67">
        <f t="shared" si="2"/>
        <v>171.83333333333334</v>
      </c>
      <c r="M172" s="262" t="s">
        <v>497</v>
      </c>
    </row>
    <row r="173" spans="1:13" x14ac:dyDescent="0.25">
      <c r="A173" s="64">
        <v>13</v>
      </c>
      <c r="B173" s="64">
        <v>3</v>
      </c>
      <c r="C173" s="64">
        <v>2022</v>
      </c>
      <c r="D173" s="65" t="s">
        <v>495</v>
      </c>
      <c r="E173" s="65"/>
      <c r="F173" s="262" t="s">
        <v>340</v>
      </c>
      <c r="G173" s="65" t="s">
        <v>124</v>
      </c>
      <c r="H173" s="188" t="s">
        <v>137</v>
      </c>
      <c r="I173" s="262" t="s">
        <v>266</v>
      </c>
      <c r="J173" s="66">
        <v>3354</v>
      </c>
      <c r="K173" s="64">
        <v>18</v>
      </c>
      <c r="L173" s="67">
        <f t="shared" si="2"/>
        <v>186.33333333333334</v>
      </c>
      <c r="M173" s="262" t="s">
        <v>498</v>
      </c>
    </row>
    <row r="174" spans="1:13" x14ac:dyDescent="0.25">
      <c r="A174" s="64">
        <v>13</v>
      </c>
      <c r="B174" s="64">
        <v>3</v>
      </c>
      <c r="C174" s="64">
        <v>2022</v>
      </c>
      <c r="D174" s="65" t="s">
        <v>495</v>
      </c>
      <c r="E174" s="65"/>
      <c r="F174" s="262" t="s">
        <v>340</v>
      </c>
      <c r="G174" s="65" t="s">
        <v>124</v>
      </c>
      <c r="H174" s="73" t="s">
        <v>131</v>
      </c>
      <c r="I174" s="262" t="s">
        <v>266</v>
      </c>
      <c r="J174" s="66">
        <v>3395</v>
      </c>
      <c r="K174" s="64">
        <v>18</v>
      </c>
      <c r="L174" s="67">
        <f t="shared" si="2"/>
        <v>188.61111111111111</v>
      </c>
      <c r="M174" s="262" t="s">
        <v>498</v>
      </c>
    </row>
    <row r="175" spans="1:13" x14ac:dyDescent="0.25">
      <c r="A175" s="64">
        <v>20</v>
      </c>
      <c r="B175" s="64">
        <v>3</v>
      </c>
      <c r="C175" s="64">
        <v>2022</v>
      </c>
      <c r="D175" s="65" t="s">
        <v>499</v>
      </c>
      <c r="E175" s="65"/>
      <c r="F175" s="263" t="s">
        <v>340</v>
      </c>
      <c r="G175" s="65" t="s">
        <v>124</v>
      </c>
      <c r="H175" s="73" t="s">
        <v>125</v>
      </c>
      <c r="I175" s="263" t="s">
        <v>126</v>
      </c>
      <c r="J175" s="66">
        <v>2489</v>
      </c>
      <c r="K175" s="64">
        <v>14</v>
      </c>
      <c r="L175" s="67">
        <f t="shared" si="2"/>
        <v>177.78571428571428</v>
      </c>
      <c r="M175" s="263" t="s">
        <v>500</v>
      </c>
    </row>
    <row r="176" spans="1:13" x14ac:dyDescent="0.25">
      <c r="A176" s="64">
        <v>20</v>
      </c>
      <c r="B176" s="64">
        <v>3</v>
      </c>
      <c r="C176" s="64">
        <v>2022</v>
      </c>
      <c r="D176" s="65" t="s">
        <v>499</v>
      </c>
      <c r="E176" s="65"/>
      <c r="F176" s="263" t="s">
        <v>340</v>
      </c>
      <c r="G176" s="65" t="s">
        <v>124</v>
      </c>
      <c r="H176" s="188" t="s">
        <v>348</v>
      </c>
      <c r="I176" s="263" t="s">
        <v>126</v>
      </c>
      <c r="J176" s="66">
        <v>2564</v>
      </c>
      <c r="K176" s="64">
        <v>14</v>
      </c>
      <c r="L176" s="67">
        <f t="shared" si="2"/>
        <v>183.14285714285714</v>
      </c>
      <c r="M176" s="263" t="s">
        <v>500</v>
      </c>
    </row>
    <row r="177" spans="1:13" x14ac:dyDescent="0.25">
      <c r="A177" s="64">
        <v>20</v>
      </c>
      <c r="B177" s="64">
        <v>3</v>
      </c>
      <c r="C177" s="64">
        <v>2022</v>
      </c>
      <c r="D177" s="65" t="s">
        <v>499</v>
      </c>
      <c r="E177" s="65"/>
      <c r="F177" s="263" t="s">
        <v>340</v>
      </c>
      <c r="G177" s="65" t="s">
        <v>124</v>
      </c>
      <c r="H177" s="188" t="s">
        <v>127</v>
      </c>
      <c r="I177" s="263" t="s">
        <v>267</v>
      </c>
      <c r="J177" s="66">
        <v>2899</v>
      </c>
      <c r="K177" s="64">
        <v>14</v>
      </c>
      <c r="L177" s="62">
        <f t="shared" si="2"/>
        <v>207.07142857142858</v>
      </c>
      <c r="M177" s="265" t="s">
        <v>502</v>
      </c>
    </row>
    <row r="178" spans="1:13" x14ac:dyDescent="0.25">
      <c r="A178" s="64">
        <v>20</v>
      </c>
      <c r="B178" s="64">
        <v>3</v>
      </c>
      <c r="C178" s="64">
        <v>2022</v>
      </c>
      <c r="D178" s="65" t="s">
        <v>499</v>
      </c>
      <c r="E178" s="65"/>
      <c r="F178" s="263" t="s">
        <v>340</v>
      </c>
      <c r="G178" s="65" t="s">
        <v>124</v>
      </c>
      <c r="H178" s="188" t="s">
        <v>137</v>
      </c>
      <c r="I178" s="263" t="s">
        <v>267</v>
      </c>
      <c r="J178" s="66">
        <v>2621</v>
      </c>
      <c r="K178" s="64">
        <v>14</v>
      </c>
      <c r="L178" s="67">
        <f t="shared" si="2"/>
        <v>187.21428571428572</v>
      </c>
      <c r="M178" s="265" t="s">
        <v>502</v>
      </c>
    </row>
    <row r="179" spans="1:13" x14ac:dyDescent="0.25">
      <c r="A179" s="64">
        <v>20</v>
      </c>
      <c r="B179" s="64">
        <v>3</v>
      </c>
      <c r="C179" s="64">
        <v>2022</v>
      </c>
      <c r="D179" s="65" t="s">
        <v>499</v>
      </c>
      <c r="E179" s="65"/>
      <c r="F179" s="263" t="s">
        <v>340</v>
      </c>
      <c r="G179" s="65" t="s">
        <v>124</v>
      </c>
      <c r="H179" s="188" t="s">
        <v>130</v>
      </c>
      <c r="I179" s="263"/>
      <c r="J179" s="66">
        <v>2557</v>
      </c>
      <c r="K179" s="64">
        <v>14</v>
      </c>
      <c r="L179" s="67">
        <f t="shared" si="2"/>
        <v>182.64285714285714</v>
      </c>
      <c r="M179" s="265" t="s">
        <v>501</v>
      </c>
    </row>
    <row r="180" spans="1:13" x14ac:dyDescent="0.25">
      <c r="A180" s="64">
        <v>20</v>
      </c>
      <c r="B180" s="64">
        <v>3</v>
      </c>
      <c r="C180" s="64">
        <v>2022</v>
      </c>
      <c r="D180" s="65" t="s">
        <v>499</v>
      </c>
      <c r="E180" s="65"/>
      <c r="F180" s="263" t="s">
        <v>340</v>
      </c>
      <c r="G180" s="65" t="s">
        <v>124</v>
      </c>
      <c r="H180" s="188" t="s">
        <v>129</v>
      </c>
      <c r="I180" s="263"/>
      <c r="J180" s="66">
        <v>2932</v>
      </c>
      <c r="K180" s="64">
        <v>14</v>
      </c>
      <c r="L180" s="62">
        <f t="shared" si="2"/>
        <v>209.42857142857142</v>
      </c>
      <c r="M180" s="265" t="s">
        <v>503</v>
      </c>
    </row>
    <row r="181" spans="1:13" x14ac:dyDescent="0.25">
      <c r="A181" s="64">
        <v>27</v>
      </c>
      <c r="B181" s="64">
        <v>3</v>
      </c>
      <c r="C181" s="64">
        <v>2022</v>
      </c>
      <c r="D181" s="65" t="s">
        <v>508</v>
      </c>
      <c r="E181" s="65"/>
      <c r="F181" s="266" t="s">
        <v>21</v>
      </c>
      <c r="G181" s="65" t="s">
        <v>280</v>
      </c>
      <c r="H181" s="188" t="s">
        <v>282</v>
      </c>
      <c r="I181" s="266" t="s">
        <v>126</v>
      </c>
      <c r="J181" s="66">
        <v>774</v>
      </c>
      <c r="K181" s="64">
        <v>6</v>
      </c>
      <c r="L181" s="178">
        <f t="shared" si="2"/>
        <v>129</v>
      </c>
      <c r="M181" s="266" t="s">
        <v>515</v>
      </c>
    </row>
    <row r="182" spans="1:13" x14ac:dyDescent="0.25">
      <c r="A182" s="64">
        <v>27</v>
      </c>
      <c r="B182" s="64">
        <v>3</v>
      </c>
      <c r="C182" s="64">
        <v>2022</v>
      </c>
      <c r="D182" s="65" t="s">
        <v>508</v>
      </c>
      <c r="E182" s="65"/>
      <c r="F182" s="266" t="s">
        <v>21</v>
      </c>
      <c r="G182" s="65" t="s">
        <v>280</v>
      </c>
      <c r="H182" s="188" t="s">
        <v>281</v>
      </c>
      <c r="I182" s="266" t="s">
        <v>126</v>
      </c>
      <c r="J182" s="66">
        <v>908</v>
      </c>
      <c r="K182" s="64">
        <v>6</v>
      </c>
      <c r="L182" s="178">
        <f t="shared" si="2"/>
        <v>151.33333333333334</v>
      </c>
      <c r="M182" s="266" t="s">
        <v>515</v>
      </c>
    </row>
    <row r="183" spans="1:13" x14ac:dyDescent="0.25">
      <c r="A183" s="64">
        <v>27</v>
      </c>
      <c r="B183" s="64">
        <v>3</v>
      </c>
      <c r="C183" s="64">
        <v>2022</v>
      </c>
      <c r="D183" s="65" t="s">
        <v>508</v>
      </c>
      <c r="E183" s="65"/>
      <c r="F183" s="266" t="s">
        <v>21</v>
      </c>
      <c r="G183" s="65" t="s">
        <v>280</v>
      </c>
      <c r="H183" s="188" t="s">
        <v>234</v>
      </c>
      <c r="I183" s="266" t="s">
        <v>126</v>
      </c>
      <c r="J183" s="66">
        <v>962</v>
      </c>
      <c r="K183" s="64">
        <v>6</v>
      </c>
      <c r="L183" s="178">
        <f t="shared" si="2"/>
        <v>160.33333333333334</v>
      </c>
      <c r="M183" s="266" t="s">
        <v>515</v>
      </c>
    </row>
    <row r="184" spans="1:13" x14ac:dyDescent="0.25">
      <c r="A184" s="64">
        <v>27</v>
      </c>
      <c r="B184" s="64">
        <v>3</v>
      </c>
      <c r="C184" s="64">
        <v>2022</v>
      </c>
      <c r="D184" s="65" t="s">
        <v>508</v>
      </c>
      <c r="E184" s="65"/>
      <c r="F184" s="266" t="s">
        <v>21</v>
      </c>
      <c r="G184" s="65" t="s">
        <v>280</v>
      </c>
      <c r="H184" s="188" t="s">
        <v>264</v>
      </c>
      <c r="I184" s="266" t="s">
        <v>267</v>
      </c>
      <c r="J184" s="66">
        <v>1001</v>
      </c>
      <c r="K184" s="64">
        <v>6</v>
      </c>
      <c r="L184" s="178">
        <f t="shared" si="2"/>
        <v>166.83333333333334</v>
      </c>
      <c r="M184" s="244" t="s">
        <v>517</v>
      </c>
    </row>
    <row r="185" spans="1:13" x14ac:dyDescent="0.25">
      <c r="A185" s="64">
        <v>27</v>
      </c>
      <c r="B185" s="64">
        <v>3</v>
      </c>
      <c r="C185" s="64">
        <v>2022</v>
      </c>
      <c r="D185" s="65" t="s">
        <v>508</v>
      </c>
      <c r="E185" s="65"/>
      <c r="F185" s="266" t="s">
        <v>21</v>
      </c>
      <c r="G185" s="65" t="s">
        <v>280</v>
      </c>
      <c r="H185" s="188" t="s">
        <v>127</v>
      </c>
      <c r="I185" s="266" t="s">
        <v>267</v>
      </c>
      <c r="J185" s="66">
        <v>1195</v>
      </c>
      <c r="K185" s="64">
        <v>6</v>
      </c>
      <c r="L185" s="267">
        <f t="shared" si="2"/>
        <v>199.16666666666666</v>
      </c>
      <c r="M185" s="244" t="s">
        <v>517</v>
      </c>
    </row>
    <row r="186" spans="1:13" x14ac:dyDescent="0.25">
      <c r="A186" s="64">
        <v>27</v>
      </c>
      <c r="B186" s="64">
        <v>3</v>
      </c>
      <c r="C186" s="64">
        <v>2022</v>
      </c>
      <c r="D186" s="65" t="s">
        <v>508</v>
      </c>
      <c r="E186" s="65"/>
      <c r="F186" s="266" t="s">
        <v>21</v>
      </c>
      <c r="G186" s="65" t="s">
        <v>280</v>
      </c>
      <c r="H186" s="188" t="s">
        <v>134</v>
      </c>
      <c r="I186" s="266" t="s">
        <v>266</v>
      </c>
      <c r="J186" s="66">
        <v>1055</v>
      </c>
      <c r="K186" s="64">
        <v>6</v>
      </c>
      <c r="L186" s="178">
        <f t="shared" si="2"/>
        <v>175.83333333333334</v>
      </c>
      <c r="M186" s="266" t="s">
        <v>516</v>
      </c>
    </row>
    <row r="187" spans="1:13" x14ac:dyDescent="0.25">
      <c r="A187" s="64">
        <v>27</v>
      </c>
      <c r="B187" s="64">
        <v>3</v>
      </c>
      <c r="C187" s="64">
        <v>2022</v>
      </c>
      <c r="D187" s="65" t="s">
        <v>508</v>
      </c>
      <c r="E187" s="65"/>
      <c r="F187" s="266" t="s">
        <v>21</v>
      </c>
      <c r="G187" s="65" t="s">
        <v>280</v>
      </c>
      <c r="H187" s="188" t="s">
        <v>133</v>
      </c>
      <c r="I187" s="266" t="s">
        <v>266</v>
      </c>
      <c r="J187" s="66">
        <v>1128</v>
      </c>
      <c r="K187" s="64">
        <v>6</v>
      </c>
      <c r="L187" s="178">
        <f t="shared" si="2"/>
        <v>188</v>
      </c>
      <c r="M187" s="266" t="s">
        <v>516</v>
      </c>
    </row>
    <row r="188" spans="1:13" x14ac:dyDescent="0.25">
      <c r="A188" s="64">
        <v>27</v>
      </c>
      <c r="B188" s="64">
        <v>3</v>
      </c>
      <c r="C188" s="64">
        <v>2022</v>
      </c>
      <c r="D188" s="65" t="s">
        <v>508</v>
      </c>
      <c r="E188" s="65"/>
      <c r="F188" s="266" t="s">
        <v>21</v>
      </c>
      <c r="G188" s="65" t="s">
        <v>280</v>
      </c>
      <c r="H188" s="73" t="s">
        <v>131</v>
      </c>
      <c r="I188" s="266" t="s">
        <v>266</v>
      </c>
      <c r="J188" s="66">
        <v>997</v>
      </c>
      <c r="K188" s="64">
        <v>6</v>
      </c>
      <c r="L188" s="178">
        <f t="shared" si="2"/>
        <v>166.16666666666666</v>
      </c>
      <c r="M188" s="266" t="s">
        <v>516</v>
      </c>
    </row>
    <row r="189" spans="1:13" x14ac:dyDescent="0.25">
      <c r="A189" s="64">
        <v>27</v>
      </c>
      <c r="B189" s="64">
        <v>3</v>
      </c>
      <c r="C189" s="64">
        <v>2022</v>
      </c>
      <c r="D189" s="65" t="s">
        <v>508</v>
      </c>
      <c r="E189" s="65"/>
      <c r="F189" s="266" t="s">
        <v>21</v>
      </c>
      <c r="G189" s="65" t="s">
        <v>280</v>
      </c>
      <c r="H189" s="188" t="s">
        <v>439</v>
      </c>
      <c r="I189" s="266" t="s">
        <v>271</v>
      </c>
      <c r="J189" s="66">
        <v>998</v>
      </c>
      <c r="K189" s="64">
        <v>6</v>
      </c>
      <c r="L189" s="178">
        <f t="shared" si="2"/>
        <v>166.33333333333334</v>
      </c>
      <c r="M189" s="283" t="s">
        <v>513</v>
      </c>
    </row>
    <row r="190" spans="1:13" x14ac:dyDescent="0.25">
      <c r="A190" s="64">
        <v>27</v>
      </c>
      <c r="B190" s="64">
        <v>3</v>
      </c>
      <c r="C190" s="64">
        <v>2022</v>
      </c>
      <c r="D190" s="65" t="s">
        <v>508</v>
      </c>
      <c r="E190" s="65"/>
      <c r="F190" s="266" t="s">
        <v>21</v>
      </c>
      <c r="G190" s="65" t="s">
        <v>280</v>
      </c>
      <c r="H190" s="73" t="s">
        <v>125</v>
      </c>
      <c r="I190" s="266" t="s">
        <v>512</v>
      </c>
      <c r="J190" s="66">
        <v>994</v>
      </c>
      <c r="K190" s="64">
        <v>6</v>
      </c>
      <c r="L190" s="178">
        <f t="shared" si="2"/>
        <v>165.66666666666666</v>
      </c>
      <c r="M190" s="246" t="s">
        <v>514</v>
      </c>
    </row>
    <row r="191" spans="1:13" x14ac:dyDescent="0.25">
      <c r="A191" s="64">
        <v>27</v>
      </c>
      <c r="B191" s="64">
        <v>3</v>
      </c>
      <c r="C191" s="64">
        <v>2022</v>
      </c>
      <c r="D191" s="65" t="s">
        <v>508</v>
      </c>
      <c r="E191" s="65"/>
      <c r="F191" s="266" t="s">
        <v>21</v>
      </c>
      <c r="G191" s="65" t="s">
        <v>280</v>
      </c>
      <c r="H191" s="73" t="s">
        <v>145</v>
      </c>
      <c r="I191" s="266" t="s">
        <v>512</v>
      </c>
      <c r="J191" s="66">
        <v>1197</v>
      </c>
      <c r="K191" s="64">
        <v>6</v>
      </c>
      <c r="L191" s="267">
        <f t="shared" si="2"/>
        <v>199.5</v>
      </c>
      <c r="M191" s="246" t="s">
        <v>514</v>
      </c>
    </row>
    <row r="192" spans="1:13" x14ac:dyDescent="0.25">
      <c r="A192" s="64">
        <v>27</v>
      </c>
      <c r="B192" s="64">
        <v>3</v>
      </c>
      <c r="C192" s="64">
        <v>2022</v>
      </c>
      <c r="D192" s="65" t="s">
        <v>508</v>
      </c>
      <c r="E192" s="65"/>
      <c r="F192" s="266" t="s">
        <v>21</v>
      </c>
      <c r="G192" s="65" t="s">
        <v>280</v>
      </c>
      <c r="H192" s="188" t="s">
        <v>348</v>
      </c>
      <c r="I192" s="266" t="s">
        <v>512</v>
      </c>
      <c r="J192" s="66">
        <v>1044</v>
      </c>
      <c r="K192" s="64">
        <v>6</v>
      </c>
      <c r="L192" s="178">
        <f t="shared" si="2"/>
        <v>174</v>
      </c>
      <c r="M192" s="246" t="s">
        <v>514</v>
      </c>
    </row>
    <row r="193" spans="1:15" x14ac:dyDescent="0.25">
      <c r="A193" s="64">
        <v>3</v>
      </c>
      <c r="B193" s="64">
        <v>4</v>
      </c>
      <c r="C193" s="64">
        <v>2022</v>
      </c>
      <c r="D193" s="65" t="s">
        <v>525</v>
      </c>
      <c r="E193" s="65"/>
      <c r="F193" s="269" t="s">
        <v>310</v>
      </c>
      <c r="G193" s="65" t="s">
        <v>124</v>
      </c>
      <c r="H193" s="188" t="s">
        <v>134</v>
      </c>
      <c r="I193" s="269"/>
      <c r="J193" s="66">
        <v>1307</v>
      </c>
      <c r="K193" s="64">
        <v>7</v>
      </c>
      <c r="L193" s="178">
        <f t="shared" si="2"/>
        <v>186.71428571428572</v>
      </c>
      <c r="M193" s="246" t="s">
        <v>550</v>
      </c>
    </row>
    <row r="194" spans="1:15" x14ac:dyDescent="0.25">
      <c r="A194" s="64">
        <v>3</v>
      </c>
      <c r="B194" s="64">
        <v>4</v>
      </c>
      <c r="C194" s="64">
        <v>2022</v>
      </c>
      <c r="D194" s="65" t="s">
        <v>319</v>
      </c>
      <c r="E194" s="65"/>
      <c r="F194" s="269" t="s">
        <v>310</v>
      </c>
      <c r="G194" s="65" t="s">
        <v>124</v>
      </c>
      <c r="H194" s="73" t="s">
        <v>144</v>
      </c>
      <c r="I194" s="269"/>
      <c r="J194" s="66">
        <v>972</v>
      </c>
      <c r="K194" s="64">
        <v>6</v>
      </c>
      <c r="L194" s="178">
        <f t="shared" si="2"/>
        <v>162</v>
      </c>
      <c r="M194" s="246" t="s">
        <v>550</v>
      </c>
    </row>
    <row r="195" spans="1:15" x14ac:dyDescent="0.25">
      <c r="A195" s="64">
        <v>3</v>
      </c>
      <c r="B195" s="64">
        <v>4</v>
      </c>
      <c r="C195" s="64">
        <v>2022</v>
      </c>
      <c r="D195" s="65" t="s">
        <v>525</v>
      </c>
      <c r="E195" s="65"/>
      <c r="F195" s="269" t="s">
        <v>310</v>
      </c>
      <c r="G195" s="65" t="s">
        <v>124</v>
      </c>
      <c r="H195" s="73" t="s">
        <v>318</v>
      </c>
      <c r="I195" s="269"/>
      <c r="J195" s="66">
        <v>1177</v>
      </c>
      <c r="K195" s="64">
        <v>7</v>
      </c>
      <c r="L195" s="178">
        <f t="shared" si="2"/>
        <v>168.14285714285714</v>
      </c>
      <c r="M195" s="246" t="s">
        <v>550</v>
      </c>
    </row>
    <row r="196" spans="1:15" x14ac:dyDescent="0.25">
      <c r="A196" s="64">
        <v>3</v>
      </c>
      <c r="B196" s="64">
        <v>4</v>
      </c>
      <c r="C196" s="64">
        <v>2022</v>
      </c>
      <c r="D196" s="65" t="s">
        <v>525</v>
      </c>
      <c r="E196" s="65"/>
      <c r="F196" s="269" t="s">
        <v>310</v>
      </c>
      <c r="G196" s="65" t="s">
        <v>124</v>
      </c>
      <c r="H196" s="188" t="s">
        <v>524</v>
      </c>
      <c r="I196" s="269"/>
      <c r="J196" s="66">
        <v>260</v>
      </c>
      <c r="K196" s="64">
        <v>2</v>
      </c>
      <c r="L196" s="178">
        <f t="shared" si="2"/>
        <v>130</v>
      </c>
      <c r="M196" s="246" t="s">
        <v>550</v>
      </c>
    </row>
    <row r="197" spans="1:15" x14ac:dyDescent="0.25">
      <c r="A197" s="64">
        <v>3</v>
      </c>
      <c r="B197" s="64">
        <v>4</v>
      </c>
      <c r="C197" s="64">
        <v>2022</v>
      </c>
      <c r="D197" s="65" t="s">
        <v>525</v>
      </c>
      <c r="E197" s="65"/>
      <c r="F197" s="269" t="s">
        <v>310</v>
      </c>
      <c r="G197" s="65" t="s">
        <v>124</v>
      </c>
      <c r="H197" s="188" t="s">
        <v>141</v>
      </c>
      <c r="I197" s="269"/>
      <c r="J197" s="66">
        <v>917</v>
      </c>
      <c r="K197" s="64">
        <v>6</v>
      </c>
      <c r="L197" s="178">
        <f t="shared" si="2"/>
        <v>152.83333333333334</v>
      </c>
      <c r="M197" s="246" t="s">
        <v>550</v>
      </c>
      <c r="O197" s="65"/>
    </row>
    <row r="198" spans="1:15" x14ac:dyDescent="0.25">
      <c r="A198" s="64">
        <v>3</v>
      </c>
      <c r="B198" s="64">
        <v>4</v>
      </c>
      <c r="C198" s="64">
        <v>2022</v>
      </c>
      <c r="D198" s="65" t="s">
        <v>526</v>
      </c>
      <c r="E198" s="65"/>
      <c r="F198" s="269" t="s">
        <v>310</v>
      </c>
      <c r="G198" s="65" t="s">
        <v>530</v>
      </c>
      <c r="H198" s="188" t="s">
        <v>439</v>
      </c>
      <c r="I198" s="269"/>
      <c r="J198" s="66">
        <v>2048</v>
      </c>
      <c r="K198" s="64">
        <v>11</v>
      </c>
      <c r="L198" s="178">
        <f t="shared" si="2"/>
        <v>186.18181818181819</v>
      </c>
      <c r="M198" s="270" t="s">
        <v>549</v>
      </c>
    </row>
    <row r="199" spans="1:15" x14ac:dyDescent="0.25">
      <c r="A199" s="64">
        <v>3</v>
      </c>
      <c r="B199" s="64">
        <v>4</v>
      </c>
      <c r="C199" s="64">
        <v>2022</v>
      </c>
      <c r="D199" s="65" t="s">
        <v>526</v>
      </c>
      <c r="E199" s="65"/>
      <c r="F199" s="269" t="s">
        <v>310</v>
      </c>
      <c r="G199" s="65" t="s">
        <v>530</v>
      </c>
      <c r="H199" s="73" t="s">
        <v>125</v>
      </c>
      <c r="I199" s="269"/>
      <c r="J199" s="66">
        <v>1882</v>
      </c>
      <c r="K199" s="64">
        <v>11</v>
      </c>
      <c r="L199" s="178">
        <f t="shared" si="2"/>
        <v>171.09090909090909</v>
      </c>
      <c r="M199" s="281" t="s">
        <v>549</v>
      </c>
    </row>
    <row r="200" spans="1:15" x14ac:dyDescent="0.25">
      <c r="A200" s="64">
        <v>3</v>
      </c>
      <c r="B200" s="64">
        <v>4</v>
      </c>
      <c r="C200" s="64">
        <v>2022</v>
      </c>
      <c r="D200" s="65" t="s">
        <v>526</v>
      </c>
      <c r="E200" s="65"/>
      <c r="F200" s="269" t="s">
        <v>310</v>
      </c>
      <c r="G200" s="65" t="s">
        <v>530</v>
      </c>
      <c r="H200" s="188" t="s">
        <v>264</v>
      </c>
      <c r="I200" s="269"/>
      <c r="J200" s="66">
        <v>572</v>
      </c>
      <c r="K200" s="64">
        <v>4</v>
      </c>
      <c r="L200" s="178">
        <f t="shared" si="2"/>
        <v>143</v>
      </c>
      <c r="M200" s="281" t="s">
        <v>549</v>
      </c>
    </row>
    <row r="201" spans="1:15" x14ac:dyDescent="0.25">
      <c r="A201" s="64">
        <v>3</v>
      </c>
      <c r="B201" s="64">
        <v>4</v>
      </c>
      <c r="C201" s="64">
        <v>2022</v>
      </c>
      <c r="D201" s="65" t="s">
        <v>526</v>
      </c>
      <c r="E201" s="65"/>
      <c r="F201" s="269" t="s">
        <v>310</v>
      </c>
      <c r="G201" s="65" t="s">
        <v>530</v>
      </c>
      <c r="H201" s="188" t="s">
        <v>132</v>
      </c>
      <c r="I201" s="269"/>
      <c r="J201" s="66">
        <v>1035</v>
      </c>
      <c r="K201" s="64">
        <v>7</v>
      </c>
      <c r="L201" s="178">
        <f t="shared" si="2"/>
        <v>147.85714285714286</v>
      </c>
      <c r="M201" s="281" t="s">
        <v>549</v>
      </c>
    </row>
    <row r="202" spans="1:15" x14ac:dyDescent="0.25">
      <c r="A202" s="64">
        <v>3</v>
      </c>
      <c r="B202" s="64">
        <v>4</v>
      </c>
      <c r="C202" s="64">
        <v>2022</v>
      </c>
      <c r="D202" s="65" t="s">
        <v>526</v>
      </c>
      <c r="E202" s="65"/>
      <c r="F202" s="269" t="s">
        <v>310</v>
      </c>
      <c r="G202" s="65" t="s">
        <v>530</v>
      </c>
      <c r="H202" s="73" t="s">
        <v>128</v>
      </c>
      <c r="I202" s="269"/>
      <c r="J202" s="66">
        <v>1979</v>
      </c>
      <c r="K202" s="64">
        <v>11</v>
      </c>
      <c r="L202" s="178">
        <f t="shared" si="2"/>
        <v>179.90909090909091</v>
      </c>
      <c r="M202" s="281" t="s">
        <v>549</v>
      </c>
    </row>
    <row r="203" spans="1:15" x14ac:dyDescent="0.25">
      <c r="A203" s="64">
        <v>17</v>
      </c>
      <c r="B203" s="64">
        <v>4</v>
      </c>
      <c r="C203" s="64">
        <v>2022</v>
      </c>
      <c r="D203" s="65" t="s">
        <v>551</v>
      </c>
      <c r="E203" s="65"/>
      <c r="F203" s="282" t="s">
        <v>22</v>
      </c>
      <c r="G203" s="65" t="s">
        <v>124</v>
      </c>
      <c r="H203" s="188" t="s">
        <v>127</v>
      </c>
      <c r="I203" s="282" t="s">
        <v>126</v>
      </c>
      <c r="J203" s="66">
        <v>1630</v>
      </c>
      <c r="K203" s="64">
        <v>8</v>
      </c>
      <c r="L203" s="62">
        <f t="shared" si="2"/>
        <v>203.75</v>
      </c>
      <c r="M203" s="283" t="s">
        <v>553</v>
      </c>
    </row>
    <row r="204" spans="1:15" x14ac:dyDescent="0.25">
      <c r="A204" s="64">
        <v>17</v>
      </c>
      <c r="B204" s="64">
        <v>4</v>
      </c>
      <c r="C204" s="64">
        <v>2022</v>
      </c>
      <c r="D204" s="65" t="s">
        <v>551</v>
      </c>
      <c r="E204" s="65"/>
      <c r="F204" s="282" t="s">
        <v>22</v>
      </c>
      <c r="G204" s="65" t="s">
        <v>124</v>
      </c>
      <c r="H204" s="188" t="s">
        <v>130</v>
      </c>
      <c r="I204" s="282" t="s">
        <v>126</v>
      </c>
      <c r="J204" s="66">
        <v>1499</v>
      </c>
      <c r="K204" s="64">
        <v>8</v>
      </c>
      <c r="L204" s="178">
        <f t="shared" si="2"/>
        <v>187.375</v>
      </c>
      <c r="M204" s="283" t="s">
        <v>553</v>
      </c>
    </row>
    <row r="205" spans="1:15" x14ac:dyDescent="0.25">
      <c r="A205" s="64">
        <v>17</v>
      </c>
      <c r="B205" s="64">
        <v>4</v>
      </c>
      <c r="C205" s="64">
        <v>2022</v>
      </c>
      <c r="D205" s="65" t="s">
        <v>551</v>
      </c>
      <c r="E205" s="65"/>
      <c r="F205" s="282" t="s">
        <v>22</v>
      </c>
      <c r="G205" s="65" t="s">
        <v>124</v>
      </c>
      <c r="H205" s="188" t="s">
        <v>137</v>
      </c>
      <c r="I205" s="282" t="s">
        <v>267</v>
      </c>
      <c r="J205" s="66">
        <v>1491</v>
      </c>
      <c r="K205" s="64">
        <v>8</v>
      </c>
      <c r="L205" s="178">
        <f t="shared" si="2"/>
        <v>186.375</v>
      </c>
      <c r="M205" s="246" t="s">
        <v>552</v>
      </c>
    </row>
    <row r="206" spans="1:15" x14ac:dyDescent="0.25">
      <c r="A206" s="64">
        <v>17</v>
      </c>
      <c r="B206" s="64">
        <v>4</v>
      </c>
      <c r="C206" s="64">
        <v>2022</v>
      </c>
      <c r="D206" s="65" t="s">
        <v>551</v>
      </c>
      <c r="E206" s="65"/>
      <c r="F206" s="282" t="s">
        <v>22</v>
      </c>
      <c r="G206" s="65" t="s">
        <v>124</v>
      </c>
      <c r="H206" s="188" t="s">
        <v>265</v>
      </c>
      <c r="I206" s="282" t="s">
        <v>267</v>
      </c>
      <c r="J206" s="66">
        <v>1685</v>
      </c>
      <c r="K206" s="64">
        <v>8</v>
      </c>
      <c r="L206" s="62">
        <f t="shared" si="2"/>
        <v>210.625</v>
      </c>
      <c r="M206" s="246" t="s">
        <v>552</v>
      </c>
    </row>
    <row r="207" spans="1:15" x14ac:dyDescent="0.25">
      <c r="A207" s="64">
        <v>24</v>
      </c>
      <c r="B207" s="64">
        <v>4</v>
      </c>
      <c r="C207" s="64">
        <v>2022</v>
      </c>
      <c r="D207" s="65" t="s">
        <v>456</v>
      </c>
      <c r="E207" s="65"/>
      <c r="F207" s="285" t="s">
        <v>331</v>
      </c>
      <c r="G207" s="65" t="s">
        <v>563</v>
      </c>
      <c r="H207" s="73" t="s">
        <v>332</v>
      </c>
      <c r="I207" s="285"/>
      <c r="J207" s="66">
        <v>998</v>
      </c>
      <c r="K207" s="64">
        <v>8</v>
      </c>
      <c r="L207" s="178">
        <f t="shared" si="2"/>
        <v>124.75</v>
      </c>
      <c r="M207" s="284" t="s">
        <v>564</v>
      </c>
    </row>
    <row r="208" spans="1:15" x14ac:dyDescent="0.25">
      <c r="A208" s="64">
        <v>8</v>
      </c>
      <c r="B208" s="64">
        <v>5</v>
      </c>
      <c r="C208" s="64">
        <v>2022</v>
      </c>
      <c r="D208" s="65" t="s">
        <v>566</v>
      </c>
      <c r="E208" s="65"/>
      <c r="F208" s="286" t="s">
        <v>569</v>
      </c>
      <c r="G208" s="65" t="s">
        <v>277</v>
      </c>
      <c r="H208" s="188" t="s">
        <v>137</v>
      </c>
      <c r="I208" s="286"/>
      <c r="J208" s="66">
        <v>3053</v>
      </c>
      <c r="K208" s="64">
        <v>18</v>
      </c>
      <c r="L208" s="178">
        <f t="shared" si="2"/>
        <v>169.61111111111111</v>
      </c>
      <c r="M208" s="287"/>
    </row>
    <row r="209" spans="1:13" x14ac:dyDescent="0.25">
      <c r="A209" s="64">
        <v>8</v>
      </c>
      <c r="B209" s="64">
        <v>5</v>
      </c>
      <c r="C209" s="64">
        <v>2022</v>
      </c>
      <c r="D209" s="65" t="s">
        <v>571</v>
      </c>
      <c r="E209" s="65"/>
      <c r="F209" s="289" t="s">
        <v>21</v>
      </c>
      <c r="G209" s="65" t="s">
        <v>124</v>
      </c>
      <c r="H209" s="188" t="s">
        <v>439</v>
      </c>
      <c r="I209" s="289"/>
      <c r="J209" s="66">
        <v>1072</v>
      </c>
      <c r="K209" s="64">
        <v>6</v>
      </c>
      <c r="L209" s="178">
        <f t="shared" si="2"/>
        <v>178.66666666666666</v>
      </c>
      <c r="M209" s="288" t="s">
        <v>589</v>
      </c>
    </row>
    <row r="210" spans="1:13" x14ac:dyDescent="0.25">
      <c r="A210" s="64">
        <v>8</v>
      </c>
      <c r="B210" s="64">
        <v>5</v>
      </c>
      <c r="C210" s="64">
        <v>2022</v>
      </c>
      <c r="D210" s="65" t="s">
        <v>571</v>
      </c>
      <c r="E210" s="65"/>
      <c r="F210" s="289" t="s">
        <v>21</v>
      </c>
      <c r="G210" s="65" t="s">
        <v>124</v>
      </c>
      <c r="H210" s="73" t="s">
        <v>125</v>
      </c>
      <c r="I210" s="289" t="s">
        <v>126</v>
      </c>
      <c r="J210" s="66">
        <v>1113</v>
      </c>
      <c r="K210" s="64">
        <v>6</v>
      </c>
      <c r="L210" s="178">
        <f t="shared" si="2"/>
        <v>185.5</v>
      </c>
      <c r="M210" s="288" t="s">
        <v>574</v>
      </c>
    </row>
    <row r="211" spans="1:13" x14ac:dyDescent="0.25">
      <c r="A211" s="64">
        <v>8</v>
      </c>
      <c r="B211" s="64">
        <v>5</v>
      </c>
      <c r="C211" s="64">
        <v>2022</v>
      </c>
      <c r="D211" s="65" t="s">
        <v>571</v>
      </c>
      <c r="E211" s="65"/>
      <c r="F211" s="289" t="s">
        <v>21</v>
      </c>
      <c r="G211" s="65" t="s">
        <v>124</v>
      </c>
      <c r="H211" s="188" t="s">
        <v>265</v>
      </c>
      <c r="I211" s="289" t="s">
        <v>126</v>
      </c>
      <c r="J211" s="66">
        <v>1148</v>
      </c>
      <c r="K211" s="64">
        <v>6</v>
      </c>
      <c r="L211" s="267">
        <f t="shared" si="2"/>
        <v>191.33333333333334</v>
      </c>
      <c r="M211" s="288" t="s">
        <v>574</v>
      </c>
    </row>
    <row r="212" spans="1:13" x14ac:dyDescent="0.25">
      <c r="A212" s="64">
        <v>8</v>
      </c>
      <c r="B212" s="64">
        <v>5</v>
      </c>
      <c r="C212" s="64">
        <v>2022</v>
      </c>
      <c r="D212" s="65" t="s">
        <v>571</v>
      </c>
      <c r="E212" s="65"/>
      <c r="F212" s="289" t="s">
        <v>21</v>
      </c>
      <c r="G212" s="65" t="s">
        <v>124</v>
      </c>
      <c r="H212" s="188" t="s">
        <v>348</v>
      </c>
      <c r="I212" s="289" t="s">
        <v>126</v>
      </c>
      <c r="J212" s="66">
        <v>1098</v>
      </c>
      <c r="K212" s="64">
        <v>6</v>
      </c>
      <c r="L212" s="178">
        <f t="shared" si="2"/>
        <v>183</v>
      </c>
      <c r="M212" s="288" t="s">
        <v>574</v>
      </c>
    </row>
    <row r="213" spans="1:13" x14ac:dyDescent="0.25">
      <c r="A213" s="64">
        <v>8</v>
      </c>
      <c r="B213" s="64">
        <v>5</v>
      </c>
      <c r="C213" s="64">
        <v>2022</v>
      </c>
      <c r="D213" s="65" t="s">
        <v>571</v>
      </c>
      <c r="E213" s="65"/>
      <c r="F213" s="289" t="s">
        <v>21</v>
      </c>
      <c r="G213" s="65" t="s">
        <v>124</v>
      </c>
      <c r="H213" s="188" t="s">
        <v>134</v>
      </c>
      <c r="I213" s="289" t="s">
        <v>267</v>
      </c>
      <c r="J213" s="66">
        <v>1213</v>
      </c>
      <c r="K213" s="64">
        <v>6</v>
      </c>
      <c r="L213" s="62">
        <f t="shared" si="2"/>
        <v>202.16666666666666</v>
      </c>
      <c r="M213" s="246" t="s">
        <v>573</v>
      </c>
    </row>
    <row r="214" spans="1:13" x14ac:dyDescent="0.25">
      <c r="A214" s="64">
        <v>8</v>
      </c>
      <c r="B214" s="64">
        <v>5</v>
      </c>
      <c r="C214" s="64">
        <v>2022</v>
      </c>
      <c r="D214" s="65" t="s">
        <v>571</v>
      </c>
      <c r="E214" s="65"/>
      <c r="F214" s="289" t="s">
        <v>21</v>
      </c>
      <c r="G214" s="65" t="s">
        <v>124</v>
      </c>
      <c r="H214" s="188" t="s">
        <v>133</v>
      </c>
      <c r="I214" s="289" t="s">
        <v>267</v>
      </c>
      <c r="J214" s="66">
        <v>990</v>
      </c>
      <c r="K214" s="64">
        <v>6</v>
      </c>
      <c r="L214" s="178">
        <f t="shared" si="2"/>
        <v>165</v>
      </c>
      <c r="M214" s="246" t="s">
        <v>573</v>
      </c>
    </row>
    <row r="215" spans="1:13" x14ac:dyDescent="0.25">
      <c r="A215" s="64">
        <v>8</v>
      </c>
      <c r="B215" s="64">
        <v>5</v>
      </c>
      <c r="C215" s="64">
        <v>2022</v>
      </c>
      <c r="D215" s="65" t="s">
        <v>571</v>
      </c>
      <c r="E215" s="65"/>
      <c r="F215" s="289" t="s">
        <v>21</v>
      </c>
      <c r="G215" s="65" t="s">
        <v>124</v>
      </c>
      <c r="H215" s="73" t="s">
        <v>131</v>
      </c>
      <c r="I215" s="289" t="s">
        <v>267</v>
      </c>
      <c r="J215" s="66">
        <v>1139</v>
      </c>
      <c r="K215" s="64">
        <v>6</v>
      </c>
      <c r="L215" s="178">
        <f t="shared" si="2"/>
        <v>189.83333333333334</v>
      </c>
      <c r="M215" s="246" t="s">
        <v>573</v>
      </c>
    </row>
    <row r="216" spans="1:13" x14ac:dyDescent="0.25">
      <c r="A216" s="64">
        <v>8</v>
      </c>
      <c r="B216" s="64">
        <v>5</v>
      </c>
      <c r="C216" s="64">
        <v>2022</v>
      </c>
      <c r="D216" s="65" t="s">
        <v>571</v>
      </c>
      <c r="E216" s="65"/>
      <c r="F216" s="289" t="s">
        <v>21</v>
      </c>
      <c r="G216" s="65" t="s">
        <v>124</v>
      </c>
      <c r="H216" s="188" t="s">
        <v>264</v>
      </c>
      <c r="I216" s="289" t="s">
        <v>266</v>
      </c>
      <c r="J216" s="66">
        <v>945</v>
      </c>
      <c r="K216" s="64">
        <v>6</v>
      </c>
      <c r="L216" s="178">
        <f t="shared" si="2"/>
        <v>157.5</v>
      </c>
      <c r="M216" s="283" t="s">
        <v>572</v>
      </c>
    </row>
    <row r="217" spans="1:13" x14ac:dyDescent="0.25">
      <c r="A217" s="64">
        <v>8</v>
      </c>
      <c r="B217" s="64">
        <v>5</v>
      </c>
      <c r="C217" s="64">
        <v>2022</v>
      </c>
      <c r="D217" s="65" t="s">
        <v>571</v>
      </c>
      <c r="E217" s="65"/>
      <c r="F217" s="289" t="s">
        <v>21</v>
      </c>
      <c r="G217" s="65" t="s">
        <v>124</v>
      </c>
      <c r="H217" s="188" t="s">
        <v>127</v>
      </c>
      <c r="I217" s="289" t="s">
        <v>266</v>
      </c>
      <c r="J217" s="66">
        <v>1169</v>
      </c>
      <c r="K217" s="64">
        <v>6</v>
      </c>
      <c r="L217" s="267">
        <f t="shared" si="2"/>
        <v>194.83333333333334</v>
      </c>
      <c r="M217" s="283" t="s">
        <v>572</v>
      </c>
    </row>
    <row r="218" spans="1:13" x14ac:dyDescent="0.25">
      <c r="A218" s="64">
        <v>15</v>
      </c>
      <c r="B218" s="64">
        <v>5</v>
      </c>
      <c r="C218" s="64">
        <v>2022</v>
      </c>
      <c r="D218" s="65" t="s">
        <v>592</v>
      </c>
      <c r="E218" s="65"/>
      <c r="F218" s="291" t="s">
        <v>331</v>
      </c>
      <c r="G218" s="65" t="s">
        <v>298</v>
      </c>
      <c r="H218" s="73" t="s">
        <v>332</v>
      </c>
      <c r="I218" s="291"/>
      <c r="J218" s="66">
        <v>905</v>
      </c>
      <c r="K218" s="64">
        <v>8</v>
      </c>
      <c r="L218" s="178">
        <f t="shared" si="2"/>
        <v>113.125</v>
      </c>
      <c r="M218" s="290" t="s">
        <v>593</v>
      </c>
    </row>
    <row r="219" spans="1:13" x14ac:dyDescent="0.25">
      <c r="A219" s="53"/>
      <c r="B219" s="53"/>
      <c r="C219" s="53"/>
      <c r="D219" s="33"/>
      <c r="E219" s="33"/>
      <c r="F219" s="55"/>
      <c r="G219" s="60"/>
      <c r="H219" s="72">
        <f>COUNTA(H7:H218)</f>
        <v>212</v>
      </c>
      <c r="I219" s="72"/>
      <c r="J219" s="162">
        <f>SUBTOTAL(9,J7:J218)</f>
        <v>325049</v>
      </c>
      <c r="K219" s="82">
        <f>SUBTOTAL(9,K7:K218)</f>
        <v>1871</v>
      </c>
      <c r="L219" s="163">
        <f t="shared" ref="L219" si="3">J219/K219</f>
        <v>173.7300908605024</v>
      </c>
    </row>
  </sheetData>
  <autoFilter ref="A6:M10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6"/>
  <sheetViews>
    <sheetView topLeftCell="A32" workbookViewId="0">
      <selection activeCell="I72" sqref="I72"/>
    </sheetView>
  </sheetViews>
  <sheetFormatPr baseColWidth="10" defaultRowHeight="15" x14ac:dyDescent="0.25"/>
  <cols>
    <col min="1" max="2" width="19.140625" customWidth="1"/>
    <col min="3" max="3" width="18.7109375" customWidth="1"/>
    <col min="4" max="4" width="18.5703125" customWidth="1"/>
  </cols>
  <sheetData>
    <row r="2" spans="1:10" ht="20.25" x14ac:dyDescent="0.25">
      <c r="A2" s="297" t="s">
        <v>260</v>
      </c>
      <c r="B2" s="298"/>
      <c r="C2" s="298"/>
      <c r="D2" s="298"/>
      <c r="E2" s="298"/>
      <c r="F2" s="298"/>
      <c r="G2" s="298"/>
      <c r="H2" s="298"/>
      <c r="I2" s="299"/>
    </row>
    <row r="4" spans="1:10" x14ac:dyDescent="0.25">
      <c r="J4" s="64" t="s">
        <v>148</v>
      </c>
    </row>
    <row r="5" spans="1:10" ht="15.75" x14ac:dyDescent="0.25">
      <c r="A5" s="74" t="s">
        <v>446</v>
      </c>
    </row>
    <row r="6" spans="1:10" x14ac:dyDescent="0.25">
      <c r="A6" s="65" t="s">
        <v>296</v>
      </c>
      <c r="C6" s="64" t="s">
        <v>292</v>
      </c>
      <c r="D6" s="65" t="s">
        <v>291</v>
      </c>
      <c r="J6" s="53">
        <v>2</v>
      </c>
    </row>
    <row r="7" spans="1:10" x14ac:dyDescent="0.25">
      <c r="A7" s="65" t="s">
        <v>302</v>
      </c>
      <c r="B7" s="80"/>
      <c r="C7" s="64" t="s">
        <v>298</v>
      </c>
      <c r="D7" s="68" t="s">
        <v>303</v>
      </c>
      <c r="E7" s="73"/>
      <c r="F7" s="80"/>
      <c r="G7" s="80"/>
      <c r="H7" s="80"/>
      <c r="I7" s="80"/>
      <c r="J7" s="64">
        <v>2</v>
      </c>
    </row>
    <row r="8" spans="1:10" x14ac:dyDescent="0.25">
      <c r="A8" s="65" t="s">
        <v>379</v>
      </c>
      <c r="B8" s="80"/>
      <c r="C8" s="64" t="s">
        <v>124</v>
      </c>
      <c r="D8" s="68" t="s">
        <v>380</v>
      </c>
      <c r="E8" s="73"/>
      <c r="F8" s="80"/>
      <c r="G8" s="80"/>
      <c r="H8" s="80"/>
      <c r="I8" s="80"/>
      <c r="J8" s="64">
        <v>2</v>
      </c>
    </row>
    <row r="9" spans="1:10" x14ac:dyDescent="0.25">
      <c r="A9" s="65" t="s">
        <v>401</v>
      </c>
      <c r="B9" s="80"/>
      <c r="C9" s="64" t="s">
        <v>387</v>
      </c>
      <c r="D9" s="68" t="s">
        <v>156</v>
      </c>
      <c r="E9" s="73"/>
      <c r="F9" s="80"/>
      <c r="G9" s="80"/>
      <c r="H9" s="80"/>
      <c r="I9" s="80"/>
      <c r="J9" s="64">
        <v>1</v>
      </c>
    </row>
    <row r="10" spans="1:10" x14ac:dyDescent="0.25">
      <c r="A10" s="65" t="s">
        <v>402</v>
      </c>
      <c r="B10" s="80"/>
      <c r="C10" s="64" t="s">
        <v>387</v>
      </c>
      <c r="D10" s="68" t="s">
        <v>403</v>
      </c>
      <c r="E10" s="73"/>
      <c r="F10" s="80"/>
      <c r="G10" s="80"/>
      <c r="H10" s="80"/>
      <c r="I10" s="80"/>
      <c r="J10" s="64">
        <v>1</v>
      </c>
    </row>
    <row r="11" spans="1:10" x14ac:dyDescent="0.25">
      <c r="A11" s="65" t="s">
        <v>404</v>
      </c>
      <c r="B11" s="80"/>
      <c r="C11" s="64" t="s">
        <v>387</v>
      </c>
      <c r="D11" s="68" t="s">
        <v>189</v>
      </c>
      <c r="E11" s="73"/>
      <c r="F11" s="80"/>
      <c r="G11" s="80"/>
      <c r="H11" s="80"/>
      <c r="I11" s="80"/>
      <c r="J11" s="64">
        <v>1</v>
      </c>
    </row>
    <row r="12" spans="1:10" x14ac:dyDescent="0.25">
      <c r="A12" s="65" t="s">
        <v>404</v>
      </c>
      <c r="B12" s="80"/>
      <c r="C12" s="64" t="s">
        <v>387</v>
      </c>
      <c r="D12" s="68" t="s">
        <v>343</v>
      </c>
      <c r="E12" s="73"/>
      <c r="F12" s="80"/>
      <c r="G12" s="80"/>
      <c r="H12" s="80"/>
      <c r="I12" s="80"/>
      <c r="J12" s="64">
        <v>1</v>
      </c>
    </row>
    <row r="13" spans="1:10" x14ac:dyDescent="0.25">
      <c r="A13" s="65" t="s">
        <v>431</v>
      </c>
      <c r="B13" s="80"/>
      <c r="C13" s="64" t="s">
        <v>292</v>
      </c>
      <c r="D13" s="68" t="s">
        <v>403</v>
      </c>
      <c r="E13" s="73"/>
      <c r="F13" s="80"/>
      <c r="G13" s="80"/>
      <c r="H13" s="80"/>
      <c r="I13" s="80"/>
      <c r="J13" s="64">
        <v>1</v>
      </c>
    </row>
    <row r="14" spans="1:10" x14ac:dyDescent="0.25">
      <c r="A14" s="65" t="s">
        <v>432</v>
      </c>
      <c r="B14" s="80"/>
      <c r="C14" s="64" t="s">
        <v>124</v>
      </c>
      <c r="D14" s="68" t="s">
        <v>189</v>
      </c>
      <c r="E14" s="73"/>
      <c r="F14" s="80"/>
      <c r="G14" s="80"/>
      <c r="H14" s="80"/>
      <c r="I14" s="80"/>
      <c r="J14" s="64">
        <v>1</v>
      </c>
    </row>
    <row r="15" spans="1:10" x14ac:dyDescent="0.25">
      <c r="A15" s="65" t="s">
        <v>438</v>
      </c>
      <c r="B15" s="80"/>
      <c r="C15" s="64" t="s">
        <v>124</v>
      </c>
      <c r="D15" s="68" t="s">
        <v>244</v>
      </c>
      <c r="E15" s="73"/>
      <c r="F15" s="80"/>
      <c r="G15" s="80"/>
      <c r="H15" s="80"/>
      <c r="I15" s="80"/>
      <c r="J15" s="64">
        <v>1</v>
      </c>
    </row>
    <row r="16" spans="1:10" x14ac:dyDescent="0.25">
      <c r="A16" s="65" t="s">
        <v>440</v>
      </c>
      <c r="B16" s="80"/>
      <c r="C16" s="53" t="s">
        <v>140</v>
      </c>
      <c r="D16" s="68" t="s">
        <v>445</v>
      </c>
      <c r="E16" s="73"/>
      <c r="F16" s="80"/>
      <c r="G16" s="80"/>
      <c r="H16" s="80"/>
      <c r="I16" s="80"/>
      <c r="J16" s="64">
        <v>1</v>
      </c>
    </row>
    <row r="17" spans="1:10" x14ac:dyDescent="0.25">
      <c r="A17" s="65" t="s">
        <v>522</v>
      </c>
      <c r="B17" s="80"/>
      <c r="C17" s="64" t="s">
        <v>292</v>
      </c>
      <c r="D17" s="68" t="s">
        <v>273</v>
      </c>
      <c r="E17" s="73"/>
      <c r="F17" s="80"/>
      <c r="G17" s="80"/>
      <c r="H17" s="80"/>
      <c r="I17" s="80"/>
      <c r="J17" s="64">
        <v>2</v>
      </c>
    </row>
    <row r="18" spans="1:10" x14ac:dyDescent="0.25">
      <c r="A18" s="73"/>
      <c r="B18" s="80"/>
      <c r="C18" s="80"/>
      <c r="D18" s="81"/>
      <c r="E18" s="73"/>
      <c r="F18" s="80"/>
      <c r="G18" s="80"/>
      <c r="H18" s="80"/>
      <c r="I18" s="80"/>
      <c r="J18" s="82">
        <f>SUM(J6:J17)</f>
        <v>16</v>
      </c>
    </row>
    <row r="19" spans="1:10" ht="15.75" x14ac:dyDescent="0.25">
      <c r="A19" s="74" t="s">
        <v>250</v>
      </c>
      <c r="D19" s="80"/>
      <c r="H19" s="64"/>
      <c r="I19" s="64"/>
      <c r="J19" s="64"/>
    </row>
    <row r="20" spans="1:10" x14ac:dyDescent="0.25">
      <c r="D20" s="80"/>
      <c r="J20" s="64"/>
    </row>
    <row r="21" spans="1:10" x14ac:dyDescent="0.25">
      <c r="A21" s="179" t="s">
        <v>251</v>
      </c>
      <c r="B21" s="65"/>
      <c r="C21" s="64"/>
      <c r="D21" s="65"/>
      <c r="E21" s="33"/>
      <c r="J21" s="64"/>
    </row>
    <row r="22" spans="1:10" x14ac:dyDescent="0.25">
      <c r="A22" s="55"/>
      <c r="B22" s="65"/>
      <c r="C22" s="64"/>
      <c r="D22" s="60"/>
      <c r="E22" s="33"/>
      <c r="J22" s="64"/>
    </row>
    <row r="23" spans="1:10" x14ac:dyDescent="0.25">
      <c r="A23" s="33"/>
      <c r="D23" s="55"/>
      <c r="E23" s="33"/>
      <c r="J23" s="64"/>
    </row>
    <row r="24" spans="1:10" ht="15.75" x14ac:dyDescent="0.25">
      <c r="A24" s="74" t="s">
        <v>214</v>
      </c>
      <c r="D24" s="55"/>
      <c r="E24" s="33"/>
      <c r="J24" s="64"/>
    </row>
    <row r="25" spans="1:10" ht="15.75" x14ac:dyDescent="0.25">
      <c r="A25" s="56" t="s">
        <v>216</v>
      </c>
      <c r="C25" s="53" t="s">
        <v>140</v>
      </c>
      <c r="D25" s="68" t="s">
        <v>272</v>
      </c>
      <c r="E25" s="33"/>
      <c r="J25" s="64">
        <v>3</v>
      </c>
    </row>
    <row r="26" spans="1:10" ht="15.75" x14ac:dyDescent="0.25">
      <c r="A26" s="74"/>
      <c r="D26" s="55"/>
      <c r="E26" s="33"/>
      <c r="J26" s="64"/>
    </row>
    <row r="27" spans="1:10" x14ac:dyDescent="0.25">
      <c r="B27" s="33"/>
      <c r="D27" s="33"/>
      <c r="F27" s="33"/>
      <c r="J27" s="82">
        <f>SUM(J25:J26)</f>
        <v>3</v>
      </c>
    </row>
    <row r="28" spans="1:10" ht="15.75" x14ac:dyDescent="0.25">
      <c r="A28" s="74" t="s">
        <v>242</v>
      </c>
      <c r="B28" s="33"/>
      <c r="D28" s="33"/>
      <c r="F28" s="33"/>
      <c r="J28" s="64"/>
    </row>
    <row r="29" spans="1:10" x14ac:dyDescent="0.25">
      <c r="A29" s="302"/>
      <c r="B29" s="302"/>
      <c r="C29" s="73"/>
      <c r="D29" s="72"/>
      <c r="E29" s="73"/>
      <c r="F29" s="73"/>
      <c r="G29" s="80"/>
      <c r="H29" s="80"/>
      <c r="I29" s="80"/>
      <c r="J29" s="64"/>
    </row>
    <row r="30" spans="1:10" x14ac:dyDescent="0.25">
      <c r="A30" s="83"/>
      <c r="B30" s="73"/>
      <c r="C30" s="80"/>
      <c r="D30" s="72"/>
      <c r="E30" s="73"/>
      <c r="F30" s="73"/>
      <c r="G30" s="80"/>
      <c r="H30" s="80"/>
      <c r="I30" s="80"/>
      <c r="J30" s="82">
        <f>SUM(J29:J29)</f>
        <v>0</v>
      </c>
    </row>
    <row r="31" spans="1:10" x14ac:dyDescent="0.25">
      <c r="A31" s="76" t="s">
        <v>213</v>
      </c>
      <c r="B31" s="73"/>
      <c r="C31" s="80"/>
      <c r="D31" s="72"/>
      <c r="E31" s="73"/>
      <c r="F31" s="73"/>
      <c r="G31" s="80"/>
      <c r="H31" s="80"/>
      <c r="I31" s="80"/>
      <c r="J31" s="81"/>
    </row>
    <row r="32" spans="1:10" x14ac:dyDescent="0.25">
      <c r="A32" s="75"/>
      <c r="B32" s="33"/>
      <c r="D32" s="55"/>
      <c r="E32" s="33"/>
      <c r="F32" s="33"/>
      <c r="J32" s="53"/>
    </row>
    <row r="33" spans="1:10" x14ac:dyDescent="0.25">
      <c r="J33" s="53"/>
    </row>
    <row r="34" spans="1:10" ht="15.75" x14ac:dyDescent="0.25">
      <c r="A34" s="74" t="s">
        <v>584</v>
      </c>
      <c r="J34" s="53"/>
    </row>
    <row r="35" spans="1:10" x14ac:dyDescent="0.25">
      <c r="J35" s="53"/>
    </row>
    <row r="36" spans="1:10" x14ac:dyDescent="0.25">
      <c r="A36" s="206" t="s">
        <v>556</v>
      </c>
      <c r="B36" s="84"/>
      <c r="C36" s="167"/>
      <c r="D36" s="68"/>
      <c r="E36" s="73"/>
      <c r="F36" s="65"/>
      <c r="G36" s="65"/>
      <c r="H36" s="65"/>
      <c r="I36" s="65"/>
      <c r="J36" s="64"/>
    </row>
    <row r="37" spans="1:10" x14ac:dyDescent="0.25">
      <c r="A37" s="168" t="s">
        <v>246</v>
      </c>
      <c r="B37" s="84"/>
      <c r="C37" s="53" t="s">
        <v>140</v>
      </c>
      <c r="D37" s="68" t="s">
        <v>273</v>
      </c>
      <c r="E37" s="73"/>
      <c r="F37" s="65"/>
      <c r="G37" s="65"/>
      <c r="H37" s="65"/>
      <c r="I37" s="65"/>
      <c r="J37" s="64">
        <v>2</v>
      </c>
    </row>
    <row r="38" spans="1:10" x14ac:dyDescent="0.25">
      <c r="A38" s="84" t="s">
        <v>247</v>
      </c>
      <c r="B38" s="84"/>
      <c r="C38" s="53" t="s">
        <v>140</v>
      </c>
      <c r="D38" s="68" t="s">
        <v>542</v>
      </c>
      <c r="E38" s="73"/>
      <c r="F38" s="65"/>
      <c r="G38" s="65"/>
      <c r="H38" s="65"/>
      <c r="I38" s="65"/>
      <c r="J38" s="64">
        <v>2</v>
      </c>
    </row>
    <row r="39" spans="1:10" x14ac:dyDescent="0.25">
      <c r="A39" s="84" t="s">
        <v>247</v>
      </c>
      <c r="C39" s="53" t="s">
        <v>140</v>
      </c>
      <c r="D39" s="65" t="s">
        <v>293</v>
      </c>
      <c r="E39" s="73"/>
      <c r="F39" s="65"/>
      <c r="G39" s="65"/>
      <c r="H39" s="65"/>
      <c r="I39" s="65"/>
      <c r="J39" s="64">
        <v>2</v>
      </c>
    </row>
    <row r="40" spans="1:10" x14ac:dyDescent="0.25">
      <c r="A40" s="65" t="s">
        <v>335</v>
      </c>
      <c r="B40" s="84"/>
      <c r="C40" s="64" t="s">
        <v>292</v>
      </c>
      <c r="D40" s="68" t="s">
        <v>338</v>
      </c>
      <c r="E40" s="73"/>
      <c r="F40" s="65"/>
      <c r="G40" s="65"/>
      <c r="H40" s="65"/>
      <c r="I40" s="65"/>
      <c r="J40" s="103">
        <v>2</v>
      </c>
    </row>
    <row r="41" spans="1:10" x14ac:dyDescent="0.25">
      <c r="A41" s="65" t="s">
        <v>383</v>
      </c>
      <c r="B41" s="84"/>
      <c r="C41" s="53" t="s">
        <v>140</v>
      </c>
      <c r="D41" s="68" t="s">
        <v>384</v>
      </c>
      <c r="E41" s="73"/>
      <c r="F41" s="65"/>
      <c r="G41" s="65"/>
      <c r="H41" s="65"/>
      <c r="I41" s="65"/>
      <c r="J41" s="103">
        <v>2</v>
      </c>
    </row>
    <row r="42" spans="1:10" x14ac:dyDescent="0.25">
      <c r="A42" s="65" t="s">
        <v>382</v>
      </c>
      <c r="B42" s="80"/>
      <c r="C42" s="64" t="s">
        <v>124</v>
      </c>
      <c r="D42" s="68" t="s">
        <v>381</v>
      </c>
      <c r="E42" s="73"/>
      <c r="F42" s="65"/>
      <c r="G42" s="65"/>
      <c r="H42" s="65"/>
      <c r="I42" s="65"/>
      <c r="J42" s="103">
        <v>2</v>
      </c>
    </row>
    <row r="43" spans="1:10" x14ac:dyDescent="0.25">
      <c r="A43" s="65" t="s">
        <v>402</v>
      </c>
      <c r="B43" s="80"/>
      <c r="C43" s="64" t="s">
        <v>387</v>
      </c>
      <c r="D43" s="68" t="s">
        <v>152</v>
      </c>
      <c r="E43" s="73"/>
      <c r="F43" s="65"/>
      <c r="G43" s="65"/>
      <c r="H43" s="65"/>
      <c r="I43" s="65"/>
      <c r="J43" s="103">
        <v>1</v>
      </c>
    </row>
    <row r="44" spans="1:10" x14ac:dyDescent="0.25">
      <c r="A44" s="65" t="s">
        <v>402</v>
      </c>
      <c r="B44" s="80"/>
      <c r="C44" s="64" t="s">
        <v>387</v>
      </c>
      <c r="D44" s="68" t="s">
        <v>239</v>
      </c>
      <c r="E44" s="73"/>
      <c r="F44" s="65"/>
      <c r="G44" s="65"/>
      <c r="H44" s="65"/>
      <c r="I44" s="65"/>
      <c r="J44" s="103">
        <v>1</v>
      </c>
    </row>
    <row r="45" spans="1:10" x14ac:dyDescent="0.25">
      <c r="A45" s="65" t="s">
        <v>404</v>
      </c>
      <c r="B45" s="80"/>
      <c r="C45" s="64" t="s">
        <v>387</v>
      </c>
      <c r="D45" s="68" t="s">
        <v>405</v>
      </c>
      <c r="E45" s="73"/>
      <c r="F45" s="65"/>
      <c r="G45" s="65"/>
      <c r="H45" s="65"/>
      <c r="I45" s="65"/>
      <c r="J45" s="103">
        <v>1</v>
      </c>
    </row>
    <row r="46" spans="1:10" x14ac:dyDescent="0.25">
      <c r="A46" s="65" t="s">
        <v>432</v>
      </c>
      <c r="C46" s="64" t="s">
        <v>124</v>
      </c>
      <c r="D46" s="68" t="s">
        <v>343</v>
      </c>
      <c r="E46" s="73"/>
      <c r="F46" s="65"/>
      <c r="G46" s="65"/>
      <c r="H46" s="65"/>
      <c r="I46" s="65"/>
      <c r="J46" s="103">
        <v>1</v>
      </c>
    </row>
    <row r="47" spans="1:10" x14ac:dyDescent="0.25">
      <c r="A47" s="65" t="s">
        <v>431</v>
      </c>
      <c r="C47" s="64" t="s">
        <v>292</v>
      </c>
      <c r="D47" s="65" t="s">
        <v>160</v>
      </c>
      <c r="E47" s="73"/>
      <c r="F47" s="65"/>
      <c r="G47" s="65"/>
      <c r="H47" s="65"/>
      <c r="I47" s="65"/>
      <c r="J47" s="103">
        <v>1</v>
      </c>
    </row>
    <row r="48" spans="1:10" x14ac:dyDescent="0.25">
      <c r="A48" s="65" t="s">
        <v>437</v>
      </c>
      <c r="C48" s="64" t="s">
        <v>292</v>
      </c>
      <c r="D48" s="65" t="s">
        <v>405</v>
      </c>
      <c r="E48" s="73"/>
      <c r="F48" s="65"/>
      <c r="G48" s="65"/>
      <c r="H48" s="65"/>
      <c r="I48" s="65"/>
      <c r="J48" s="103">
        <v>1</v>
      </c>
    </row>
    <row r="49" spans="1:10" x14ac:dyDescent="0.25">
      <c r="A49" s="65" t="s">
        <v>440</v>
      </c>
      <c r="C49" s="53" t="s">
        <v>140</v>
      </c>
      <c r="D49" s="68" t="s">
        <v>154</v>
      </c>
      <c r="E49" s="73"/>
      <c r="F49" s="65"/>
      <c r="G49" s="65"/>
      <c r="H49" s="65"/>
      <c r="I49" s="65"/>
      <c r="J49" s="103">
        <v>1</v>
      </c>
    </row>
    <row r="50" spans="1:10" x14ac:dyDescent="0.25">
      <c r="A50" s="65" t="s">
        <v>440</v>
      </c>
      <c r="B50" s="84"/>
      <c r="C50" s="53" t="s">
        <v>140</v>
      </c>
      <c r="D50" s="68" t="s">
        <v>239</v>
      </c>
      <c r="E50" s="73"/>
      <c r="F50" s="65"/>
      <c r="G50" s="65"/>
      <c r="H50" s="65"/>
      <c r="I50" s="65"/>
      <c r="J50" s="103">
        <v>1</v>
      </c>
    </row>
    <row r="51" spans="1:10" x14ac:dyDescent="0.25">
      <c r="A51" s="65" t="s">
        <v>522</v>
      </c>
      <c r="B51" s="84"/>
      <c r="C51" s="64" t="s">
        <v>292</v>
      </c>
      <c r="D51" s="68" t="s">
        <v>244</v>
      </c>
      <c r="E51" s="73"/>
      <c r="F51" s="65"/>
      <c r="G51" s="65"/>
      <c r="H51" s="65"/>
      <c r="I51" s="65"/>
      <c r="J51" s="103">
        <v>1</v>
      </c>
    </row>
    <row r="52" spans="1:10" x14ac:dyDescent="0.25">
      <c r="A52" s="65" t="s">
        <v>554</v>
      </c>
      <c r="B52" s="84"/>
      <c r="C52" s="64" t="s">
        <v>124</v>
      </c>
      <c r="D52" s="65" t="s">
        <v>293</v>
      </c>
      <c r="E52" s="73"/>
      <c r="F52" s="65"/>
      <c r="G52" s="65"/>
      <c r="H52" s="65"/>
      <c r="I52" s="65"/>
      <c r="J52" s="103">
        <v>2</v>
      </c>
    </row>
    <row r="53" spans="1:10" x14ac:dyDescent="0.25">
      <c r="A53" s="65" t="s">
        <v>571</v>
      </c>
      <c r="B53" s="65"/>
      <c r="C53" s="64" t="s">
        <v>124</v>
      </c>
      <c r="D53" s="68" t="s">
        <v>586</v>
      </c>
      <c r="E53" s="68"/>
      <c r="F53" s="65"/>
      <c r="G53" s="65"/>
      <c r="H53" s="65"/>
      <c r="I53" s="65"/>
      <c r="J53" s="103">
        <v>2</v>
      </c>
    </row>
    <row r="54" spans="1:10" x14ac:dyDescent="0.25">
      <c r="A54" s="65"/>
      <c r="B54" s="84"/>
      <c r="C54" s="64"/>
      <c r="D54" s="241"/>
      <c r="E54" s="73"/>
      <c r="F54" s="65"/>
      <c r="G54" s="65"/>
      <c r="H54" s="65"/>
      <c r="I54" s="65"/>
      <c r="J54" s="82">
        <f>SUM(J37:J53)</f>
        <v>25</v>
      </c>
    </row>
    <row r="55" spans="1:10" x14ac:dyDescent="0.25">
      <c r="A55" s="65"/>
      <c r="B55" s="84"/>
      <c r="C55" s="64"/>
      <c r="D55" s="64" t="s">
        <v>545</v>
      </c>
      <c r="E55" s="68" t="s">
        <v>464</v>
      </c>
      <c r="F55" s="65"/>
      <c r="G55" s="65"/>
      <c r="H55" s="64"/>
      <c r="I55" s="64">
        <v>5</v>
      </c>
      <c r="J55" s="103"/>
    </row>
    <row r="56" spans="1:10" x14ac:dyDescent="0.25">
      <c r="A56" s="65"/>
      <c r="B56" s="84"/>
      <c r="C56" s="64"/>
      <c r="D56" s="251"/>
      <c r="E56" s="73"/>
      <c r="F56" s="65"/>
      <c r="G56" s="65"/>
      <c r="H56" s="65"/>
      <c r="I56" s="212" t="s">
        <v>548</v>
      </c>
      <c r="J56" s="103">
        <v>30</v>
      </c>
    </row>
    <row r="57" spans="1:10" x14ac:dyDescent="0.25">
      <c r="A57" s="206" t="s">
        <v>585</v>
      </c>
      <c r="B57" s="84"/>
      <c r="C57" s="219"/>
      <c r="D57" s="68"/>
      <c r="E57" s="73"/>
      <c r="F57" s="65"/>
      <c r="G57" s="65"/>
      <c r="H57" s="65"/>
      <c r="I57" s="65"/>
      <c r="J57" s="64"/>
    </row>
    <row r="58" spans="1:10" x14ac:dyDescent="0.25">
      <c r="A58" s="84" t="s">
        <v>294</v>
      </c>
      <c r="B58" s="84"/>
      <c r="C58" s="64" t="s">
        <v>292</v>
      </c>
      <c r="D58" s="68" t="s">
        <v>295</v>
      </c>
      <c r="E58" s="73"/>
      <c r="F58" s="65"/>
      <c r="G58" s="65"/>
      <c r="H58" s="65"/>
      <c r="I58" s="65"/>
      <c r="J58" s="64">
        <v>2</v>
      </c>
    </row>
    <row r="59" spans="1:10" x14ac:dyDescent="0.25">
      <c r="A59" s="84" t="s">
        <v>342</v>
      </c>
      <c r="B59" s="84"/>
      <c r="C59" s="53" t="s">
        <v>140</v>
      </c>
      <c r="D59" s="68" t="s">
        <v>343</v>
      </c>
      <c r="E59" s="73"/>
      <c r="F59" s="65"/>
      <c r="G59" s="65"/>
      <c r="H59" s="65"/>
      <c r="I59" s="65"/>
      <c r="J59" s="64">
        <v>1</v>
      </c>
    </row>
    <row r="60" spans="1:10" x14ac:dyDescent="0.25">
      <c r="A60" s="242" t="s">
        <v>411</v>
      </c>
      <c r="B60" s="84"/>
      <c r="C60" s="64" t="s">
        <v>124</v>
      </c>
      <c r="D60" s="68" t="s">
        <v>415</v>
      </c>
      <c r="E60" s="73"/>
      <c r="F60" s="65"/>
      <c r="G60" s="65"/>
      <c r="H60" s="65"/>
      <c r="I60" s="65"/>
      <c r="J60" s="64">
        <v>1</v>
      </c>
    </row>
    <row r="61" spans="1:10" x14ac:dyDescent="0.25">
      <c r="A61" s="65" t="s">
        <v>404</v>
      </c>
      <c r="B61" s="84"/>
      <c r="C61" s="64" t="s">
        <v>387</v>
      </c>
      <c r="D61" s="65" t="s">
        <v>157</v>
      </c>
      <c r="E61" s="68"/>
      <c r="F61" s="65"/>
      <c r="G61" s="65"/>
      <c r="H61" s="65"/>
      <c r="I61" s="65"/>
      <c r="J61" s="64">
        <v>1</v>
      </c>
    </row>
    <row r="62" spans="1:10" x14ac:dyDescent="0.25">
      <c r="A62" s="65" t="s">
        <v>401</v>
      </c>
      <c r="B62" s="80"/>
      <c r="C62" s="64" t="s">
        <v>387</v>
      </c>
      <c r="D62" s="68" t="s">
        <v>155</v>
      </c>
      <c r="E62" s="68"/>
      <c r="F62" s="65"/>
      <c r="G62" s="65"/>
      <c r="H62" s="65"/>
      <c r="I62" s="65"/>
      <c r="J62" s="64">
        <v>1</v>
      </c>
    </row>
    <row r="63" spans="1:10" x14ac:dyDescent="0.25">
      <c r="A63" s="65" t="s">
        <v>418</v>
      </c>
      <c r="B63" s="80"/>
      <c r="C63" s="64" t="s">
        <v>124</v>
      </c>
      <c r="D63" s="68" t="s">
        <v>413</v>
      </c>
      <c r="E63" s="68"/>
      <c r="F63" s="65"/>
      <c r="G63" s="65"/>
      <c r="H63" s="65"/>
      <c r="I63" s="65"/>
      <c r="J63" s="64">
        <v>1</v>
      </c>
    </row>
    <row r="64" spans="1:10" x14ac:dyDescent="0.25">
      <c r="A64" s="65" t="s">
        <v>440</v>
      </c>
      <c r="B64" s="80"/>
      <c r="C64" s="53" t="s">
        <v>140</v>
      </c>
      <c r="D64" s="65" t="s">
        <v>160</v>
      </c>
      <c r="E64" s="68"/>
      <c r="F64" s="65"/>
      <c r="G64" s="65"/>
      <c r="H64" s="65"/>
      <c r="I64" s="65"/>
      <c r="J64" s="64">
        <v>1</v>
      </c>
    </row>
    <row r="65" spans="1:10" x14ac:dyDescent="0.25">
      <c r="A65" s="65" t="s">
        <v>438</v>
      </c>
      <c r="B65" s="80"/>
      <c r="C65" s="64" t="s">
        <v>124</v>
      </c>
      <c r="D65" s="68" t="s">
        <v>403</v>
      </c>
      <c r="E65" s="68"/>
      <c r="F65" s="65"/>
      <c r="G65" s="65"/>
      <c r="H65" s="65"/>
      <c r="I65" s="65"/>
      <c r="J65" s="64">
        <v>1</v>
      </c>
    </row>
    <row r="66" spans="1:10" x14ac:dyDescent="0.25">
      <c r="A66" s="65" t="s">
        <v>522</v>
      </c>
      <c r="B66" s="80"/>
      <c r="C66" s="64" t="s">
        <v>292</v>
      </c>
      <c r="D66" s="68" t="s">
        <v>523</v>
      </c>
      <c r="E66" s="68"/>
      <c r="F66" s="65"/>
      <c r="G66" s="65"/>
      <c r="H66" s="65"/>
      <c r="I66" s="65"/>
      <c r="J66" s="64">
        <v>3</v>
      </c>
    </row>
    <row r="67" spans="1:10" x14ac:dyDescent="0.25">
      <c r="A67" s="65" t="s">
        <v>554</v>
      </c>
      <c r="B67" s="80"/>
      <c r="C67" s="64" t="s">
        <v>124</v>
      </c>
      <c r="D67" s="68" t="s">
        <v>555</v>
      </c>
      <c r="E67" s="68"/>
      <c r="F67" s="65"/>
      <c r="G67" s="65"/>
      <c r="H67" s="65"/>
      <c r="I67" s="65"/>
      <c r="J67" s="64">
        <v>2</v>
      </c>
    </row>
    <row r="68" spans="1:10" x14ac:dyDescent="0.25">
      <c r="A68" s="65" t="s">
        <v>571</v>
      </c>
      <c r="B68" s="84"/>
      <c r="C68" s="64" t="s">
        <v>124</v>
      </c>
      <c r="D68" s="68" t="s">
        <v>587</v>
      </c>
      <c r="E68" s="73"/>
      <c r="F68" s="65"/>
      <c r="G68" s="65"/>
      <c r="H68" s="65"/>
      <c r="I68" s="65"/>
      <c r="J68" s="103">
        <v>3</v>
      </c>
    </row>
    <row r="69" spans="1:10" x14ac:dyDescent="0.25">
      <c r="D69" s="65"/>
      <c r="E69" s="65"/>
      <c r="F69" s="65"/>
      <c r="G69" s="65"/>
      <c r="H69" s="65"/>
      <c r="I69" s="65"/>
      <c r="J69" s="82">
        <f>SUM(J57:J68)</f>
        <v>17</v>
      </c>
    </row>
    <row r="70" spans="1:10" x14ac:dyDescent="0.25">
      <c r="A70" s="64"/>
      <c r="B70" s="65"/>
      <c r="C70" s="64" t="s">
        <v>546</v>
      </c>
      <c r="D70" s="68" t="s">
        <v>540</v>
      </c>
      <c r="F70" s="65"/>
      <c r="G70" s="65"/>
      <c r="I70" s="64">
        <v>5</v>
      </c>
      <c r="J70" s="103"/>
    </row>
    <row r="71" spans="1:10" x14ac:dyDescent="0.25">
      <c r="A71" s="64"/>
      <c r="B71" s="65"/>
      <c r="C71" s="64" t="s">
        <v>547</v>
      </c>
      <c r="D71" s="68" t="s">
        <v>468</v>
      </c>
      <c r="F71" s="65"/>
      <c r="G71" s="65"/>
      <c r="I71" s="64">
        <v>4</v>
      </c>
      <c r="J71" s="103"/>
    </row>
    <row r="72" spans="1:10" ht="15.75" x14ac:dyDescent="0.25">
      <c r="A72" s="74" t="s">
        <v>164</v>
      </c>
      <c r="I72" s="212" t="s">
        <v>548</v>
      </c>
      <c r="J72" s="64">
        <v>26</v>
      </c>
    </row>
    <row r="73" spans="1:10" x14ac:dyDescent="0.25">
      <c r="A73" s="53"/>
      <c r="J73" s="53"/>
    </row>
    <row r="74" spans="1:10" ht="15.75" x14ac:dyDescent="0.25">
      <c r="A74" s="74" t="s">
        <v>165</v>
      </c>
      <c r="J74" s="53"/>
    </row>
    <row r="75" spans="1:10" ht="15.75" x14ac:dyDescent="0.25">
      <c r="A75" s="74"/>
      <c r="J75" s="53"/>
    </row>
    <row r="76" spans="1:10" x14ac:dyDescent="0.25">
      <c r="A76" s="65" t="s">
        <v>385</v>
      </c>
      <c r="B76" s="64" t="s">
        <v>369</v>
      </c>
      <c r="C76" s="239" t="s">
        <v>355</v>
      </c>
      <c r="D76" s="68" t="s">
        <v>303</v>
      </c>
      <c r="E76" s="73"/>
      <c r="F76" s="80"/>
      <c r="G76" s="80"/>
      <c r="H76" s="80"/>
      <c r="I76" s="80"/>
      <c r="J76" s="64">
        <v>2</v>
      </c>
    </row>
    <row r="77" spans="1:10" x14ac:dyDescent="0.25">
      <c r="A77" s="65" t="s">
        <v>478</v>
      </c>
      <c r="B77" s="64" t="s">
        <v>474</v>
      </c>
      <c r="C77" s="259" t="s">
        <v>475</v>
      </c>
      <c r="D77" s="68" t="s">
        <v>479</v>
      </c>
      <c r="E77" s="73"/>
      <c r="F77" s="80"/>
      <c r="G77" s="80"/>
      <c r="H77" s="80"/>
      <c r="I77" s="80"/>
      <c r="J77" s="64">
        <v>2</v>
      </c>
    </row>
    <row r="78" spans="1:10" x14ac:dyDescent="0.25">
      <c r="A78" s="65"/>
      <c r="B78" s="64"/>
      <c r="C78" s="259"/>
      <c r="D78" s="68"/>
      <c r="E78" s="73"/>
      <c r="F78" s="80"/>
      <c r="G78" s="80"/>
      <c r="H78" s="80"/>
      <c r="I78" s="80"/>
      <c r="J78" s="64"/>
    </row>
    <row r="79" spans="1:10" x14ac:dyDescent="0.25">
      <c r="A79" s="72"/>
      <c r="B79" s="84"/>
      <c r="C79" s="80"/>
      <c r="D79" s="80"/>
      <c r="E79" s="80"/>
      <c r="F79" s="80"/>
      <c r="G79" s="80"/>
      <c r="H79" s="80"/>
      <c r="I79" s="80"/>
      <c r="J79" s="82">
        <f>SUM(J76:J77)</f>
        <v>4</v>
      </c>
    </row>
    <row r="80" spans="1:10" ht="15.75" x14ac:dyDescent="0.25">
      <c r="A80" s="74" t="s">
        <v>166</v>
      </c>
      <c r="J80" s="53"/>
    </row>
    <row r="81" spans="1:10" x14ac:dyDescent="0.25">
      <c r="J81" s="53"/>
    </row>
    <row r="82" spans="1:10" x14ac:dyDescent="0.25">
      <c r="A82" s="72" t="s">
        <v>230</v>
      </c>
      <c r="B82" s="183" t="s">
        <v>229</v>
      </c>
      <c r="C82" s="223" t="s">
        <v>322</v>
      </c>
      <c r="D82" s="84" t="s">
        <v>538</v>
      </c>
      <c r="E82" s="73"/>
      <c r="F82" s="80"/>
      <c r="G82" s="80"/>
      <c r="J82" s="53"/>
    </row>
    <row r="83" spans="1:10" x14ac:dyDescent="0.25">
      <c r="A83" s="272" t="s">
        <v>230</v>
      </c>
      <c r="B83" s="65" t="s">
        <v>530</v>
      </c>
      <c r="C83" s="275" t="s">
        <v>541</v>
      </c>
      <c r="D83" s="84" t="s">
        <v>539</v>
      </c>
      <c r="E83" s="73"/>
      <c r="F83" s="80"/>
      <c r="G83" s="80"/>
      <c r="J83" s="53"/>
    </row>
    <row r="84" spans="1:10" x14ac:dyDescent="0.25">
      <c r="A84" s="175" t="s">
        <v>231</v>
      </c>
      <c r="B84" s="183" t="s">
        <v>298</v>
      </c>
      <c r="C84" s="220" t="s">
        <v>321</v>
      </c>
      <c r="D84" s="68" t="s">
        <v>469</v>
      </c>
      <c r="E84" s="73"/>
      <c r="F84" s="80"/>
      <c r="G84" s="80"/>
      <c r="J84" s="53">
        <v>4</v>
      </c>
    </row>
    <row r="85" spans="1:10" x14ac:dyDescent="0.25">
      <c r="A85" s="272" t="s">
        <v>231</v>
      </c>
      <c r="B85" s="272" t="s">
        <v>124</v>
      </c>
      <c r="C85" s="275" t="s">
        <v>467</v>
      </c>
      <c r="D85" s="68" t="s">
        <v>540</v>
      </c>
      <c r="E85" s="73"/>
      <c r="F85" s="80"/>
      <c r="G85" s="80"/>
      <c r="J85" s="53">
        <v>5</v>
      </c>
    </row>
    <row r="86" spans="1:10" x14ac:dyDescent="0.25">
      <c r="A86" s="258" t="s">
        <v>232</v>
      </c>
      <c r="B86" s="258" t="s">
        <v>124</v>
      </c>
      <c r="C86" s="258" t="s">
        <v>472</v>
      </c>
      <c r="D86" s="68" t="s">
        <v>464</v>
      </c>
      <c r="E86" s="73"/>
      <c r="F86" s="80"/>
      <c r="G86" s="80"/>
      <c r="J86" s="53">
        <v>5</v>
      </c>
    </row>
    <row r="87" spans="1:10" x14ac:dyDescent="0.25">
      <c r="A87" s="175" t="s">
        <v>232</v>
      </c>
      <c r="B87" s="53" t="s">
        <v>140</v>
      </c>
      <c r="C87" s="231" t="s">
        <v>463</v>
      </c>
      <c r="D87" s="68" t="s">
        <v>464</v>
      </c>
      <c r="E87" s="73"/>
      <c r="F87" s="80"/>
      <c r="G87" s="80"/>
      <c r="J87" s="53">
        <v>5</v>
      </c>
    </row>
    <row r="88" spans="1:10" x14ac:dyDescent="0.25">
      <c r="A88" s="175" t="s">
        <v>232</v>
      </c>
      <c r="B88" s="53" t="s">
        <v>140</v>
      </c>
      <c r="C88" s="257" t="s">
        <v>463</v>
      </c>
      <c r="D88" s="68" t="s">
        <v>465</v>
      </c>
      <c r="E88" s="73"/>
      <c r="F88" s="80"/>
      <c r="G88" s="80"/>
      <c r="J88" s="53">
        <v>6</v>
      </c>
    </row>
    <row r="89" spans="1:10" x14ac:dyDescent="0.25">
      <c r="A89" s="175" t="s">
        <v>233</v>
      </c>
      <c r="B89" s="53" t="s">
        <v>387</v>
      </c>
      <c r="C89" s="176" t="s">
        <v>467</v>
      </c>
      <c r="D89" s="68" t="s">
        <v>468</v>
      </c>
      <c r="J89" s="53">
        <v>4</v>
      </c>
    </row>
    <row r="90" spans="1:10" x14ac:dyDescent="0.25">
      <c r="A90" s="175"/>
      <c r="J90" s="63">
        <f>SUM(J82:J89)</f>
        <v>29</v>
      </c>
    </row>
    <row r="91" spans="1:10" ht="15.75" x14ac:dyDescent="0.25">
      <c r="A91" s="74" t="s">
        <v>167</v>
      </c>
      <c r="J91" s="53"/>
    </row>
    <row r="92" spans="1:10" ht="15.75" x14ac:dyDescent="0.25">
      <c r="A92" s="74"/>
      <c r="J92" s="53"/>
    </row>
    <row r="93" spans="1:10" x14ac:dyDescent="0.25">
      <c r="A93" s="172" t="s">
        <v>225</v>
      </c>
      <c r="J93" s="53"/>
    </row>
    <row r="94" spans="1:10" x14ac:dyDescent="0.25">
      <c r="A94" s="73"/>
      <c r="B94" s="64"/>
      <c r="C94" s="64"/>
      <c r="D94" s="65"/>
      <c r="J94" s="64"/>
    </row>
    <row r="95" spans="1:10" ht="15.75" x14ac:dyDescent="0.25">
      <c r="A95" s="74"/>
      <c r="J95" s="82">
        <f>SUM(J94:J94)</f>
        <v>0</v>
      </c>
    </row>
    <row r="96" spans="1:10" x14ac:dyDescent="0.25">
      <c r="A96" s="76" t="s">
        <v>168</v>
      </c>
      <c r="J96" s="53"/>
    </row>
    <row r="97" spans="1:10" x14ac:dyDescent="0.25">
      <c r="A97" s="76"/>
      <c r="J97" s="53"/>
    </row>
    <row r="98" spans="1:10" x14ac:dyDescent="0.25">
      <c r="A98" s="76" t="s">
        <v>169</v>
      </c>
      <c r="J98" s="53"/>
    </row>
    <row r="99" spans="1:10" x14ac:dyDescent="0.25">
      <c r="A99" s="76"/>
      <c r="B99" s="76" t="s">
        <v>170</v>
      </c>
      <c r="J99" s="53"/>
    </row>
    <row r="100" spans="1:10" x14ac:dyDescent="0.25">
      <c r="A100" s="33"/>
      <c r="B100" s="33"/>
      <c r="C100" s="33"/>
      <c r="E100" s="33"/>
      <c r="F100" s="33"/>
      <c r="G100" s="33"/>
      <c r="J100" s="53"/>
    </row>
    <row r="101" spans="1:10" x14ac:dyDescent="0.25">
      <c r="B101" s="77" t="s">
        <v>171</v>
      </c>
      <c r="C101" s="33"/>
      <c r="E101" s="33"/>
      <c r="F101" s="33"/>
      <c r="G101" s="33"/>
      <c r="J101" s="53"/>
    </row>
    <row r="102" spans="1:10" x14ac:dyDescent="0.25">
      <c r="A102" s="182"/>
      <c r="B102" s="181"/>
      <c r="C102" s="184"/>
      <c r="D102" s="68"/>
      <c r="E102" s="33"/>
      <c r="F102" s="33"/>
      <c r="G102" s="33"/>
      <c r="J102" s="53"/>
    </row>
    <row r="103" spans="1:10" x14ac:dyDescent="0.25">
      <c r="A103" s="65" t="s">
        <v>347</v>
      </c>
      <c r="B103" s="230" t="s">
        <v>124</v>
      </c>
      <c r="C103" s="187" t="s">
        <v>346</v>
      </c>
      <c r="D103" s="68" t="s">
        <v>160</v>
      </c>
      <c r="E103" s="73"/>
      <c r="F103" s="73"/>
      <c r="G103" s="73"/>
      <c r="H103" s="80"/>
      <c r="I103" s="80"/>
      <c r="J103" s="64">
        <v>1</v>
      </c>
    </row>
    <row r="104" spans="1:10" x14ac:dyDescent="0.25">
      <c r="A104" s="204" t="s">
        <v>411</v>
      </c>
      <c r="B104" s="243" t="s">
        <v>124</v>
      </c>
      <c r="C104" s="203" t="s">
        <v>412</v>
      </c>
      <c r="D104" s="68" t="s">
        <v>413</v>
      </c>
      <c r="E104" s="73"/>
      <c r="F104" s="73"/>
      <c r="G104" s="73"/>
      <c r="H104" s="80"/>
      <c r="I104" s="80"/>
      <c r="J104" s="64">
        <v>1</v>
      </c>
    </row>
    <row r="105" spans="1:10" x14ac:dyDescent="0.25">
      <c r="A105" s="65" t="s">
        <v>440</v>
      </c>
      <c r="B105" s="251" t="s">
        <v>140</v>
      </c>
      <c r="C105" s="251" t="s">
        <v>447</v>
      </c>
      <c r="D105" s="68" t="s">
        <v>239</v>
      </c>
      <c r="E105" s="73"/>
      <c r="F105" s="73"/>
      <c r="G105" s="73"/>
      <c r="H105" s="80"/>
      <c r="I105" s="80"/>
      <c r="J105" s="64">
        <v>1</v>
      </c>
    </row>
    <row r="106" spans="1:10" x14ac:dyDescent="0.25">
      <c r="A106" s="65" t="s">
        <v>489</v>
      </c>
      <c r="B106" s="261" t="s">
        <v>124</v>
      </c>
      <c r="C106" s="261" t="s">
        <v>488</v>
      </c>
      <c r="D106" s="68" t="s">
        <v>160</v>
      </c>
      <c r="E106" s="73"/>
      <c r="F106" s="73"/>
      <c r="G106" s="73"/>
      <c r="H106" s="80"/>
      <c r="I106" s="80"/>
      <c r="J106" s="64">
        <v>1</v>
      </c>
    </row>
    <row r="107" spans="1:10" x14ac:dyDescent="0.25">
      <c r="A107" s="65" t="s">
        <v>499</v>
      </c>
      <c r="B107" s="265" t="s">
        <v>124</v>
      </c>
      <c r="C107" s="265" t="s">
        <v>504</v>
      </c>
      <c r="D107" s="68" t="s">
        <v>155</v>
      </c>
      <c r="E107" s="73"/>
      <c r="F107" s="73"/>
      <c r="G107" s="73"/>
      <c r="H107" s="80"/>
      <c r="I107" s="80"/>
      <c r="J107" s="64">
        <v>1</v>
      </c>
    </row>
    <row r="108" spans="1:10" x14ac:dyDescent="0.25">
      <c r="A108" s="65" t="s">
        <v>499</v>
      </c>
      <c r="B108" s="265" t="s">
        <v>124</v>
      </c>
      <c r="C108" s="265" t="s">
        <v>505</v>
      </c>
      <c r="D108" s="68" t="s">
        <v>160</v>
      </c>
      <c r="E108" s="73"/>
      <c r="F108" s="73"/>
      <c r="G108" s="73"/>
      <c r="H108" s="80"/>
      <c r="I108" s="80"/>
      <c r="J108" s="64">
        <v>1</v>
      </c>
    </row>
    <row r="109" spans="1:10" x14ac:dyDescent="0.25">
      <c r="A109" s="65" t="s">
        <v>551</v>
      </c>
      <c r="B109" s="282" t="s">
        <v>124</v>
      </c>
      <c r="C109" s="282" t="s">
        <v>558</v>
      </c>
      <c r="D109" s="68" t="s">
        <v>160</v>
      </c>
      <c r="E109" s="73"/>
      <c r="F109" s="73"/>
      <c r="G109" s="73"/>
      <c r="H109" s="80"/>
      <c r="I109" s="80"/>
      <c r="J109" s="64">
        <v>1</v>
      </c>
    </row>
    <row r="110" spans="1:10" x14ac:dyDescent="0.25">
      <c r="A110" s="65" t="s">
        <v>551</v>
      </c>
      <c r="B110" s="282" t="s">
        <v>124</v>
      </c>
      <c r="C110" s="282" t="s">
        <v>559</v>
      </c>
      <c r="D110" s="68" t="s">
        <v>189</v>
      </c>
      <c r="E110" s="73"/>
      <c r="F110" s="73"/>
      <c r="G110" s="73"/>
      <c r="H110" s="80"/>
      <c r="I110" s="80"/>
      <c r="J110" s="64">
        <v>1</v>
      </c>
    </row>
    <row r="111" spans="1:10" x14ac:dyDescent="0.25">
      <c r="A111" s="65" t="s">
        <v>571</v>
      </c>
      <c r="B111" s="289" t="s">
        <v>124</v>
      </c>
      <c r="C111" s="289" t="s">
        <v>588</v>
      </c>
      <c r="D111" s="68" t="s">
        <v>248</v>
      </c>
      <c r="E111" s="73"/>
      <c r="F111" s="73"/>
      <c r="G111" s="73"/>
      <c r="H111" s="80"/>
      <c r="I111" s="80"/>
      <c r="J111" s="64">
        <v>1</v>
      </c>
    </row>
    <row r="112" spans="1:10" x14ac:dyDescent="0.25">
      <c r="E112" s="80"/>
      <c r="F112" s="80"/>
      <c r="G112" s="80"/>
      <c r="H112" s="80"/>
      <c r="I112" s="80"/>
      <c r="J112" s="82">
        <f>SUM(J100:J111)</f>
        <v>9</v>
      </c>
    </row>
    <row r="113" spans="1:10" x14ac:dyDescent="0.25">
      <c r="A113" s="80"/>
      <c r="B113" s="80"/>
      <c r="C113" s="80"/>
      <c r="D113" s="80"/>
      <c r="E113" s="80"/>
      <c r="F113" s="80"/>
      <c r="G113" s="80"/>
      <c r="H113" s="80"/>
      <c r="I113" s="80"/>
      <c r="J113" s="103"/>
    </row>
    <row r="114" spans="1:10" x14ac:dyDescent="0.25">
      <c r="A114" s="76" t="s">
        <v>243</v>
      </c>
    </row>
    <row r="115" spans="1:10" x14ac:dyDescent="0.25">
      <c r="A115" s="76"/>
      <c r="I115" s="64" t="s">
        <v>177</v>
      </c>
      <c r="J115" s="64">
        <f>J18+J21+J27+J30+J54+J69+J79+J90+J95+J112</f>
        <v>103</v>
      </c>
    </row>
    <row r="116" spans="1:10" x14ac:dyDescent="0.25">
      <c r="B116" s="300" t="s">
        <v>173</v>
      </c>
      <c r="C116" s="300"/>
      <c r="E116" s="301" t="s">
        <v>174</v>
      </c>
      <c r="F116" s="301"/>
    </row>
    <row r="117" spans="1:10" x14ac:dyDescent="0.25">
      <c r="B117" s="53"/>
      <c r="C117" s="33"/>
      <c r="E117" s="53"/>
      <c r="F117" s="33"/>
    </row>
    <row r="118" spans="1:10" x14ac:dyDescent="0.25">
      <c r="B118" s="53"/>
      <c r="C118" s="33"/>
      <c r="E118" s="78"/>
      <c r="F118" s="33"/>
    </row>
    <row r="119" spans="1:10" x14ac:dyDescent="0.25">
      <c r="A119" s="76" t="s">
        <v>176</v>
      </c>
      <c r="B119" s="53"/>
      <c r="C119" s="33"/>
      <c r="E119" s="79"/>
    </row>
    <row r="121" spans="1:10" x14ac:dyDescent="0.25">
      <c r="B121" s="296"/>
      <c r="C121" s="296"/>
      <c r="D121" s="64"/>
      <c r="E121" s="65"/>
      <c r="F121" s="53"/>
    </row>
    <row r="122" spans="1:10" x14ac:dyDescent="0.25">
      <c r="B122" s="296"/>
      <c r="C122" s="296"/>
      <c r="D122" s="64"/>
      <c r="E122" s="65"/>
      <c r="F122" s="53"/>
    </row>
    <row r="123" spans="1:10" x14ac:dyDescent="0.25">
      <c r="B123" s="296"/>
      <c r="C123" s="296"/>
      <c r="D123" s="64"/>
      <c r="E123" s="65"/>
    </row>
    <row r="124" spans="1:10" x14ac:dyDescent="0.25">
      <c r="B124" s="296"/>
      <c r="C124" s="296"/>
      <c r="D124" s="64"/>
      <c r="E124" s="65"/>
    </row>
    <row r="125" spans="1:10" x14ac:dyDescent="0.25">
      <c r="B125" s="296"/>
      <c r="C125" s="296"/>
      <c r="D125" s="64"/>
    </row>
    <row r="126" spans="1:10" x14ac:dyDescent="0.25">
      <c r="B126" s="296"/>
      <c r="C126" s="296"/>
      <c r="D126" s="64"/>
    </row>
  </sheetData>
  <mergeCells count="10">
    <mergeCell ref="A2:I2"/>
    <mergeCell ref="B116:C116"/>
    <mergeCell ref="E116:F116"/>
    <mergeCell ref="A29:B29"/>
    <mergeCell ref="B121:C121"/>
    <mergeCell ref="B123:C123"/>
    <mergeCell ref="B124:C124"/>
    <mergeCell ref="B125:C125"/>
    <mergeCell ref="B126:C126"/>
    <mergeCell ref="B122:C12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2"/>
  <sheetViews>
    <sheetView topLeftCell="A10" workbookViewId="0">
      <selection activeCell="E17" sqref="E17"/>
    </sheetView>
  </sheetViews>
  <sheetFormatPr baseColWidth="10" defaultRowHeight="15" x14ac:dyDescent="0.25"/>
  <cols>
    <col min="1" max="1" width="3.28515625" customWidth="1"/>
    <col min="2" max="2" width="26.5703125" customWidth="1"/>
    <col min="3" max="4" width="12.140625" customWidth="1"/>
  </cols>
  <sheetData>
    <row r="2" spans="2:11" ht="20.25" x14ac:dyDescent="0.25">
      <c r="B2" s="297" t="s">
        <v>261</v>
      </c>
      <c r="C2" s="298"/>
      <c r="D2" s="298"/>
      <c r="E2" s="298"/>
      <c r="F2" s="298"/>
      <c r="G2" s="298"/>
      <c r="H2" s="298"/>
      <c r="I2" s="298"/>
      <c r="J2" s="298"/>
      <c r="K2" s="298"/>
    </row>
    <row r="3" spans="2:11" x14ac:dyDescent="0.25">
      <c r="C3" s="278"/>
    </row>
    <row r="4" spans="2:11" x14ac:dyDescent="0.25">
      <c r="C4" s="87" t="s">
        <v>543</v>
      </c>
      <c r="D4" s="87" t="s">
        <v>544</v>
      </c>
      <c r="E4" s="63" t="s">
        <v>142</v>
      </c>
      <c r="F4" s="63" t="s">
        <v>143</v>
      </c>
      <c r="G4" s="63" t="s">
        <v>178</v>
      </c>
      <c r="H4" s="63" t="s">
        <v>179</v>
      </c>
      <c r="I4" s="63" t="s">
        <v>222</v>
      </c>
      <c r="J4" s="63" t="s">
        <v>180</v>
      </c>
      <c r="K4" s="3" t="s">
        <v>12</v>
      </c>
    </row>
    <row r="5" spans="2:11" x14ac:dyDescent="0.25">
      <c r="C5" s="88" t="s">
        <v>181</v>
      </c>
      <c r="D5" s="88"/>
      <c r="E5" s="89"/>
      <c r="F5" s="89"/>
      <c r="G5" s="89" t="s">
        <v>182</v>
      </c>
      <c r="H5" s="89" t="s">
        <v>183</v>
      </c>
      <c r="I5" s="89"/>
      <c r="J5" s="89" t="s">
        <v>184</v>
      </c>
      <c r="K5" s="11" t="s">
        <v>185</v>
      </c>
    </row>
    <row r="7" spans="2:11" x14ac:dyDescent="0.25">
      <c r="B7" s="73" t="s">
        <v>560</v>
      </c>
      <c r="C7" s="73"/>
      <c r="D7" s="80"/>
      <c r="E7" s="80"/>
      <c r="F7" s="80"/>
      <c r="G7" s="80"/>
      <c r="H7" s="80"/>
      <c r="I7" s="80"/>
    </row>
    <row r="8" spans="2:11" x14ac:dyDescent="0.25">
      <c r="C8" s="279"/>
      <c r="D8" s="95"/>
      <c r="E8" s="169"/>
      <c r="F8" s="94"/>
      <c r="G8" s="170"/>
      <c r="H8" s="93"/>
      <c r="I8" s="173"/>
      <c r="J8" s="92"/>
      <c r="K8" s="185"/>
    </row>
    <row r="9" spans="2:11" x14ac:dyDescent="0.25">
      <c r="D9" s="91"/>
      <c r="E9" s="91"/>
      <c r="F9" s="91"/>
      <c r="G9" s="91"/>
      <c r="H9" s="91"/>
      <c r="I9" s="185"/>
    </row>
    <row r="10" spans="2:11" x14ac:dyDescent="0.25">
      <c r="B10" s="73" t="s">
        <v>160</v>
      </c>
      <c r="C10" s="280">
        <v>2</v>
      </c>
      <c r="D10" s="95">
        <v>1</v>
      </c>
      <c r="E10" s="169">
        <v>6</v>
      </c>
      <c r="F10" s="94">
        <v>1</v>
      </c>
      <c r="G10" s="91"/>
      <c r="H10" s="91"/>
      <c r="I10" s="91"/>
      <c r="J10" s="92">
        <v>4</v>
      </c>
      <c r="K10" s="90">
        <f t="shared" ref="K10:K37" si="0">C10+D10+E10+F10+G10+H10+I10+J10</f>
        <v>14</v>
      </c>
    </row>
    <row r="11" spans="2:11" x14ac:dyDescent="0.25">
      <c r="B11" s="73" t="s">
        <v>189</v>
      </c>
      <c r="C11" s="280">
        <v>2</v>
      </c>
      <c r="D11" s="95">
        <v>1</v>
      </c>
      <c r="E11" s="169">
        <v>2</v>
      </c>
      <c r="F11" s="94">
        <v>2</v>
      </c>
      <c r="G11" s="91"/>
      <c r="H11" s="91"/>
      <c r="I11" s="91"/>
      <c r="J11" s="92">
        <v>2</v>
      </c>
      <c r="K11" s="90">
        <f t="shared" si="0"/>
        <v>9</v>
      </c>
    </row>
    <row r="12" spans="2:11" x14ac:dyDescent="0.25">
      <c r="B12" s="73" t="s">
        <v>158</v>
      </c>
      <c r="C12" s="73"/>
      <c r="D12" s="95">
        <v>1</v>
      </c>
      <c r="E12" s="169">
        <v>2</v>
      </c>
      <c r="F12" s="94">
        <v>3</v>
      </c>
      <c r="G12" s="170">
        <v>1</v>
      </c>
      <c r="H12" s="93">
        <v>1</v>
      </c>
      <c r="I12" s="185"/>
      <c r="J12" s="92">
        <v>1</v>
      </c>
      <c r="K12" s="90">
        <f t="shared" si="0"/>
        <v>9</v>
      </c>
    </row>
    <row r="13" spans="2:11" x14ac:dyDescent="0.25">
      <c r="B13" s="73" t="s">
        <v>248</v>
      </c>
      <c r="C13" s="280">
        <v>1</v>
      </c>
      <c r="D13" s="95">
        <v>1</v>
      </c>
      <c r="E13" s="169">
        <v>1</v>
      </c>
      <c r="F13" s="94">
        <v>2</v>
      </c>
      <c r="G13" s="170">
        <v>1</v>
      </c>
      <c r="H13" s="91"/>
      <c r="I13" s="91"/>
      <c r="J13" s="92">
        <v>1</v>
      </c>
      <c r="K13" s="90">
        <f t="shared" si="0"/>
        <v>7</v>
      </c>
    </row>
    <row r="14" spans="2:11" x14ac:dyDescent="0.25">
      <c r="B14" s="73" t="s">
        <v>149</v>
      </c>
      <c r="C14" s="280">
        <v>3</v>
      </c>
      <c r="D14" s="91"/>
      <c r="E14" s="91"/>
      <c r="F14" s="94">
        <v>2</v>
      </c>
      <c r="G14" s="91"/>
      <c r="H14" s="93">
        <v>1</v>
      </c>
      <c r="I14" s="91"/>
      <c r="J14" s="91"/>
      <c r="K14" s="90">
        <f t="shared" si="0"/>
        <v>6</v>
      </c>
    </row>
    <row r="15" spans="2:11" x14ac:dyDescent="0.25">
      <c r="B15" s="73" t="s">
        <v>157</v>
      </c>
      <c r="C15" s="280">
        <v>1</v>
      </c>
      <c r="D15" s="95">
        <v>1</v>
      </c>
      <c r="E15" s="169">
        <v>2</v>
      </c>
      <c r="F15" s="94">
        <v>1</v>
      </c>
      <c r="G15" s="91"/>
      <c r="H15" s="91"/>
      <c r="I15" s="91"/>
      <c r="J15" s="91"/>
      <c r="K15" s="90">
        <f t="shared" si="0"/>
        <v>5</v>
      </c>
    </row>
    <row r="16" spans="2:11" x14ac:dyDescent="0.25">
      <c r="B16" s="65" t="s">
        <v>154</v>
      </c>
      <c r="C16" s="280">
        <v>1</v>
      </c>
      <c r="D16" s="91"/>
      <c r="E16" s="169">
        <v>4</v>
      </c>
      <c r="F16" s="91"/>
      <c r="G16" s="91"/>
      <c r="H16" s="91"/>
      <c r="I16" s="91"/>
      <c r="J16" s="91"/>
      <c r="K16" s="90">
        <f t="shared" si="0"/>
        <v>5</v>
      </c>
    </row>
    <row r="17" spans="2:11" x14ac:dyDescent="0.25">
      <c r="B17" s="73" t="s">
        <v>239</v>
      </c>
      <c r="C17" s="73"/>
      <c r="D17" s="95">
        <v>1</v>
      </c>
      <c r="E17" s="169">
        <v>3</v>
      </c>
      <c r="F17" s="94">
        <v>1</v>
      </c>
      <c r="G17" s="91"/>
      <c r="H17" s="91"/>
      <c r="I17" s="185"/>
      <c r="J17" s="91"/>
      <c r="K17" s="90">
        <f t="shared" si="0"/>
        <v>5</v>
      </c>
    </row>
    <row r="18" spans="2:11" x14ac:dyDescent="0.25">
      <c r="B18" s="73" t="s">
        <v>244</v>
      </c>
      <c r="C18" s="280">
        <v>2</v>
      </c>
      <c r="D18" s="91"/>
      <c r="E18" s="169">
        <v>1</v>
      </c>
      <c r="F18" s="91"/>
      <c r="G18" s="91"/>
      <c r="H18" s="93">
        <v>1</v>
      </c>
      <c r="I18" s="91"/>
      <c r="J18" s="91"/>
      <c r="K18" s="90">
        <f t="shared" si="0"/>
        <v>4</v>
      </c>
    </row>
    <row r="19" spans="2:11" x14ac:dyDescent="0.25">
      <c r="B19" s="73" t="s">
        <v>163</v>
      </c>
      <c r="C19" s="280">
        <v>1</v>
      </c>
      <c r="D19" s="91"/>
      <c r="E19" s="169">
        <v>3</v>
      </c>
      <c r="F19" s="91"/>
      <c r="G19" s="91"/>
      <c r="H19" s="91"/>
      <c r="I19" s="91"/>
      <c r="J19" s="91"/>
      <c r="K19" s="90">
        <f t="shared" si="0"/>
        <v>4</v>
      </c>
    </row>
    <row r="20" spans="2:11" x14ac:dyDescent="0.25">
      <c r="B20" s="73" t="s">
        <v>151</v>
      </c>
      <c r="C20" s="73"/>
      <c r="D20" s="95">
        <v>1</v>
      </c>
      <c r="E20" s="169">
        <v>1</v>
      </c>
      <c r="F20" s="94">
        <v>1</v>
      </c>
      <c r="G20" s="170">
        <v>1</v>
      </c>
      <c r="H20" s="91"/>
      <c r="I20" s="91"/>
      <c r="J20" s="91"/>
      <c r="K20" s="90">
        <f t="shared" si="0"/>
        <v>4</v>
      </c>
    </row>
    <row r="21" spans="2:11" x14ac:dyDescent="0.25">
      <c r="B21" s="73" t="s">
        <v>191</v>
      </c>
      <c r="C21" s="280">
        <v>1</v>
      </c>
      <c r="D21" s="91"/>
      <c r="E21" s="169">
        <v>1</v>
      </c>
      <c r="F21" s="94">
        <v>1</v>
      </c>
      <c r="G21" s="91"/>
      <c r="H21" s="91"/>
      <c r="I21" s="91"/>
      <c r="J21" s="91"/>
      <c r="K21" s="90">
        <f t="shared" si="0"/>
        <v>3</v>
      </c>
    </row>
    <row r="22" spans="2:11" x14ac:dyDescent="0.25">
      <c r="B22" s="73" t="s">
        <v>152</v>
      </c>
      <c r="C22" s="73"/>
      <c r="D22" s="95">
        <v>1</v>
      </c>
      <c r="E22" s="169">
        <v>1</v>
      </c>
      <c r="F22" s="94">
        <v>1</v>
      </c>
      <c r="G22" s="91"/>
      <c r="H22" s="91"/>
      <c r="I22" s="91"/>
      <c r="J22" s="91"/>
      <c r="K22" s="90">
        <f t="shared" si="0"/>
        <v>3</v>
      </c>
    </row>
    <row r="23" spans="2:11" x14ac:dyDescent="0.25">
      <c r="B23" s="73" t="s">
        <v>155</v>
      </c>
      <c r="C23" s="73"/>
      <c r="D23" s="95">
        <v>1</v>
      </c>
      <c r="E23" s="91"/>
      <c r="F23" s="94">
        <v>1</v>
      </c>
      <c r="G23" s="91"/>
      <c r="H23" s="91"/>
      <c r="I23" s="91"/>
      <c r="J23" s="92">
        <v>1</v>
      </c>
      <c r="K23" s="90">
        <f t="shared" si="0"/>
        <v>3</v>
      </c>
    </row>
    <row r="24" spans="2:11" x14ac:dyDescent="0.25">
      <c r="B24" s="73" t="s">
        <v>161</v>
      </c>
      <c r="C24" s="280">
        <v>1</v>
      </c>
      <c r="D24" s="91"/>
      <c r="E24" s="169">
        <v>1</v>
      </c>
      <c r="F24" s="91"/>
      <c r="G24" s="91"/>
      <c r="H24" s="91"/>
      <c r="I24" s="91"/>
      <c r="J24" s="91"/>
      <c r="K24" s="90">
        <f t="shared" si="0"/>
        <v>2</v>
      </c>
    </row>
    <row r="25" spans="2:11" x14ac:dyDescent="0.25">
      <c r="B25" s="65" t="s">
        <v>194</v>
      </c>
      <c r="C25" s="65"/>
      <c r="D25" s="95">
        <v>1</v>
      </c>
      <c r="E25" s="169">
        <v>1</v>
      </c>
      <c r="F25" s="91"/>
      <c r="G25" s="91"/>
      <c r="H25" s="91"/>
      <c r="I25" s="91"/>
      <c r="J25" s="91"/>
      <c r="K25" s="90">
        <f t="shared" si="0"/>
        <v>2</v>
      </c>
    </row>
    <row r="26" spans="2:11" x14ac:dyDescent="0.25">
      <c r="B26" s="73" t="s">
        <v>186</v>
      </c>
      <c r="C26" s="73"/>
      <c r="D26" s="95">
        <v>1</v>
      </c>
      <c r="E26" s="169">
        <v>1</v>
      </c>
      <c r="F26" s="91"/>
      <c r="G26" s="91"/>
      <c r="H26" s="91"/>
      <c r="I26" s="91"/>
      <c r="J26" s="91"/>
      <c r="K26" s="90">
        <f t="shared" si="0"/>
        <v>2</v>
      </c>
    </row>
    <row r="27" spans="2:11" x14ac:dyDescent="0.25">
      <c r="B27" s="73" t="s">
        <v>175</v>
      </c>
      <c r="C27" s="73"/>
      <c r="D27" s="95">
        <v>1</v>
      </c>
      <c r="E27" s="91"/>
      <c r="F27" s="94">
        <v>1</v>
      </c>
      <c r="G27" s="91"/>
      <c r="H27" s="91"/>
      <c r="I27" s="91"/>
      <c r="J27" s="91"/>
      <c r="K27" s="90">
        <f t="shared" si="0"/>
        <v>2</v>
      </c>
    </row>
    <row r="28" spans="2:11" x14ac:dyDescent="0.25">
      <c r="B28" s="65" t="s">
        <v>193</v>
      </c>
      <c r="C28" s="65"/>
      <c r="D28" s="95">
        <v>1</v>
      </c>
      <c r="E28" s="91"/>
      <c r="F28" s="94">
        <v>1</v>
      </c>
      <c r="G28" s="91"/>
      <c r="H28" s="91"/>
      <c r="I28" s="91"/>
      <c r="J28" s="91"/>
      <c r="K28" s="90">
        <f t="shared" si="0"/>
        <v>2</v>
      </c>
    </row>
    <row r="29" spans="2:11" x14ac:dyDescent="0.25">
      <c r="B29" s="73" t="s">
        <v>172</v>
      </c>
      <c r="C29" s="73"/>
      <c r="D29" s="95">
        <v>1</v>
      </c>
      <c r="E29" s="91"/>
      <c r="F29" s="94">
        <v>1</v>
      </c>
      <c r="G29" s="91"/>
      <c r="H29" s="91"/>
      <c r="I29" s="91"/>
      <c r="J29" s="91"/>
      <c r="K29" s="90">
        <f t="shared" si="0"/>
        <v>2</v>
      </c>
    </row>
    <row r="30" spans="2:11" x14ac:dyDescent="0.25">
      <c r="B30" s="73" t="s">
        <v>188</v>
      </c>
      <c r="C30" s="73"/>
      <c r="D30" s="91"/>
      <c r="E30" s="91"/>
      <c r="F30" s="94">
        <v>1</v>
      </c>
      <c r="G30" s="91"/>
      <c r="H30" s="93">
        <v>1</v>
      </c>
      <c r="I30" s="91"/>
      <c r="J30" s="91"/>
      <c r="K30" s="90">
        <f t="shared" si="0"/>
        <v>2</v>
      </c>
    </row>
    <row r="31" spans="2:11" x14ac:dyDescent="0.25">
      <c r="B31" s="73" t="s">
        <v>162</v>
      </c>
      <c r="C31" s="73"/>
      <c r="D31" s="91"/>
      <c r="E31" s="91"/>
      <c r="F31" s="94">
        <v>2</v>
      </c>
      <c r="G31" s="91"/>
      <c r="H31" s="91"/>
      <c r="I31" s="91"/>
      <c r="J31" s="91"/>
      <c r="K31" s="90">
        <f t="shared" si="0"/>
        <v>2</v>
      </c>
    </row>
    <row r="32" spans="2:11" x14ac:dyDescent="0.25">
      <c r="B32" s="73" t="s">
        <v>156</v>
      </c>
      <c r="C32" s="280">
        <v>1</v>
      </c>
      <c r="D32" s="91"/>
      <c r="E32" s="91"/>
      <c r="F32" s="91"/>
      <c r="G32" s="91"/>
      <c r="H32" s="91"/>
      <c r="I32" s="91"/>
      <c r="J32" s="91"/>
      <c r="K32" s="90">
        <f t="shared" si="0"/>
        <v>1</v>
      </c>
    </row>
    <row r="33" spans="1:11" x14ac:dyDescent="0.25">
      <c r="B33" s="73" t="s">
        <v>192</v>
      </c>
      <c r="C33" s="73"/>
      <c r="D33" s="95">
        <v>1</v>
      </c>
      <c r="E33" s="91"/>
      <c r="F33" s="91"/>
      <c r="G33" s="91"/>
      <c r="H33" s="91"/>
      <c r="I33" s="91"/>
      <c r="J33" s="91"/>
      <c r="K33" s="90">
        <f t="shared" si="0"/>
        <v>1</v>
      </c>
    </row>
    <row r="34" spans="1:11" x14ac:dyDescent="0.25">
      <c r="B34" s="73" t="s">
        <v>187</v>
      </c>
      <c r="C34" s="73"/>
      <c r="D34" s="91"/>
      <c r="E34" s="91"/>
      <c r="F34" s="94">
        <v>1</v>
      </c>
      <c r="G34" s="91"/>
      <c r="H34" s="91"/>
      <c r="I34" s="91"/>
      <c r="J34" s="91"/>
      <c r="K34" s="90">
        <f t="shared" si="0"/>
        <v>1</v>
      </c>
    </row>
    <row r="35" spans="1:11" x14ac:dyDescent="0.25">
      <c r="B35" s="73" t="s">
        <v>449</v>
      </c>
      <c r="C35" s="73"/>
      <c r="D35" s="91"/>
      <c r="E35" s="91"/>
      <c r="F35" s="94">
        <v>1</v>
      </c>
      <c r="G35" s="91"/>
      <c r="H35" s="91"/>
      <c r="I35" s="91"/>
      <c r="J35" s="91"/>
      <c r="K35" s="90">
        <f t="shared" si="0"/>
        <v>1</v>
      </c>
    </row>
    <row r="36" spans="1:11" x14ac:dyDescent="0.25">
      <c r="B36" s="73" t="s">
        <v>150</v>
      </c>
      <c r="C36" s="73"/>
      <c r="D36" s="91"/>
      <c r="E36" s="91"/>
      <c r="F36" s="94">
        <v>1</v>
      </c>
      <c r="G36" s="91"/>
      <c r="H36" s="91"/>
      <c r="I36" s="91"/>
      <c r="J36" s="91"/>
      <c r="K36" s="90">
        <f t="shared" si="0"/>
        <v>1</v>
      </c>
    </row>
    <row r="37" spans="1:11" x14ac:dyDescent="0.25">
      <c r="B37" s="73" t="s">
        <v>159</v>
      </c>
      <c r="C37" s="73"/>
      <c r="D37" s="91"/>
      <c r="E37" s="91"/>
      <c r="F37" s="94">
        <v>1</v>
      </c>
      <c r="G37" s="91"/>
      <c r="H37" s="91"/>
      <c r="I37" s="91"/>
      <c r="J37" s="91"/>
      <c r="K37" s="90">
        <f t="shared" si="0"/>
        <v>1</v>
      </c>
    </row>
    <row r="38" spans="1:11" x14ac:dyDescent="0.25">
      <c r="B38" s="73"/>
      <c r="C38" s="73"/>
      <c r="D38" s="91"/>
      <c r="E38" s="91"/>
      <c r="F38" s="91"/>
      <c r="G38" s="91"/>
      <c r="H38" s="91"/>
      <c r="I38" s="91"/>
      <c r="J38" s="64"/>
      <c r="K38" s="185"/>
    </row>
    <row r="39" spans="1:11" x14ac:dyDescent="0.25">
      <c r="A39" t="s">
        <v>12</v>
      </c>
      <c r="B39" s="64">
        <f>COUNTA(B10:B37)</f>
        <v>28</v>
      </c>
      <c r="C39" s="64">
        <f>SUM(C10:C37)</f>
        <v>16</v>
      </c>
      <c r="D39" s="64">
        <f>SUM(D10:D37)</f>
        <v>15</v>
      </c>
      <c r="E39" s="64">
        <f t="shared" ref="E39:J39" si="1">SUM(E10:E37)</f>
        <v>30</v>
      </c>
      <c r="F39" s="64">
        <f t="shared" si="1"/>
        <v>26</v>
      </c>
      <c r="G39" s="64">
        <f t="shared" si="1"/>
        <v>3</v>
      </c>
      <c r="H39" s="64">
        <f t="shared" si="1"/>
        <v>4</v>
      </c>
      <c r="I39" s="64">
        <f t="shared" si="1"/>
        <v>0</v>
      </c>
      <c r="J39" s="64">
        <f t="shared" si="1"/>
        <v>9</v>
      </c>
      <c r="K39" s="64">
        <f>SUM(K10:K37)</f>
        <v>103</v>
      </c>
    </row>
    <row r="40" spans="1:11" x14ac:dyDescent="0.25">
      <c r="B40" s="73"/>
      <c r="C40" s="73"/>
      <c r="D40" s="64"/>
      <c r="E40" s="91"/>
      <c r="F40" s="91"/>
      <c r="G40" s="64"/>
      <c r="H40" s="64"/>
      <c r="I40" s="64"/>
      <c r="J40" s="64"/>
      <c r="K40" s="64"/>
    </row>
    <row r="41" spans="1:11" x14ac:dyDescent="0.25">
      <c r="B41" s="73" t="s">
        <v>195</v>
      </c>
      <c r="C41" s="73"/>
      <c r="D41" s="64"/>
      <c r="E41" s="91"/>
      <c r="F41" s="91"/>
      <c r="G41" s="64"/>
      <c r="H41" s="64"/>
      <c r="I41" s="64"/>
      <c r="J41" s="64"/>
      <c r="K41" s="64"/>
    </row>
    <row r="42" spans="1:11" x14ac:dyDescent="0.25">
      <c r="B42" s="73" t="s">
        <v>448</v>
      </c>
      <c r="C42" s="73"/>
      <c r="D42" s="64"/>
      <c r="E42" s="91"/>
      <c r="F42" s="91"/>
      <c r="G42" s="64"/>
      <c r="H42" s="64"/>
      <c r="I42" s="64"/>
      <c r="J42" s="64"/>
      <c r="K42" s="64"/>
    </row>
    <row r="43" spans="1:11" x14ac:dyDescent="0.25">
      <c r="B43" s="65" t="s">
        <v>197</v>
      </c>
      <c r="C43" s="65"/>
      <c r="D43" s="64"/>
      <c r="E43" s="91"/>
      <c r="F43" s="91"/>
      <c r="G43" s="64"/>
      <c r="H43" s="64"/>
      <c r="I43" s="64"/>
      <c r="J43" s="64"/>
      <c r="K43" s="64"/>
    </row>
    <row r="44" spans="1:11" x14ac:dyDescent="0.25">
      <c r="B44" s="65" t="s">
        <v>196</v>
      </c>
      <c r="C44" s="65"/>
      <c r="D44" s="64"/>
      <c r="E44" s="91"/>
      <c r="F44" s="91"/>
      <c r="G44" s="64"/>
      <c r="H44" s="64"/>
      <c r="I44" s="64"/>
      <c r="J44" s="64"/>
      <c r="K44" s="64"/>
    </row>
    <row r="45" spans="1:11" x14ac:dyDescent="0.25">
      <c r="B45" s="65" t="s">
        <v>249</v>
      </c>
      <c r="C45" s="65"/>
      <c r="D45" s="64"/>
      <c r="E45" s="91"/>
      <c r="F45" s="91"/>
      <c r="G45" s="64"/>
      <c r="H45" s="64"/>
      <c r="I45" s="64"/>
      <c r="J45" s="64"/>
      <c r="K45" s="64"/>
    </row>
    <row r="46" spans="1:11" x14ac:dyDescent="0.25">
      <c r="B46" s="65" t="s">
        <v>557</v>
      </c>
      <c r="C46" s="65"/>
      <c r="D46" s="64"/>
      <c r="E46" s="91"/>
      <c r="F46" s="91"/>
      <c r="G46" s="64"/>
      <c r="H46" s="64"/>
      <c r="I46" s="64"/>
      <c r="J46" s="64"/>
      <c r="K46" s="64"/>
    </row>
    <row r="47" spans="1:11" x14ac:dyDescent="0.25">
      <c r="B47" s="73" t="s">
        <v>153</v>
      </c>
      <c r="C47" s="73"/>
      <c r="D47" s="64"/>
      <c r="E47" s="64"/>
      <c r="F47" s="91"/>
      <c r="G47" s="64"/>
      <c r="H47" s="64"/>
      <c r="I47" s="64"/>
      <c r="J47" s="64"/>
      <c r="K47" s="64"/>
    </row>
    <row r="48" spans="1:11" x14ac:dyDescent="0.25">
      <c r="B48" s="73" t="s">
        <v>254</v>
      </c>
      <c r="C48" s="73"/>
      <c r="D48" s="64"/>
      <c r="E48" s="64"/>
      <c r="F48" s="64"/>
      <c r="G48" s="64"/>
      <c r="H48" s="64"/>
      <c r="I48" s="64"/>
      <c r="J48" s="64"/>
      <c r="K48" s="64"/>
    </row>
    <row r="49" spans="1:11" x14ac:dyDescent="0.25">
      <c r="B49" s="73" t="s">
        <v>190</v>
      </c>
      <c r="C49" s="73"/>
      <c r="D49" s="64"/>
      <c r="E49" s="64"/>
      <c r="F49" s="64"/>
      <c r="G49" s="64"/>
      <c r="H49" s="64"/>
      <c r="I49" s="64"/>
      <c r="J49" s="64"/>
      <c r="K49" s="64"/>
    </row>
    <row r="50" spans="1:11" x14ac:dyDescent="0.25">
      <c r="B50" s="65" t="s">
        <v>198</v>
      </c>
      <c r="C50" s="65"/>
      <c r="D50" s="80"/>
      <c r="E50" s="80"/>
      <c r="F50" s="80"/>
      <c r="G50" s="80"/>
      <c r="H50" s="80"/>
      <c r="I50" s="80"/>
      <c r="J50" s="80"/>
      <c r="K50" s="80"/>
    </row>
    <row r="51" spans="1:11" x14ac:dyDescent="0.25">
      <c r="B51" s="180"/>
      <c r="C51" s="277"/>
      <c r="D51" s="80"/>
      <c r="E51" s="80"/>
      <c r="F51" s="80"/>
      <c r="G51" s="80"/>
      <c r="H51" s="80"/>
      <c r="I51" s="80"/>
      <c r="J51" s="80"/>
      <c r="K51" s="80"/>
    </row>
    <row r="52" spans="1:11" x14ac:dyDescent="0.25">
      <c r="A52" t="s">
        <v>12</v>
      </c>
      <c r="B52" s="64">
        <f>COUNTA(B42:B50)</f>
        <v>9</v>
      </c>
      <c r="C52" s="64"/>
    </row>
  </sheetData>
  <sortState ref="B10:K37">
    <sortCondition descending="1" ref="K10:K37"/>
    <sortCondition descending="1" ref="C10:C37"/>
    <sortCondition ref="G10:G37"/>
    <sortCondition ref="D10:D37"/>
    <sortCondition ref="E10:E37"/>
    <sortCondition ref="F10:F37"/>
    <sortCondition ref="H10:H37"/>
  </sortState>
  <mergeCells count="1">
    <mergeCell ref="B2:K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2"/>
  <sheetViews>
    <sheetView topLeftCell="A48" workbookViewId="0">
      <selection activeCell="J69" sqref="J69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56" t="s">
        <v>320</v>
      </c>
      <c r="C3" s="53"/>
      <c r="D3" s="53"/>
      <c r="F3" s="53"/>
      <c r="I3" s="53"/>
      <c r="J3" s="53"/>
      <c r="K3" s="53"/>
    </row>
    <row r="4" spans="2:11" x14ac:dyDescent="0.25">
      <c r="B4" s="53"/>
      <c r="C4" s="53"/>
      <c r="D4" s="53"/>
      <c r="F4" s="53"/>
      <c r="I4" s="53"/>
      <c r="J4" s="53"/>
      <c r="K4" s="53"/>
    </row>
    <row r="5" spans="2:11" ht="18" x14ac:dyDescent="0.25">
      <c r="B5" s="53"/>
      <c r="C5" s="53"/>
      <c r="D5" s="60"/>
      <c r="F5" s="53"/>
      <c r="G5" s="96" t="s">
        <v>199</v>
      </c>
      <c r="I5" s="53"/>
      <c r="J5" s="53"/>
      <c r="K5" s="53"/>
    </row>
    <row r="6" spans="2:11" x14ac:dyDescent="0.25">
      <c r="B6" s="53"/>
      <c r="C6" s="53"/>
      <c r="D6" s="53"/>
      <c r="F6" s="53"/>
      <c r="I6" s="53"/>
      <c r="J6" s="53"/>
      <c r="K6" s="53"/>
    </row>
    <row r="7" spans="2:11" ht="22.5" customHeight="1" x14ac:dyDescent="0.25">
      <c r="B7" s="69" t="s">
        <v>114</v>
      </c>
      <c r="C7" s="61" t="s">
        <v>115</v>
      </c>
      <c r="D7" s="61" t="s">
        <v>116</v>
      </c>
      <c r="E7" s="61" t="s">
        <v>200</v>
      </c>
      <c r="F7" s="61" t="s">
        <v>118</v>
      </c>
      <c r="G7" s="61" t="s">
        <v>119</v>
      </c>
      <c r="H7" s="61" t="s">
        <v>120</v>
      </c>
      <c r="I7" s="61" t="s">
        <v>122</v>
      </c>
      <c r="J7" s="61" t="s">
        <v>14</v>
      </c>
      <c r="K7" s="61" t="s">
        <v>18</v>
      </c>
    </row>
    <row r="8" spans="2:11" x14ac:dyDescent="0.25">
      <c r="B8" s="97"/>
      <c r="C8" s="97"/>
      <c r="D8" s="97"/>
      <c r="E8" s="97"/>
      <c r="F8" s="97"/>
      <c r="G8" s="98"/>
      <c r="H8" s="99"/>
      <c r="I8" s="97"/>
      <c r="J8" s="97"/>
      <c r="K8" s="97"/>
    </row>
    <row r="9" spans="2:11" ht="15.75" x14ac:dyDescent="0.25">
      <c r="B9" s="97"/>
      <c r="C9" s="97"/>
      <c r="D9" s="97"/>
      <c r="E9" s="303" t="s">
        <v>201</v>
      </c>
      <c r="F9" s="303"/>
      <c r="G9" s="303"/>
      <c r="H9" s="99"/>
      <c r="I9" s="97"/>
      <c r="J9" s="97"/>
      <c r="K9" s="97"/>
    </row>
    <row r="10" spans="2:11" x14ac:dyDescent="0.25">
      <c r="B10" s="97"/>
      <c r="C10" s="97"/>
      <c r="D10" s="97"/>
      <c r="F10" s="97"/>
      <c r="G10" s="98"/>
      <c r="H10" s="99"/>
      <c r="I10" s="97"/>
      <c r="J10" s="97"/>
      <c r="K10" s="97"/>
    </row>
    <row r="11" spans="2:11" x14ac:dyDescent="0.25">
      <c r="B11" s="72">
        <v>10</v>
      </c>
      <c r="C11" s="64">
        <v>10</v>
      </c>
      <c r="D11" s="64">
        <v>2021</v>
      </c>
      <c r="E11" s="72" t="s">
        <v>202</v>
      </c>
      <c r="F11" s="72">
        <v>4</v>
      </c>
      <c r="G11" s="73" t="s">
        <v>229</v>
      </c>
      <c r="H11" s="73" t="s">
        <v>125</v>
      </c>
      <c r="I11" s="103">
        <v>1910</v>
      </c>
      <c r="J11" s="103">
        <v>11</v>
      </c>
      <c r="K11" s="102">
        <f>I11/J11</f>
        <v>173.63636363636363</v>
      </c>
    </row>
    <row r="12" spans="2:11" x14ac:dyDescent="0.25">
      <c r="B12" s="64">
        <v>3</v>
      </c>
      <c r="C12" s="64">
        <v>4</v>
      </c>
      <c r="D12" s="64">
        <v>2022</v>
      </c>
      <c r="E12" s="72" t="s">
        <v>202</v>
      </c>
      <c r="F12" s="72">
        <v>4</v>
      </c>
      <c r="G12" s="65" t="s">
        <v>530</v>
      </c>
      <c r="H12" s="73"/>
      <c r="I12" s="103">
        <v>1882</v>
      </c>
      <c r="J12" s="103">
        <v>11</v>
      </c>
      <c r="K12" s="102">
        <f>I12/J12</f>
        <v>171.09090909090909</v>
      </c>
    </row>
    <row r="13" spans="2:11" x14ac:dyDescent="0.25">
      <c r="B13" s="64"/>
      <c r="C13" s="64"/>
      <c r="D13" s="64"/>
      <c r="E13" s="72" t="s">
        <v>202</v>
      </c>
      <c r="F13" s="72">
        <v>4</v>
      </c>
      <c r="G13" s="73"/>
      <c r="H13" s="65"/>
      <c r="I13" s="64"/>
      <c r="J13" s="64"/>
      <c r="K13" s="102"/>
    </row>
    <row r="14" spans="2:11" x14ac:dyDescent="0.25">
      <c r="B14" s="65"/>
      <c r="C14" s="65"/>
      <c r="D14" s="65"/>
      <c r="E14" s="81"/>
      <c r="F14" s="80"/>
      <c r="G14" s="65"/>
      <c r="H14" s="65"/>
      <c r="I14" s="82">
        <f>SUM(I11:I13)</f>
        <v>3792</v>
      </c>
      <c r="J14" s="82">
        <f>SUM(J11:J13)</f>
        <v>22</v>
      </c>
      <c r="K14" s="102">
        <f>I14/J14</f>
        <v>172.36363636363637</v>
      </c>
    </row>
    <row r="15" spans="2:11" x14ac:dyDescent="0.25">
      <c r="B15" s="65"/>
      <c r="C15" s="65"/>
      <c r="D15" s="65"/>
      <c r="E15" s="81"/>
      <c r="F15" s="80"/>
      <c r="G15" s="65"/>
      <c r="H15" s="65"/>
      <c r="I15" s="64"/>
      <c r="J15" s="64"/>
      <c r="K15" s="64"/>
    </row>
    <row r="16" spans="2:11" x14ac:dyDescent="0.25">
      <c r="B16" s="222">
        <v>10</v>
      </c>
      <c r="C16" s="64">
        <v>10</v>
      </c>
      <c r="D16" s="64">
        <v>2021</v>
      </c>
      <c r="E16" s="72" t="s">
        <v>202</v>
      </c>
      <c r="F16" s="72">
        <v>4</v>
      </c>
      <c r="G16" s="73" t="s">
        <v>229</v>
      </c>
      <c r="H16" s="73" t="s">
        <v>299</v>
      </c>
      <c r="I16" s="64">
        <v>2052</v>
      </c>
      <c r="J16" s="64">
        <v>11</v>
      </c>
      <c r="K16" s="67">
        <f>I16/J16</f>
        <v>186.54545454545453</v>
      </c>
    </row>
    <row r="17" spans="2:11" x14ac:dyDescent="0.25">
      <c r="B17" s="64">
        <v>3</v>
      </c>
      <c r="C17" s="64">
        <v>4</v>
      </c>
      <c r="D17" s="64">
        <v>2022</v>
      </c>
      <c r="E17" s="72" t="s">
        <v>202</v>
      </c>
      <c r="F17" s="72">
        <v>4</v>
      </c>
      <c r="G17" s="65" t="s">
        <v>530</v>
      </c>
      <c r="H17" s="65"/>
      <c r="I17" s="64">
        <v>2048</v>
      </c>
      <c r="J17" s="64">
        <v>11</v>
      </c>
      <c r="K17" s="67">
        <f>I17/J17</f>
        <v>186.18181818181819</v>
      </c>
    </row>
    <row r="18" spans="2:11" x14ac:dyDescent="0.25">
      <c r="B18" s="64"/>
      <c r="C18" s="64"/>
      <c r="D18" s="64"/>
      <c r="E18" s="175" t="s">
        <v>202</v>
      </c>
      <c r="F18" s="175">
        <v>4</v>
      </c>
      <c r="G18" s="73"/>
      <c r="H18" s="65"/>
      <c r="I18" s="64"/>
      <c r="J18" s="64"/>
      <c r="K18" s="67"/>
    </row>
    <row r="19" spans="2:11" x14ac:dyDescent="0.25">
      <c r="B19" s="65"/>
      <c r="C19" s="65"/>
      <c r="D19" s="65"/>
      <c r="E19" s="81"/>
      <c r="F19" s="80"/>
      <c r="G19" s="65"/>
      <c r="H19" s="65"/>
      <c r="I19" s="82">
        <f>SUM(I16:I17)</f>
        <v>4100</v>
      </c>
      <c r="J19" s="82">
        <f>SUM(J16:J17)</f>
        <v>22</v>
      </c>
      <c r="K19" s="102">
        <f>I19/J19</f>
        <v>186.36363636363637</v>
      </c>
    </row>
    <row r="20" spans="2:11" x14ac:dyDescent="0.25">
      <c r="B20" s="65"/>
      <c r="C20" s="65"/>
      <c r="D20" s="65"/>
      <c r="E20" s="81"/>
      <c r="F20" s="80"/>
      <c r="G20" s="65"/>
      <c r="H20" s="65"/>
      <c r="I20" s="64"/>
      <c r="J20" s="64"/>
      <c r="K20" s="64"/>
    </row>
    <row r="21" spans="2:11" x14ac:dyDescent="0.25">
      <c r="B21" s="222">
        <v>10</v>
      </c>
      <c r="C21" s="64">
        <v>10</v>
      </c>
      <c r="D21" s="64">
        <v>2021</v>
      </c>
      <c r="E21" s="72" t="s">
        <v>202</v>
      </c>
      <c r="F21" s="72">
        <v>4</v>
      </c>
      <c r="G21" s="73" t="s">
        <v>229</v>
      </c>
      <c r="H21" s="73" t="s">
        <v>128</v>
      </c>
      <c r="I21" s="64">
        <v>1930</v>
      </c>
      <c r="J21" s="64">
        <v>11</v>
      </c>
      <c r="K21" s="67">
        <f>I21/J21</f>
        <v>175.45454545454547</v>
      </c>
    </row>
    <row r="22" spans="2:11" x14ac:dyDescent="0.25">
      <c r="B22" s="64">
        <v>3</v>
      </c>
      <c r="C22" s="64">
        <v>4</v>
      </c>
      <c r="D22" s="64">
        <v>2022</v>
      </c>
      <c r="E22" s="72" t="s">
        <v>202</v>
      </c>
      <c r="F22" s="72">
        <v>4</v>
      </c>
      <c r="G22" s="65" t="s">
        <v>530</v>
      </c>
      <c r="H22" s="65"/>
      <c r="I22" s="64">
        <v>1979</v>
      </c>
      <c r="J22" s="64">
        <v>11</v>
      </c>
      <c r="K22" s="67">
        <f>I22/J22</f>
        <v>179.90909090909091</v>
      </c>
    </row>
    <row r="23" spans="2:11" x14ac:dyDescent="0.25">
      <c r="B23" s="64"/>
      <c r="C23" s="64"/>
      <c r="D23" s="64"/>
      <c r="E23" s="72" t="s">
        <v>202</v>
      </c>
      <c r="F23" s="72">
        <v>4</v>
      </c>
      <c r="G23" s="73"/>
      <c r="H23" s="65"/>
      <c r="I23" s="64"/>
      <c r="J23" s="64"/>
      <c r="K23" s="67"/>
    </row>
    <row r="24" spans="2:11" x14ac:dyDescent="0.25">
      <c r="B24" s="65"/>
      <c r="C24" s="65"/>
      <c r="D24" s="65"/>
      <c r="E24" s="81"/>
      <c r="F24" s="80"/>
      <c r="G24" s="65"/>
      <c r="H24" s="65"/>
      <c r="I24" s="82">
        <f>SUM(I21:I23)</f>
        <v>3909</v>
      </c>
      <c r="J24" s="82">
        <f>SUM(J21:J23)</f>
        <v>22</v>
      </c>
      <c r="K24" s="102">
        <f>I24/J24</f>
        <v>177.68181818181819</v>
      </c>
    </row>
    <row r="25" spans="2:11" x14ac:dyDescent="0.25">
      <c r="B25" s="65"/>
      <c r="C25" s="65"/>
      <c r="D25" s="65"/>
      <c r="E25" s="81"/>
      <c r="F25" s="80"/>
      <c r="G25" s="65"/>
      <c r="H25" s="65"/>
      <c r="I25" s="64"/>
      <c r="J25" s="64"/>
      <c r="K25" s="64"/>
    </row>
    <row r="26" spans="2:11" x14ac:dyDescent="0.25">
      <c r="B26" s="222">
        <v>10</v>
      </c>
      <c r="C26" s="64">
        <v>10</v>
      </c>
      <c r="D26" s="64">
        <v>2021</v>
      </c>
      <c r="E26" s="72" t="s">
        <v>202</v>
      </c>
      <c r="F26" s="72">
        <v>4</v>
      </c>
      <c r="G26" s="73" t="s">
        <v>229</v>
      </c>
      <c r="H26" s="73" t="s">
        <v>203</v>
      </c>
      <c r="I26" s="64">
        <v>936</v>
      </c>
      <c r="J26" s="64">
        <v>6</v>
      </c>
      <c r="K26" s="67">
        <f>I26/J26</f>
        <v>156</v>
      </c>
    </row>
    <row r="27" spans="2:11" x14ac:dyDescent="0.25">
      <c r="B27" s="64"/>
      <c r="C27" s="64"/>
      <c r="D27" s="64"/>
      <c r="E27" s="72" t="s">
        <v>202</v>
      </c>
      <c r="F27" s="72">
        <v>4</v>
      </c>
      <c r="G27" s="73"/>
      <c r="H27" s="65"/>
      <c r="I27" s="64"/>
      <c r="J27" s="64"/>
      <c r="K27" s="67"/>
    </row>
    <row r="28" spans="2:11" x14ac:dyDescent="0.25">
      <c r="B28" s="65"/>
      <c r="C28" s="65"/>
      <c r="D28" s="65"/>
      <c r="E28" s="81"/>
      <c r="F28" s="80"/>
      <c r="G28" s="65"/>
      <c r="H28" s="65"/>
      <c r="I28" s="82">
        <f>SUM(I26:I27)</f>
        <v>936</v>
      </c>
      <c r="J28" s="82">
        <f>SUM(J26:J27)</f>
        <v>6</v>
      </c>
      <c r="K28" s="102">
        <f>I28/J28</f>
        <v>156</v>
      </c>
    </row>
    <row r="29" spans="2:11" x14ac:dyDescent="0.25">
      <c r="B29" s="65"/>
      <c r="C29" s="65"/>
      <c r="D29" s="65"/>
      <c r="E29" s="81"/>
      <c r="F29" s="80"/>
      <c r="G29" s="65"/>
      <c r="H29" s="65"/>
      <c r="I29" s="64"/>
      <c r="J29" s="64"/>
      <c r="K29" s="64"/>
    </row>
    <row r="30" spans="2:11" x14ac:dyDescent="0.25">
      <c r="B30" s="222">
        <v>10</v>
      </c>
      <c r="C30" s="64">
        <v>10</v>
      </c>
      <c r="D30" s="64">
        <v>2021</v>
      </c>
      <c r="E30" s="72" t="s">
        <v>202</v>
      </c>
      <c r="F30" s="72">
        <v>4</v>
      </c>
      <c r="G30" s="73" t="s">
        <v>229</v>
      </c>
      <c r="H30" s="73" t="s">
        <v>204</v>
      </c>
      <c r="I30" s="64">
        <v>761</v>
      </c>
      <c r="J30" s="64">
        <v>5</v>
      </c>
      <c r="K30" s="67">
        <f>I30/J30</f>
        <v>152.19999999999999</v>
      </c>
    </row>
    <row r="31" spans="2:11" x14ac:dyDescent="0.25">
      <c r="B31" s="64">
        <v>3</v>
      </c>
      <c r="C31" s="64">
        <v>4</v>
      </c>
      <c r="D31" s="64">
        <v>2022</v>
      </c>
      <c r="E31" s="72" t="s">
        <v>202</v>
      </c>
      <c r="F31" s="72">
        <v>4</v>
      </c>
      <c r="G31" s="65" t="s">
        <v>530</v>
      </c>
      <c r="H31" s="65"/>
      <c r="I31" s="64">
        <v>572</v>
      </c>
      <c r="J31" s="64">
        <v>4</v>
      </c>
      <c r="K31" s="67">
        <f>I31/J31</f>
        <v>143</v>
      </c>
    </row>
    <row r="32" spans="2:11" x14ac:dyDescent="0.25">
      <c r="B32" s="64"/>
      <c r="C32" s="64"/>
      <c r="D32" s="64"/>
      <c r="E32" s="72" t="s">
        <v>202</v>
      </c>
      <c r="F32" s="72">
        <v>4</v>
      </c>
      <c r="G32" s="73"/>
      <c r="H32" s="65"/>
      <c r="I32" s="64"/>
      <c r="J32" s="64"/>
      <c r="K32" s="67"/>
    </row>
    <row r="33" spans="2:11" x14ac:dyDescent="0.25">
      <c r="B33" s="65"/>
      <c r="C33" s="65"/>
      <c r="D33" s="65"/>
      <c r="E33" s="81"/>
      <c r="F33" s="80"/>
      <c r="G33" s="65"/>
      <c r="H33" s="65"/>
      <c r="I33" s="82">
        <f>SUM(I30:I32)</f>
        <v>1333</v>
      </c>
      <c r="J33" s="82">
        <f>SUM(J30:J32)</f>
        <v>9</v>
      </c>
      <c r="K33" s="102">
        <f>I33/J33</f>
        <v>148.11111111111111</v>
      </c>
    </row>
    <row r="34" spans="2:11" x14ac:dyDescent="0.25">
      <c r="B34" s="65"/>
      <c r="C34" s="65"/>
      <c r="D34" s="65"/>
      <c r="E34" s="81"/>
      <c r="F34" s="80"/>
      <c r="G34" s="65"/>
      <c r="H34" s="65"/>
      <c r="I34" s="103"/>
      <c r="J34" s="103"/>
      <c r="K34" s="102"/>
    </row>
    <row r="35" spans="2:11" x14ac:dyDescent="0.25">
      <c r="B35" s="64">
        <v>3</v>
      </c>
      <c r="C35" s="64">
        <v>4</v>
      </c>
      <c r="D35" s="64">
        <v>2022</v>
      </c>
      <c r="E35" s="272" t="s">
        <v>202</v>
      </c>
      <c r="F35" s="272">
        <v>4</v>
      </c>
      <c r="G35" s="65" t="s">
        <v>530</v>
      </c>
      <c r="H35" s="73" t="s">
        <v>132</v>
      </c>
      <c r="I35" s="103">
        <v>1035</v>
      </c>
      <c r="J35" s="103">
        <v>7</v>
      </c>
      <c r="K35" s="67">
        <f>I35/J35</f>
        <v>147.85714285714286</v>
      </c>
    </row>
    <row r="36" spans="2:11" x14ac:dyDescent="0.25">
      <c r="B36" s="65"/>
      <c r="C36" s="65"/>
      <c r="D36" s="65"/>
      <c r="E36" s="81"/>
      <c r="F36" s="80"/>
      <c r="G36" s="65"/>
      <c r="H36" s="65"/>
      <c r="I36" s="103"/>
      <c r="J36" s="103"/>
      <c r="K36" s="102"/>
    </row>
    <row r="37" spans="2:11" x14ac:dyDescent="0.25">
      <c r="B37" s="65"/>
      <c r="C37" s="65"/>
      <c r="D37" s="65"/>
      <c r="E37" s="81"/>
      <c r="F37" s="80"/>
      <c r="G37" s="65"/>
      <c r="H37" s="65"/>
      <c r="I37" s="103"/>
      <c r="J37" s="103"/>
      <c r="K37" s="102"/>
    </row>
    <row r="38" spans="2:11" x14ac:dyDescent="0.25">
      <c r="B38" s="64"/>
      <c r="C38" s="64"/>
      <c r="D38" s="81"/>
      <c r="E38" s="73"/>
      <c r="F38" s="72"/>
      <c r="G38" s="73"/>
      <c r="H38" s="73"/>
      <c r="I38" s="103"/>
      <c r="J38" s="103"/>
      <c r="K38" s="67"/>
    </row>
    <row r="39" spans="2:11" x14ac:dyDescent="0.25">
      <c r="B39" s="64"/>
      <c r="C39" s="64"/>
      <c r="D39" s="81"/>
      <c r="E39" s="73"/>
      <c r="F39" s="72"/>
      <c r="G39" s="73"/>
      <c r="H39" s="72" t="s">
        <v>205</v>
      </c>
      <c r="I39" s="104">
        <f>I14+I19+I24+I28+I33+I35</f>
        <v>15105</v>
      </c>
      <c r="J39" s="105">
        <f>J14+J19+J24+J28+J33+J35</f>
        <v>88</v>
      </c>
      <c r="K39" s="106">
        <f>I39/J39</f>
        <v>171.64772727272728</v>
      </c>
    </row>
    <row r="40" spans="2:11" x14ac:dyDescent="0.25">
      <c r="B40" s="64"/>
      <c r="C40" s="64"/>
      <c r="D40" s="53"/>
      <c r="E40" s="33"/>
      <c r="F40" s="55"/>
      <c r="G40" s="33"/>
      <c r="H40" s="33"/>
      <c r="I40" s="100"/>
      <c r="J40" s="100"/>
      <c r="K40" s="52"/>
    </row>
    <row r="41" spans="2:11" ht="15.75" x14ac:dyDescent="0.25">
      <c r="B41" s="65"/>
      <c r="C41" s="65"/>
      <c r="E41" s="303" t="s">
        <v>206</v>
      </c>
      <c r="F41" s="303"/>
      <c r="G41" s="303"/>
      <c r="I41" s="53"/>
      <c r="J41" s="53"/>
      <c r="K41" s="53"/>
    </row>
    <row r="42" spans="2:11" x14ac:dyDescent="0.25">
      <c r="B42" s="65"/>
      <c r="C42" s="65"/>
      <c r="I42" s="53"/>
      <c r="J42" s="53"/>
      <c r="K42" s="53"/>
    </row>
    <row r="43" spans="2:11" x14ac:dyDescent="0.25">
      <c r="B43" s="222">
        <v>10</v>
      </c>
      <c r="C43" s="64">
        <v>10</v>
      </c>
      <c r="D43" s="64">
        <v>2021</v>
      </c>
      <c r="E43" s="72" t="s">
        <v>207</v>
      </c>
      <c r="F43" s="72">
        <v>4</v>
      </c>
      <c r="G43" s="73" t="s">
        <v>298</v>
      </c>
      <c r="H43" s="73" t="s">
        <v>135</v>
      </c>
      <c r="I43" s="64">
        <v>1136</v>
      </c>
      <c r="J43" s="64">
        <v>7</v>
      </c>
      <c r="K43" s="67">
        <f>I43/J43</f>
        <v>162.28571428571428</v>
      </c>
    </row>
    <row r="44" spans="2:11" x14ac:dyDescent="0.25">
      <c r="B44" s="64">
        <v>3</v>
      </c>
      <c r="C44" s="64">
        <v>4</v>
      </c>
      <c r="D44" s="64">
        <v>2022</v>
      </c>
      <c r="E44" s="72" t="s">
        <v>207</v>
      </c>
      <c r="F44" s="72">
        <v>4</v>
      </c>
      <c r="G44" s="65" t="s">
        <v>124</v>
      </c>
      <c r="H44" s="73"/>
      <c r="I44" s="64">
        <v>1177</v>
      </c>
      <c r="J44" s="64">
        <v>7</v>
      </c>
      <c r="K44" s="67">
        <f>I44/J44</f>
        <v>168.14285714285714</v>
      </c>
    </row>
    <row r="45" spans="2:11" x14ac:dyDescent="0.25">
      <c r="B45" s="64"/>
      <c r="C45" s="64"/>
      <c r="D45" s="64"/>
      <c r="E45" s="72" t="s">
        <v>207</v>
      </c>
      <c r="F45" s="72">
        <v>4</v>
      </c>
      <c r="G45" s="73"/>
      <c r="H45" s="73"/>
      <c r="I45" s="64"/>
      <c r="J45" s="64"/>
      <c r="K45" s="67"/>
    </row>
    <row r="46" spans="2:11" x14ac:dyDescent="0.25">
      <c r="B46" s="55"/>
      <c r="C46" s="64"/>
      <c r="D46" s="64"/>
      <c r="E46" s="72"/>
      <c r="F46" s="72"/>
      <c r="G46" s="80"/>
      <c r="H46" s="73"/>
      <c r="I46" s="82">
        <f>SUM(I43:I45)</f>
        <v>2313</v>
      </c>
      <c r="J46" s="82">
        <f>SUM(J43:J45)</f>
        <v>14</v>
      </c>
      <c r="K46" s="102">
        <f>I46/J46</f>
        <v>165.21428571428572</v>
      </c>
    </row>
    <row r="47" spans="2:11" x14ac:dyDescent="0.25">
      <c r="B47" s="55"/>
      <c r="C47" s="64"/>
      <c r="D47" s="64"/>
      <c r="E47" s="72"/>
      <c r="F47" s="72"/>
      <c r="G47" s="80"/>
      <c r="H47" s="73"/>
      <c r="I47" s="64"/>
      <c r="J47" s="64"/>
      <c r="K47" s="67"/>
    </row>
    <row r="48" spans="2:11" x14ac:dyDescent="0.25">
      <c r="B48" s="222">
        <v>10</v>
      </c>
      <c r="C48" s="64">
        <v>10</v>
      </c>
      <c r="D48" s="64">
        <v>2021</v>
      </c>
      <c r="E48" s="72" t="s">
        <v>207</v>
      </c>
      <c r="F48" s="72">
        <v>4</v>
      </c>
      <c r="G48" s="73" t="s">
        <v>298</v>
      </c>
      <c r="H48" s="73" t="s">
        <v>134</v>
      </c>
      <c r="I48" s="64">
        <v>1142</v>
      </c>
      <c r="J48" s="64">
        <v>7</v>
      </c>
      <c r="K48" s="67">
        <f>I48/J48</f>
        <v>163.14285714285714</v>
      </c>
    </row>
    <row r="49" spans="2:11" x14ac:dyDescent="0.25">
      <c r="B49" s="64">
        <v>3</v>
      </c>
      <c r="C49" s="64">
        <v>4</v>
      </c>
      <c r="D49" s="64">
        <v>2022</v>
      </c>
      <c r="E49" s="72" t="s">
        <v>207</v>
      </c>
      <c r="F49" s="72">
        <v>4</v>
      </c>
      <c r="G49" s="65" t="s">
        <v>124</v>
      </c>
      <c r="H49" s="73"/>
      <c r="I49" s="64">
        <v>1307</v>
      </c>
      <c r="J49" s="64">
        <v>7</v>
      </c>
      <c r="K49" s="67">
        <f>I49/J49</f>
        <v>186.71428571428572</v>
      </c>
    </row>
    <row r="50" spans="2:11" x14ac:dyDescent="0.25">
      <c r="B50" s="64"/>
      <c r="C50" s="64"/>
      <c r="D50" s="64"/>
      <c r="E50" s="72" t="s">
        <v>207</v>
      </c>
      <c r="F50" s="72">
        <v>4</v>
      </c>
      <c r="G50" s="73"/>
      <c r="H50" s="73"/>
      <c r="I50" s="64"/>
      <c r="J50" s="64"/>
      <c r="K50" s="67"/>
    </row>
    <row r="51" spans="2:11" x14ac:dyDescent="0.25">
      <c r="B51" s="55"/>
      <c r="C51" s="64"/>
      <c r="D51" s="64"/>
      <c r="E51" s="72"/>
      <c r="F51" s="72"/>
      <c r="G51" s="80"/>
      <c r="H51" s="73"/>
      <c r="I51" s="82">
        <f>SUM(I48:I50)</f>
        <v>2449</v>
      </c>
      <c r="J51" s="82">
        <f>SUM(J48:J50)</f>
        <v>14</v>
      </c>
      <c r="K51" s="102">
        <f>I51/J51</f>
        <v>174.92857142857142</v>
      </c>
    </row>
    <row r="52" spans="2:11" x14ac:dyDescent="0.25">
      <c r="B52" s="55"/>
      <c r="C52" s="64"/>
      <c r="D52" s="64"/>
      <c r="E52" s="72"/>
      <c r="F52" s="72"/>
      <c r="G52" s="80"/>
      <c r="H52" s="73"/>
      <c r="I52" s="64"/>
      <c r="J52" s="64"/>
      <c r="K52" s="67"/>
    </row>
    <row r="53" spans="2:11" x14ac:dyDescent="0.25">
      <c r="B53" s="222">
        <v>10</v>
      </c>
      <c r="C53" s="64">
        <v>10</v>
      </c>
      <c r="D53" s="64">
        <v>2021</v>
      </c>
      <c r="E53" s="72" t="s">
        <v>207</v>
      </c>
      <c r="F53" s="72">
        <v>4</v>
      </c>
      <c r="G53" s="73" t="s">
        <v>298</v>
      </c>
      <c r="H53" s="73" t="s">
        <v>132</v>
      </c>
      <c r="I53" s="64">
        <v>1073</v>
      </c>
      <c r="J53" s="64">
        <v>7</v>
      </c>
      <c r="K53" s="67">
        <f>I53/J53</f>
        <v>153.28571428571428</v>
      </c>
    </row>
    <row r="54" spans="2:11" x14ac:dyDescent="0.25">
      <c r="B54" s="55"/>
      <c r="C54" s="64"/>
      <c r="D54" s="64"/>
      <c r="E54" s="72"/>
      <c r="F54" s="72"/>
      <c r="G54" s="80"/>
      <c r="I54" s="82">
        <f>SUM(I53:I53)</f>
        <v>1073</v>
      </c>
      <c r="J54" s="82">
        <f>SUM(J53:J53)</f>
        <v>7</v>
      </c>
      <c r="K54" s="102">
        <f>I54/J54</f>
        <v>153.28571428571428</v>
      </c>
    </row>
    <row r="55" spans="2:11" x14ac:dyDescent="0.25">
      <c r="B55" s="55"/>
      <c r="C55" s="64"/>
      <c r="D55" s="64"/>
      <c r="E55" s="72"/>
      <c r="F55" s="72"/>
      <c r="G55" s="80"/>
      <c r="I55" s="64"/>
      <c r="J55" s="64"/>
      <c r="K55" s="67"/>
    </row>
    <row r="56" spans="2:11" x14ac:dyDescent="0.25">
      <c r="B56" s="64">
        <v>3</v>
      </c>
      <c r="C56" s="64">
        <v>4</v>
      </c>
      <c r="D56" s="64">
        <v>2022</v>
      </c>
      <c r="E56" s="72" t="s">
        <v>207</v>
      </c>
      <c r="F56" s="72">
        <v>4</v>
      </c>
      <c r="G56" s="65" t="s">
        <v>124</v>
      </c>
      <c r="H56" s="73" t="s">
        <v>141</v>
      </c>
      <c r="I56" s="64">
        <v>917</v>
      </c>
      <c r="J56" s="64">
        <v>6</v>
      </c>
      <c r="K56" s="67">
        <f>I56/J56</f>
        <v>152.83333333333334</v>
      </c>
    </row>
    <row r="57" spans="2:11" x14ac:dyDescent="0.25">
      <c r="B57" s="101"/>
      <c r="C57" s="64"/>
      <c r="D57" s="175"/>
      <c r="E57" s="72" t="s">
        <v>207</v>
      </c>
      <c r="F57" s="72">
        <v>4</v>
      </c>
      <c r="G57" s="73"/>
      <c r="H57" s="80"/>
      <c r="I57" s="64"/>
      <c r="J57" s="64"/>
      <c r="K57" s="67"/>
    </row>
    <row r="58" spans="2:11" x14ac:dyDescent="0.25">
      <c r="B58" s="65"/>
      <c r="C58" s="65"/>
      <c r="D58" s="65"/>
      <c r="E58" s="64"/>
      <c r="F58" s="80"/>
      <c r="G58" s="80"/>
      <c r="H58" s="80"/>
      <c r="I58" s="82">
        <f>SUM(I56:I57)</f>
        <v>917</v>
      </c>
      <c r="J58" s="82">
        <f>SUM(J56:J57)</f>
        <v>6</v>
      </c>
      <c r="K58" s="102">
        <f>I58/J58</f>
        <v>152.83333333333334</v>
      </c>
    </row>
    <row r="59" spans="2:11" x14ac:dyDescent="0.25">
      <c r="B59" s="65"/>
      <c r="C59" s="65"/>
      <c r="D59" s="65"/>
      <c r="E59" s="64"/>
      <c r="F59" s="80"/>
      <c r="G59" s="80"/>
      <c r="H59" s="80"/>
      <c r="I59" s="64"/>
      <c r="J59" s="64"/>
      <c r="K59" s="64"/>
    </row>
    <row r="60" spans="2:11" x14ac:dyDescent="0.25">
      <c r="B60" s="222">
        <v>10</v>
      </c>
      <c r="C60" s="64">
        <v>10</v>
      </c>
      <c r="D60" s="64">
        <v>2021</v>
      </c>
      <c r="E60" s="72" t="s">
        <v>207</v>
      </c>
      <c r="F60" s="72">
        <v>4</v>
      </c>
      <c r="G60" s="73" t="s">
        <v>298</v>
      </c>
      <c r="H60" s="68" t="s">
        <v>144</v>
      </c>
      <c r="I60" s="64">
        <v>1117</v>
      </c>
      <c r="J60" s="64">
        <v>7</v>
      </c>
      <c r="K60" s="67">
        <f>I60/J60</f>
        <v>159.57142857142858</v>
      </c>
    </row>
    <row r="61" spans="2:11" x14ac:dyDescent="0.25">
      <c r="B61" s="64">
        <v>3</v>
      </c>
      <c r="C61" s="64">
        <v>4</v>
      </c>
      <c r="D61" s="64">
        <v>2022</v>
      </c>
      <c r="E61" s="72" t="s">
        <v>207</v>
      </c>
      <c r="F61" s="72">
        <v>4</v>
      </c>
      <c r="G61" s="65" t="s">
        <v>124</v>
      </c>
      <c r="H61" s="80"/>
      <c r="I61" s="64"/>
      <c r="J61" s="64"/>
      <c r="K61" s="67"/>
    </row>
    <row r="62" spans="2:11" x14ac:dyDescent="0.25">
      <c r="B62" s="64"/>
      <c r="C62" s="64"/>
      <c r="D62" s="64"/>
      <c r="E62" s="175" t="s">
        <v>207</v>
      </c>
      <c r="F62" s="175">
        <v>4</v>
      </c>
      <c r="G62" s="73"/>
      <c r="H62" s="80"/>
      <c r="I62" s="64"/>
      <c r="J62" s="64"/>
      <c r="K62" s="67"/>
    </row>
    <row r="63" spans="2:11" x14ac:dyDescent="0.25">
      <c r="C63" s="65"/>
      <c r="G63" s="80"/>
      <c r="H63" s="80"/>
      <c r="I63" s="82">
        <f>SUM(I60:I61)</f>
        <v>1117</v>
      </c>
      <c r="J63" s="82">
        <f>SUM(J60:J61)</f>
        <v>7</v>
      </c>
      <c r="K63" s="67">
        <f>I63/J63</f>
        <v>159.57142857142858</v>
      </c>
    </row>
    <row r="64" spans="2:11" x14ac:dyDescent="0.25">
      <c r="C64" s="65"/>
      <c r="G64" s="80"/>
      <c r="H64" s="80"/>
      <c r="I64" s="103"/>
      <c r="J64" s="103"/>
      <c r="K64" s="67"/>
    </row>
    <row r="65" spans="2:11" x14ac:dyDescent="0.25">
      <c r="B65" s="64">
        <v>3</v>
      </c>
      <c r="C65" s="64">
        <v>4</v>
      </c>
      <c r="D65" s="64">
        <v>2022</v>
      </c>
      <c r="E65" s="272" t="s">
        <v>207</v>
      </c>
      <c r="F65" s="272">
        <v>4</v>
      </c>
      <c r="G65" s="65" t="s">
        <v>124</v>
      </c>
      <c r="H65" s="80" t="s">
        <v>524</v>
      </c>
      <c r="I65" s="103">
        <v>260</v>
      </c>
      <c r="J65" s="103">
        <v>2</v>
      </c>
      <c r="K65" s="67">
        <f>I65/J65</f>
        <v>130</v>
      </c>
    </row>
    <row r="66" spans="2:11" x14ac:dyDescent="0.25">
      <c r="C66" s="65"/>
      <c r="G66" s="80"/>
      <c r="H66" s="80"/>
      <c r="I66" s="103"/>
      <c r="J66" s="103"/>
      <c r="K66" s="67"/>
    </row>
    <row r="67" spans="2:11" x14ac:dyDescent="0.25">
      <c r="C67" s="65"/>
      <c r="G67" s="80"/>
      <c r="H67" s="80"/>
      <c r="I67" s="103"/>
      <c r="J67" s="103"/>
      <c r="K67" s="67"/>
    </row>
    <row r="68" spans="2:11" x14ac:dyDescent="0.25">
      <c r="C68" s="65"/>
      <c r="G68" s="80"/>
      <c r="H68" s="72" t="s">
        <v>205</v>
      </c>
      <c r="I68" s="104">
        <f>I46+I51+I54+I58+I63+I65</f>
        <v>8129</v>
      </c>
      <c r="J68" s="105">
        <f>J46+J51+J54+J58+J63+J65</f>
        <v>50</v>
      </c>
      <c r="K68" s="106">
        <f>I68/J68</f>
        <v>162.58000000000001</v>
      </c>
    </row>
    <row r="69" spans="2:11" ht="15.75" x14ac:dyDescent="0.25">
      <c r="C69" s="65"/>
      <c r="E69" s="303" t="s">
        <v>208</v>
      </c>
      <c r="F69" s="303"/>
      <c r="G69" s="303"/>
      <c r="I69" s="100"/>
      <c r="J69" s="100"/>
      <c r="K69" s="52"/>
    </row>
    <row r="70" spans="2:11" x14ac:dyDescent="0.25">
      <c r="C70" s="65"/>
      <c r="I70" s="53"/>
      <c r="J70" s="53"/>
      <c r="K70" s="53"/>
    </row>
    <row r="71" spans="2:11" x14ac:dyDescent="0.25">
      <c r="B71" s="175">
        <v>17</v>
      </c>
      <c r="C71" s="64">
        <v>11</v>
      </c>
      <c r="D71" s="64">
        <v>2019</v>
      </c>
      <c r="E71" s="72" t="s">
        <v>209</v>
      </c>
      <c r="F71" s="72">
        <v>3</v>
      </c>
      <c r="G71" s="73" t="s">
        <v>124</v>
      </c>
      <c r="H71" s="65" t="s">
        <v>210</v>
      </c>
      <c r="I71" s="64">
        <v>869</v>
      </c>
      <c r="J71" s="64">
        <v>7</v>
      </c>
      <c r="K71" s="67">
        <f>I71/J71</f>
        <v>124.14285714285714</v>
      </c>
    </row>
    <row r="72" spans="2:11" x14ac:dyDescent="0.25">
      <c r="B72" s="64"/>
      <c r="C72" s="64"/>
      <c r="D72" s="64"/>
      <c r="E72" s="72" t="s">
        <v>209</v>
      </c>
      <c r="F72" s="175">
        <v>3</v>
      </c>
      <c r="G72" s="73"/>
      <c r="H72" s="65"/>
      <c r="I72" s="64"/>
      <c r="J72" s="64"/>
      <c r="K72" s="67"/>
    </row>
    <row r="73" spans="2:11" x14ac:dyDescent="0.25">
      <c r="B73" s="64"/>
      <c r="C73" s="64"/>
      <c r="D73" s="64"/>
      <c r="E73" s="72" t="s">
        <v>209</v>
      </c>
      <c r="F73" s="175">
        <v>3</v>
      </c>
      <c r="G73" s="73"/>
      <c r="H73" s="65"/>
      <c r="I73" s="64"/>
      <c r="J73" s="64"/>
      <c r="K73" s="67"/>
    </row>
    <row r="74" spans="2:11" x14ac:dyDescent="0.25">
      <c r="B74" s="65"/>
      <c r="C74" s="65"/>
      <c r="D74" s="65"/>
      <c r="E74" s="81"/>
      <c r="F74" s="80"/>
      <c r="G74" s="65"/>
      <c r="H74" s="65"/>
      <c r="I74" s="82">
        <f>SUM(I71:I73)</f>
        <v>869</v>
      </c>
      <c r="J74" s="82">
        <f>SUM(J71:J73)</f>
        <v>7</v>
      </c>
      <c r="K74" s="67">
        <f>I74/J74</f>
        <v>124.14285714285714</v>
      </c>
    </row>
    <row r="75" spans="2:11" x14ac:dyDescent="0.25">
      <c r="B75" s="65"/>
      <c r="C75" s="65"/>
      <c r="D75" s="65"/>
      <c r="E75" s="81"/>
      <c r="F75" s="80"/>
      <c r="G75" s="65"/>
      <c r="H75" s="65"/>
      <c r="I75" s="64"/>
      <c r="J75" s="64"/>
      <c r="K75" s="64"/>
    </row>
    <row r="76" spans="2:11" x14ac:dyDescent="0.25">
      <c r="B76" s="175">
        <v>17</v>
      </c>
      <c r="C76" s="64">
        <v>11</v>
      </c>
      <c r="D76" s="64">
        <v>2019</v>
      </c>
      <c r="E76" s="72" t="s">
        <v>209</v>
      </c>
      <c r="F76" s="175">
        <v>3</v>
      </c>
      <c r="G76" s="73" t="s">
        <v>124</v>
      </c>
      <c r="H76" s="73" t="s">
        <v>138</v>
      </c>
      <c r="I76" s="64">
        <v>497</v>
      </c>
      <c r="J76" s="64">
        <v>4</v>
      </c>
      <c r="K76" s="67">
        <f>I76/J76</f>
        <v>124.25</v>
      </c>
    </row>
    <row r="77" spans="2:11" x14ac:dyDescent="0.25">
      <c r="B77" s="175"/>
      <c r="C77" s="64"/>
      <c r="D77" s="64"/>
      <c r="E77" s="175" t="s">
        <v>209</v>
      </c>
      <c r="F77" s="175">
        <v>3</v>
      </c>
      <c r="G77" s="73"/>
      <c r="H77" s="73"/>
      <c r="I77" s="64"/>
      <c r="J77" s="64"/>
      <c r="K77" s="67"/>
    </row>
    <row r="78" spans="2:11" x14ac:dyDescent="0.25">
      <c r="B78" s="64"/>
      <c r="C78" s="64"/>
      <c r="D78" s="64"/>
      <c r="E78" s="72" t="s">
        <v>209</v>
      </c>
      <c r="F78" s="175">
        <v>3</v>
      </c>
      <c r="G78" s="73"/>
      <c r="H78" s="65"/>
      <c r="I78" s="64"/>
      <c r="J78" s="64"/>
      <c r="K78" s="67"/>
    </row>
    <row r="79" spans="2:11" x14ac:dyDescent="0.25">
      <c r="B79" s="65"/>
      <c r="C79" s="65"/>
      <c r="D79" s="65"/>
      <c r="E79" s="81"/>
      <c r="F79" s="80"/>
      <c r="G79" s="65"/>
      <c r="H79" s="65"/>
      <c r="I79" s="82">
        <f>SUM(I76:I78)</f>
        <v>497</v>
      </c>
      <c r="J79" s="82">
        <f>SUM(J76:J78)</f>
        <v>4</v>
      </c>
      <c r="K79" s="67">
        <f>I79/J79</f>
        <v>124.25</v>
      </c>
    </row>
    <row r="80" spans="2:11" x14ac:dyDescent="0.25">
      <c r="B80" s="65"/>
      <c r="C80" s="65"/>
      <c r="D80" s="65"/>
      <c r="E80" s="81"/>
      <c r="F80" s="80"/>
      <c r="G80" s="65"/>
      <c r="H80" s="65"/>
      <c r="I80" s="64"/>
      <c r="J80" s="64"/>
      <c r="K80" s="64"/>
    </row>
    <row r="81" spans="2:11" x14ac:dyDescent="0.25">
      <c r="B81" s="175">
        <v>17</v>
      </c>
      <c r="C81" s="64">
        <v>11</v>
      </c>
      <c r="D81" s="64">
        <v>2019</v>
      </c>
      <c r="E81" s="72" t="s">
        <v>209</v>
      </c>
      <c r="F81" s="175">
        <v>3</v>
      </c>
      <c r="G81" s="73" t="s">
        <v>124</v>
      </c>
      <c r="H81" s="65" t="s">
        <v>134</v>
      </c>
      <c r="I81" s="64">
        <v>1604</v>
      </c>
      <c r="J81" s="64">
        <v>9</v>
      </c>
      <c r="K81" s="67">
        <f>I81/J81</f>
        <v>178.22222222222223</v>
      </c>
    </row>
    <row r="82" spans="2:11" x14ac:dyDescent="0.25">
      <c r="B82" s="64"/>
      <c r="C82" s="64"/>
      <c r="D82" s="64"/>
      <c r="E82" s="72" t="s">
        <v>209</v>
      </c>
      <c r="F82" s="175">
        <v>3</v>
      </c>
      <c r="G82" s="73"/>
      <c r="H82" s="65"/>
      <c r="I82" s="64"/>
      <c r="J82" s="64"/>
      <c r="K82" s="67"/>
    </row>
    <row r="83" spans="2:11" x14ac:dyDescent="0.25">
      <c r="B83" s="64"/>
      <c r="C83" s="64"/>
      <c r="D83" s="64"/>
      <c r="E83" s="72" t="s">
        <v>209</v>
      </c>
      <c r="F83" s="175">
        <v>3</v>
      </c>
      <c r="G83" s="73"/>
      <c r="H83" s="65"/>
      <c r="I83" s="64"/>
      <c r="J83" s="64"/>
      <c r="K83" s="67"/>
    </row>
    <row r="84" spans="2:11" x14ac:dyDescent="0.25">
      <c r="B84" s="65"/>
      <c r="C84" s="65"/>
      <c r="D84" s="65"/>
      <c r="E84" s="81"/>
      <c r="F84" s="80"/>
      <c r="G84" s="65"/>
      <c r="H84" s="65"/>
      <c r="I84" s="82">
        <f>SUM(I81:I83)</f>
        <v>1604</v>
      </c>
      <c r="J84" s="82">
        <f>SUM(J81:J83)</f>
        <v>9</v>
      </c>
      <c r="K84" s="67">
        <f>I84/J84</f>
        <v>178.22222222222223</v>
      </c>
    </row>
    <row r="85" spans="2:11" x14ac:dyDescent="0.25">
      <c r="B85" s="65"/>
      <c r="C85" s="65"/>
      <c r="D85" s="65"/>
      <c r="E85" s="81"/>
      <c r="F85" s="80"/>
      <c r="G85" s="65"/>
      <c r="H85" s="65"/>
      <c r="I85" s="64"/>
      <c r="J85" s="64"/>
      <c r="K85" s="64"/>
    </row>
    <row r="86" spans="2:11" x14ac:dyDescent="0.25">
      <c r="B86" s="175">
        <v>17</v>
      </c>
      <c r="C86" s="64">
        <v>11</v>
      </c>
      <c r="D86" s="64">
        <v>2019</v>
      </c>
      <c r="E86" s="72" t="s">
        <v>209</v>
      </c>
      <c r="F86" s="175">
        <v>3</v>
      </c>
      <c r="G86" s="73" t="s">
        <v>140</v>
      </c>
      <c r="H86" s="73" t="s">
        <v>139</v>
      </c>
      <c r="I86" s="64">
        <v>835</v>
      </c>
      <c r="J86" s="64">
        <v>7</v>
      </c>
      <c r="K86" s="67">
        <f>I86/J86</f>
        <v>119.28571428571429</v>
      </c>
    </row>
    <row r="87" spans="2:11" x14ac:dyDescent="0.25">
      <c r="B87" s="175"/>
      <c r="C87" s="64"/>
      <c r="D87" s="64"/>
      <c r="E87" s="175" t="s">
        <v>209</v>
      </c>
      <c r="F87" s="175">
        <v>3</v>
      </c>
      <c r="G87" s="73"/>
      <c r="H87" s="73"/>
      <c r="I87" s="64"/>
      <c r="J87" s="64"/>
      <c r="K87" s="67"/>
    </row>
    <row r="88" spans="2:11" x14ac:dyDescent="0.25">
      <c r="B88" s="64"/>
      <c r="C88" s="64"/>
      <c r="D88" s="64"/>
      <c r="E88" s="72" t="s">
        <v>209</v>
      </c>
      <c r="F88" s="175">
        <v>3</v>
      </c>
      <c r="G88" s="73"/>
      <c r="H88" s="65"/>
      <c r="I88" s="64"/>
      <c r="J88" s="64"/>
      <c r="K88" s="67"/>
    </row>
    <row r="89" spans="2:11" x14ac:dyDescent="0.25">
      <c r="B89" s="65"/>
      <c r="H89" s="65"/>
      <c r="I89" s="82">
        <f>SUM(I86:I88)</f>
        <v>835</v>
      </c>
      <c r="J89" s="82">
        <f>SUM(J86:J88)</f>
        <v>7</v>
      </c>
      <c r="K89" s="67">
        <f>I89/J89</f>
        <v>119.28571428571429</v>
      </c>
    </row>
    <row r="90" spans="2:11" x14ac:dyDescent="0.25">
      <c r="H90" s="65"/>
      <c r="I90" s="53"/>
      <c r="J90" s="53"/>
      <c r="K90" s="53"/>
    </row>
    <row r="91" spans="2:11" x14ac:dyDescent="0.25">
      <c r="H91" s="72" t="s">
        <v>205</v>
      </c>
      <c r="I91" s="104">
        <f>I74+I79+I84+I89</f>
        <v>3805</v>
      </c>
      <c r="J91" s="105">
        <f>J74+J79+J84+J89</f>
        <v>27</v>
      </c>
      <c r="K91" s="106">
        <f>I91/J91</f>
        <v>140.92592592592592</v>
      </c>
    </row>
    <row r="92" spans="2:11" x14ac:dyDescent="0.25">
      <c r="I92" s="53"/>
      <c r="J92" s="53"/>
      <c r="K92" s="53"/>
    </row>
  </sheetData>
  <mergeCells count="3">
    <mergeCell ref="E41:G41"/>
    <mergeCell ref="E9:G9"/>
    <mergeCell ref="E69:G6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5"/>
  <sheetViews>
    <sheetView workbookViewId="0">
      <selection activeCell="M93" sqref="M93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56" t="s">
        <v>320</v>
      </c>
    </row>
    <row r="3" spans="2:11" ht="15.75" x14ac:dyDescent="0.25">
      <c r="B3" s="56"/>
    </row>
    <row r="4" spans="2:11" ht="18" x14ac:dyDescent="0.25">
      <c r="B4" s="53"/>
      <c r="C4" s="53"/>
      <c r="D4" s="60"/>
      <c r="F4" s="53"/>
      <c r="G4" s="96" t="s">
        <v>211</v>
      </c>
      <c r="I4" s="53"/>
      <c r="J4" s="53"/>
      <c r="K4" s="53"/>
    </row>
    <row r="5" spans="2:11" x14ac:dyDescent="0.25">
      <c r="B5" s="53"/>
      <c r="C5" s="53"/>
      <c r="D5" s="53"/>
      <c r="F5" s="53"/>
      <c r="I5" s="53"/>
      <c r="J5" s="53"/>
      <c r="K5" s="53"/>
    </row>
    <row r="6" spans="2:11" x14ac:dyDescent="0.25">
      <c r="B6" s="69" t="s">
        <v>114</v>
      </c>
      <c r="C6" s="61" t="s">
        <v>115</v>
      </c>
      <c r="D6" s="61" t="s">
        <v>116</v>
      </c>
      <c r="E6" s="61" t="s">
        <v>200</v>
      </c>
      <c r="F6" s="61" t="s">
        <v>118</v>
      </c>
      <c r="G6" s="61" t="s">
        <v>119</v>
      </c>
      <c r="H6" s="61" t="s">
        <v>120</v>
      </c>
      <c r="I6" s="61" t="s">
        <v>122</v>
      </c>
      <c r="J6" s="61" t="s">
        <v>14</v>
      </c>
      <c r="K6" s="107" t="s">
        <v>18</v>
      </c>
    </row>
    <row r="7" spans="2:11" x14ac:dyDescent="0.25">
      <c r="B7" s="97"/>
      <c r="C7" s="97"/>
      <c r="D7" s="97"/>
      <c r="E7" s="97"/>
      <c r="F7" s="97"/>
      <c r="G7" s="98"/>
      <c r="H7" s="99"/>
      <c r="I7" s="97"/>
      <c r="J7" s="97"/>
      <c r="K7" s="97"/>
    </row>
    <row r="8" spans="2:11" ht="24.75" customHeight="1" x14ac:dyDescent="0.25">
      <c r="B8" s="97"/>
      <c r="C8" s="97"/>
      <c r="D8" s="97"/>
      <c r="E8" s="97"/>
      <c r="F8" s="97"/>
      <c r="G8" s="108" t="s">
        <v>212</v>
      </c>
      <c r="H8" s="99"/>
      <c r="I8" s="97"/>
      <c r="J8" s="97"/>
      <c r="K8" s="97"/>
    </row>
    <row r="9" spans="2:11" x14ac:dyDescent="0.25">
      <c r="B9" s="72">
        <v>14</v>
      </c>
      <c r="C9" s="64">
        <v>11</v>
      </c>
      <c r="D9" s="64">
        <v>2021</v>
      </c>
      <c r="E9" s="72" t="s">
        <v>209</v>
      </c>
      <c r="F9" s="72">
        <v>5</v>
      </c>
      <c r="G9" s="65" t="s">
        <v>124</v>
      </c>
      <c r="H9" s="73" t="s">
        <v>133</v>
      </c>
      <c r="I9" s="64">
        <v>1274</v>
      </c>
      <c r="J9" s="64">
        <v>7</v>
      </c>
      <c r="K9" s="67">
        <f>I9/J9</f>
        <v>182</v>
      </c>
    </row>
    <row r="10" spans="2:11" x14ac:dyDescent="0.25">
      <c r="B10" s="101">
        <v>27</v>
      </c>
      <c r="C10" s="64">
        <v>2</v>
      </c>
      <c r="D10" s="55">
        <v>2022</v>
      </c>
      <c r="E10" s="72" t="s">
        <v>209</v>
      </c>
      <c r="F10" s="72">
        <v>5</v>
      </c>
      <c r="G10" s="65" t="s">
        <v>124</v>
      </c>
      <c r="H10" s="73"/>
      <c r="I10" s="103">
        <v>1108</v>
      </c>
      <c r="J10" s="103">
        <v>6</v>
      </c>
      <c r="K10" s="67">
        <f>I10/J10</f>
        <v>184.66666666666666</v>
      </c>
    </row>
    <row r="11" spans="2:11" x14ac:dyDescent="0.25">
      <c r="B11" s="81"/>
      <c r="C11" s="64"/>
      <c r="D11" s="64"/>
      <c r="E11" s="72" t="s">
        <v>209</v>
      </c>
      <c r="F11" s="64">
        <v>5</v>
      </c>
      <c r="G11" s="73"/>
      <c r="H11" s="80"/>
      <c r="I11" s="64"/>
      <c r="J11" s="64"/>
      <c r="K11" s="67"/>
    </row>
    <row r="12" spans="2:11" x14ac:dyDescent="0.25">
      <c r="B12" s="80"/>
      <c r="C12" s="65"/>
      <c r="D12" s="65"/>
      <c r="E12" s="81"/>
      <c r="F12" s="80"/>
      <c r="G12" s="80"/>
      <c r="H12" s="80"/>
      <c r="I12" s="82">
        <f>SUM(I9:I11)</f>
        <v>2382</v>
      </c>
      <c r="J12" s="82">
        <f>SUM(J9:J11)</f>
        <v>13</v>
      </c>
      <c r="K12" s="67">
        <f>I12/J12</f>
        <v>183.23076923076923</v>
      </c>
    </row>
    <row r="13" spans="2:11" x14ac:dyDescent="0.25">
      <c r="B13" s="80"/>
      <c r="C13" s="65"/>
      <c r="D13" s="65"/>
      <c r="E13" s="81"/>
      <c r="F13" s="80"/>
      <c r="G13" s="80"/>
      <c r="H13" s="80"/>
      <c r="I13" s="64"/>
      <c r="J13" s="64"/>
      <c r="K13" s="64"/>
    </row>
    <row r="14" spans="2:11" x14ac:dyDescent="0.25">
      <c r="B14" s="258">
        <v>14</v>
      </c>
      <c r="C14" s="64">
        <v>11</v>
      </c>
      <c r="D14" s="64">
        <v>2021</v>
      </c>
      <c r="E14" s="177" t="s">
        <v>209</v>
      </c>
      <c r="F14" s="177">
        <v>5</v>
      </c>
      <c r="G14" s="65" t="s">
        <v>124</v>
      </c>
      <c r="H14" s="73" t="s">
        <v>129</v>
      </c>
      <c r="I14" s="64">
        <v>1302</v>
      </c>
      <c r="J14" s="64">
        <v>7</v>
      </c>
      <c r="K14" s="67">
        <f>I14/J14</f>
        <v>186</v>
      </c>
    </row>
    <row r="15" spans="2:11" x14ac:dyDescent="0.25">
      <c r="B15" s="101">
        <v>27</v>
      </c>
      <c r="C15" s="64">
        <v>2</v>
      </c>
      <c r="D15" s="55">
        <v>2022</v>
      </c>
      <c r="E15" s="258" t="s">
        <v>209</v>
      </c>
      <c r="F15" s="258">
        <v>5</v>
      </c>
      <c r="G15" s="65" t="s">
        <v>124</v>
      </c>
      <c r="H15" s="80"/>
      <c r="I15" s="64">
        <v>563</v>
      </c>
      <c r="J15" s="64">
        <v>3</v>
      </c>
      <c r="K15" s="67">
        <f>I15/J15</f>
        <v>187.66666666666666</v>
      </c>
    </row>
    <row r="16" spans="2:11" x14ac:dyDescent="0.25">
      <c r="B16" s="81"/>
      <c r="C16" s="64"/>
      <c r="D16" s="64"/>
      <c r="E16" s="72" t="s">
        <v>209</v>
      </c>
      <c r="F16" s="64">
        <v>5</v>
      </c>
      <c r="G16" s="73"/>
      <c r="H16" s="80"/>
      <c r="I16" s="64"/>
      <c r="J16" s="64"/>
      <c r="K16" s="62"/>
    </row>
    <row r="17" spans="2:11" x14ac:dyDescent="0.25">
      <c r="B17" s="80"/>
      <c r="C17" s="65"/>
      <c r="D17" s="65"/>
      <c r="E17" s="81"/>
      <c r="F17" s="80"/>
      <c r="G17" s="80"/>
      <c r="H17" s="80"/>
      <c r="I17" s="82">
        <f>SUM(I14:I16)</f>
        <v>1865</v>
      </c>
      <c r="J17" s="82">
        <f>SUM(J14:J16)</f>
        <v>10</v>
      </c>
      <c r="K17" s="67">
        <f>I17/J17</f>
        <v>186.5</v>
      </c>
    </row>
    <row r="18" spans="2:11" x14ac:dyDescent="0.25">
      <c r="B18" s="80"/>
      <c r="C18" s="65"/>
      <c r="D18" s="65"/>
      <c r="E18" s="81"/>
      <c r="F18" s="80"/>
      <c r="G18" s="80"/>
      <c r="H18" s="80"/>
      <c r="I18" s="64"/>
      <c r="J18" s="64"/>
      <c r="K18" s="64"/>
    </row>
    <row r="19" spans="2:11" x14ac:dyDescent="0.25">
      <c r="B19" s="258">
        <v>14</v>
      </c>
      <c r="C19" s="64">
        <v>11</v>
      </c>
      <c r="D19" s="64">
        <v>2021</v>
      </c>
      <c r="E19" s="177" t="s">
        <v>209</v>
      </c>
      <c r="F19" s="177">
        <v>5</v>
      </c>
      <c r="G19" s="65" t="s">
        <v>124</v>
      </c>
      <c r="H19" s="73" t="s">
        <v>130</v>
      </c>
      <c r="I19" s="64">
        <v>1279</v>
      </c>
      <c r="J19" s="64">
        <v>7</v>
      </c>
      <c r="K19" s="67">
        <f>I19/J19</f>
        <v>182.71428571428572</v>
      </c>
    </row>
    <row r="20" spans="2:11" x14ac:dyDescent="0.25">
      <c r="B20" s="101">
        <v>27</v>
      </c>
      <c r="C20" s="64">
        <v>2</v>
      </c>
      <c r="D20" s="55">
        <v>2022</v>
      </c>
      <c r="E20" s="258" t="s">
        <v>209</v>
      </c>
      <c r="F20" s="258">
        <v>5</v>
      </c>
      <c r="G20" s="65" t="s">
        <v>124</v>
      </c>
      <c r="H20" s="80"/>
      <c r="I20" s="64">
        <v>877</v>
      </c>
      <c r="J20" s="64">
        <v>5</v>
      </c>
      <c r="K20" s="67">
        <f>I20/J20</f>
        <v>175.4</v>
      </c>
    </row>
    <row r="21" spans="2:11" x14ac:dyDescent="0.25">
      <c r="B21" s="81"/>
      <c r="C21" s="64"/>
      <c r="D21" s="64"/>
      <c r="E21" s="72" t="s">
        <v>209</v>
      </c>
      <c r="F21" s="64">
        <v>5</v>
      </c>
      <c r="G21" s="73"/>
      <c r="H21" s="80"/>
      <c r="I21" s="64"/>
      <c r="J21" s="64"/>
      <c r="K21" s="62"/>
    </row>
    <row r="22" spans="2:11" x14ac:dyDescent="0.25">
      <c r="B22" s="80"/>
      <c r="C22" s="65"/>
      <c r="D22" s="65"/>
      <c r="E22" s="81"/>
      <c r="F22" s="80"/>
      <c r="G22" s="80"/>
      <c r="H22" s="80"/>
      <c r="I22" s="82">
        <f>SUM(I19:I21)</f>
        <v>2156</v>
      </c>
      <c r="J22" s="82">
        <f>SUM(J19:J21)</f>
        <v>12</v>
      </c>
      <c r="K22" s="67">
        <f>I22/J22</f>
        <v>179.66666666666666</v>
      </c>
    </row>
    <row r="23" spans="2:11" x14ac:dyDescent="0.25">
      <c r="B23" s="80"/>
      <c r="C23" s="65"/>
      <c r="D23" s="65"/>
      <c r="E23" s="81"/>
      <c r="F23" s="80"/>
      <c r="G23" s="80"/>
      <c r="H23" s="80"/>
      <c r="I23" s="64"/>
      <c r="J23" s="64"/>
      <c r="K23" s="64"/>
    </row>
    <row r="24" spans="2:11" x14ac:dyDescent="0.25">
      <c r="B24" s="258">
        <v>14</v>
      </c>
      <c r="C24" s="64">
        <v>11</v>
      </c>
      <c r="D24" s="64">
        <v>2021</v>
      </c>
      <c r="E24" s="177" t="s">
        <v>209</v>
      </c>
      <c r="F24" s="177">
        <v>5</v>
      </c>
      <c r="G24" s="65" t="s">
        <v>124</v>
      </c>
      <c r="H24" s="73" t="s">
        <v>137</v>
      </c>
      <c r="I24" s="64">
        <v>1194</v>
      </c>
      <c r="J24" s="64">
        <v>7</v>
      </c>
      <c r="K24" s="67">
        <f>I24/J24</f>
        <v>170.57142857142858</v>
      </c>
    </row>
    <row r="25" spans="2:11" x14ac:dyDescent="0.25">
      <c r="B25" s="101">
        <v>27</v>
      </c>
      <c r="C25" s="64">
        <v>2</v>
      </c>
      <c r="D25" s="55">
        <v>2022</v>
      </c>
      <c r="E25" s="258" t="s">
        <v>209</v>
      </c>
      <c r="F25" s="258">
        <v>5</v>
      </c>
      <c r="G25" s="65" t="s">
        <v>124</v>
      </c>
      <c r="H25" s="80"/>
      <c r="I25" s="64">
        <v>1355</v>
      </c>
      <c r="J25" s="64">
        <v>7</v>
      </c>
      <c r="K25" s="67">
        <f>I25/J25</f>
        <v>193.57142857142858</v>
      </c>
    </row>
    <row r="26" spans="2:11" x14ac:dyDescent="0.25">
      <c r="B26" s="81"/>
      <c r="C26" s="64"/>
      <c r="D26" s="64"/>
      <c r="E26" s="72" t="s">
        <v>209</v>
      </c>
      <c r="F26" s="64">
        <v>5</v>
      </c>
      <c r="G26" s="73"/>
      <c r="H26" s="80"/>
      <c r="I26" s="64"/>
      <c r="J26" s="64"/>
      <c r="K26" s="67"/>
    </row>
    <row r="27" spans="2:11" x14ac:dyDescent="0.25">
      <c r="B27" s="80"/>
      <c r="C27" s="65"/>
      <c r="D27" s="65"/>
      <c r="E27" s="81"/>
      <c r="F27" s="80"/>
      <c r="G27" s="80"/>
      <c r="H27" s="80"/>
      <c r="I27" s="82">
        <f>SUM(I24:I26)</f>
        <v>2549</v>
      </c>
      <c r="J27" s="82">
        <f>SUM(J24:J26)</f>
        <v>14</v>
      </c>
      <c r="K27" s="67">
        <f>I27/J27</f>
        <v>182.07142857142858</v>
      </c>
    </row>
    <row r="28" spans="2:11" x14ac:dyDescent="0.25">
      <c r="B28" s="80"/>
      <c r="C28" s="65"/>
      <c r="D28" s="65"/>
      <c r="E28" s="81"/>
      <c r="F28" s="80"/>
      <c r="G28" s="80"/>
      <c r="H28" s="80"/>
      <c r="I28" s="64"/>
      <c r="J28" s="64"/>
      <c r="K28" s="64"/>
    </row>
    <row r="29" spans="2:11" x14ac:dyDescent="0.25">
      <c r="B29" s="258">
        <v>14</v>
      </c>
      <c r="C29" s="64">
        <v>11</v>
      </c>
      <c r="D29" s="64">
        <v>2021</v>
      </c>
      <c r="E29" s="177" t="s">
        <v>209</v>
      </c>
      <c r="F29" s="177">
        <v>5</v>
      </c>
      <c r="G29" s="65" t="s">
        <v>124</v>
      </c>
      <c r="H29" s="73" t="s">
        <v>145</v>
      </c>
      <c r="I29" s="64">
        <v>1351</v>
      </c>
      <c r="J29" s="64">
        <v>7</v>
      </c>
      <c r="K29" s="178">
        <f>I29/J29</f>
        <v>193</v>
      </c>
    </row>
    <row r="30" spans="2:11" x14ac:dyDescent="0.25">
      <c r="B30" s="101">
        <v>27</v>
      </c>
      <c r="C30" s="64">
        <v>2</v>
      </c>
      <c r="D30" s="55">
        <v>2022</v>
      </c>
      <c r="E30" s="258" t="s">
        <v>209</v>
      </c>
      <c r="F30" s="258">
        <v>5</v>
      </c>
      <c r="G30" s="65" t="s">
        <v>124</v>
      </c>
      <c r="H30" s="33"/>
      <c r="I30" s="64"/>
      <c r="J30" s="64"/>
      <c r="K30" s="67"/>
    </row>
    <row r="31" spans="2:11" x14ac:dyDescent="0.25">
      <c r="B31" s="81"/>
      <c r="C31" s="64"/>
      <c r="D31" s="64"/>
      <c r="E31" s="72"/>
      <c r="F31" s="64"/>
      <c r="G31" s="73"/>
      <c r="H31" s="33"/>
      <c r="I31" s="64"/>
      <c r="J31" s="64"/>
      <c r="K31" s="67"/>
    </row>
    <row r="32" spans="2:11" x14ac:dyDescent="0.25">
      <c r="B32" s="55"/>
      <c r="C32" s="53"/>
      <c r="D32" s="53"/>
      <c r="E32" s="33"/>
      <c r="F32" s="55"/>
      <c r="H32" s="33"/>
      <c r="I32" s="82">
        <f>SUM(I29:I31)</f>
        <v>1351</v>
      </c>
      <c r="J32" s="82">
        <f>SUM(J29:J31)</f>
        <v>7</v>
      </c>
      <c r="K32" s="67">
        <f>I32/J32</f>
        <v>193</v>
      </c>
    </row>
    <row r="33" spans="2:11" x14ac:dyDescent="0.25">
      <c r="B33" s="55"/>
      <c r="C33" s="53"/>
      <c r="D33" s="53"/>
      <c r="E33" s="33"/>
      <c r="F33" s="55"/>
      <c r="H33" s="33"/>
      <c r="I33" s="103"/>
      <c r="J33" s="100"/>
      <c r="K33" s="52"/>
    </row>
    <row r="34" spans="2:11" x14ac:dyDescent="0.25">
      <c r="B34" s="258">
        <v>14</v>
      </c>
      <c r="C34" s="64">
        <v>11</v>
      </c>
      <c r="D34" s="64">
        <v>2021</v>
      </c>
      <c r="E34" s="177" t="s">
        <v>209</v>
      </c>
      <c r="F34" s="177">
        <v>5</v>
      </c>
      <c r="G34" s="65" t="s">
        <v>124</v>
      </c>
      <c r="H34" s="73" t="s">
        <v>131</v>
      </c>
      <c r="I34" s="103">
        <v>1213</v>
      </c>
      <c r="J34" s="103">
        <v>7</v>
      </c>
      <c r="K34" s="67">
        <f>I34/J34</f>
        <v>173.28571428571428</v>
      </c>
    </row>
    <row r="35" spans="2:11" x14ac:dyDescent="0.25">
      <c r="B35" s="101">
        <v>27</v>
      </c>
      <c r="C35" s="64">
        <v>2</v>
      </c>
      <c r="D35" s="55">
        <v>2022</v>
      </c>
      <c r="E35" s="258" t="s">
        <v>209</v>
      </c>
      <c r="F35" s="258">
        <v>5</v>
      </c>
      <c r="G35" s="65" t="s">
        <v>124</v>
      </c>
      <c r="H35" s="73"/>
      <c r="I35" s="103">
        <v>1338</v>
      </c>
      <c r="J35" s="103">
        <v>7</v>
      </c>
      <c r="K35" s="67">
        <f>I35/J35</f>
        <v>191.14285714285714</v>
      </c>
    </row>
    <row r="36" spans="2:11" x14ac:dyDescent="0.25">
      <c r="B36" s="64"/>
      <c r="C36" s="64"/>
      <c r="D36" s="64"/>
      <c r="E36" s="72" t="s">
        <v>209</v>
      </c>
      <c r="F36" s="64">
        <v>5</v>
      </c>
      <c r="G36" s="33"/>
      <c r="H36" s="73"/>
      <c r="I36" s="103"/>
      <c r="J36" s="103"/>
      <c r="K36" s="67"/>
    </row>
    <row r="37" spans="2:11" x14ac:dyDescent="0.25">
      <c r="B37" s="55"/>
      <c r="C37" s="53"/>
      <c r="D37" s="53"/>
      <c r="E37" s="33"/>
      <c r="F37" s="55"/>
      <c r="H37" s="73"/>
      <c r="I37" s="82">
        <f>SUM(I34:I36)</f>
        <v>2551</v>
      </c>
      <c r="J37" s="82">
        <f>SUM(J34:J36)</f>
        <v>14</v>
      </c>
      <c r="K37" s="67">
        <f>I37/J37</f>
        <v>182.21428571428572</v>
      </c>
    </row>
    <row r="38" spans="2:11" x14ac:dyDescent="0.25">
      <c r="B38" s="55"/>
      <c r="C38" s="53"/>
      <c r="D38" s="53"/>
      <c r="E38" s="33"/>
      <c r="F38" s="55"/>
      <c r="H38" s="73"/>
      <c r="I38" s="103"/>
      <c r="J38" s="103"/>
      <c r="K38" s="67"/>
    </row>
    <row r="39" spans="2:11" x14ac:dyDescent="0.25">
      <c r="B39" s="55"/>
      <c r="C39" s="53"/>
      <c r="D39" s="53"/>
      <c r="E39" s="33"/>
      <c r="F39" s="55"/>
      <c r="H39" s="72" t="s">
        <v>205</v>
      </c>
      <c r="I39" s="104">
        <f>I12+I17+I22+I27+I32+I37</f>
        <v>12854</v>
      </c>
      <c r="J39" s="105">
        <f>J12+J17+J22+J27+J32+J37</f>
        <v>70</v>
      </c>
      <c r="K39" s="106">
        <f>I39/J39</f>
        <v>183.62857142857143</v>
      </c>
    </row>
    <row r="40" spans="2:11" ht="22.5" customHeight="1" x14ac:dyDescent="0.25">
      <c r="B40" s="55"/>
      <c r="C40" s="53"/>
      <c r="D40" s="53"/>
      <c r="E40" s="33"/>
      <c r="F40" s="55"/>
      <c r="G40" s="108" t="s">
        <v>212</v>
      </c>
      <c r="H40" s="33"/>
      <c r="I40" s="53"/>
      <c r="J40" s="53"/>
      <c r="K40" s="52"/>
    </row>
    <row r="41" spans="2:11" x14ac:dyDescent="0.25">
      <c r="B41" s="55"/>
      <c r="C41" s="53"/>
      <c r="D41" s="53"/>
      <c r="E41" s="33"/>
      <c r="F41" s="55"/>
      <c r="H41" s="33"/>
      <c r="I41" s="53"/>
      <c r="J41" s="53"/>
      <c r="K41" s="52"/>
    </row>
    <row r="42" spans="2:11" x14ac:dyDescent="0.25">
      <c r="B42" s="258">
        <v>14</v>
      </c>
      <c r="C42" s="64">
        <v>11</v>
      </c>
      <c r="D42" s="64">
        <v>2021</v>
      </c>
      <c r="E42" s="177" t="s">
        <v>209</v>
      </c>
      <c r="F42" s="177">
        <v>5</v>
      </c>
      <c r="G42" s="65" t="s">
        <v>124</v>
      </c>
      <c r="H42" s="73" t="s">
        <v>146</v>
      </c>
      <c r="I42" s="64">
        <v>976</v>
      </c>
      <c r="J42" s="64">
        <v>5</v>
      </c>
      <c r="K42" s="67">
        <f>I42/J42</f>
        <v>195.2</v>
      </c>
    </row>
    <row r="43" spans="2:11" x14ac:dyDescent="0.25">
      <c r="B43" s="101">
        <v>27</v>
      </c>
      <c r="C43" s="64">
        <v>2</v>
      </c>
      <c r="D43" s="55">
        <v>2022</v>
      </c>
      <c r="E43" s="258" t="s">
        <v>209</v>
      </c>
      <c r="F43" s="258">
        <v>5</v>
      </c>
      <c r="G43" s="65" t="s">
        <v>124</v>
      </c>
      <c r="H43" s="73"/>
      <c r="I43" s="64">
        <v>1339</v>
      </c>
      <c r="J43" s="64">
        <v>7</v>
      </c>
      <c r="K43" s="67">
        <f>I43/J43</f>
        <v>191.28571428571428</v>
      </c>
    </row>
    <row r="44" spans="2:11" x14ac:dyDescent="0.25">
      <c r="B44" s="101"/>
      <c r="C44" s="64"/>
      <c r="D44" s="55"/>
      <c r="E44" s="72"/>
      <c r="F44" s="72"/>
      <c r="G44" s="73"/>
      <c r="H44" s="73"/>
      <c r="I44" s="64"/>
      <c r="J44" s="64"/>
      <c r="K44" s="67"/>
    </row>
    <row r="45" spans="2:11" x14ac:dyDescent="0.25">
      <c r="B45" s="72"/>
      <c r="C45" s="64"/>
      <c r="D45" s="64"/>
      <c r="E45" s="72"/>
      <c r="F45" s="72"/>
      <c r="G45" s="65"/>
      <c r="H45" s="73"/>
      <c r="I45" s="82">
        <f>SUM(I42:I44)</f>
        <v>2315</v>
      </c>
      <c r="J45" s="82">
        <f>SUM(J42:J44)</f>
        <v>12</v>
      </c>
      <c r="K45" s="67">
        <f>I45/J45</f>
        <v>192.91666666666666</v>
      </c>
    </row>
    <row r="46" spans="2:11" x14ac:dyDescent="0.25">
      <c r="B46" s="72"/>
      <c r="C46" s="64"/>
      <c r="D46" s="64"/>
      <c r="E46" s="72"/>
      <c r="F46" s="72"/>
      <c r="G46" s="65"/>
      <c r="H46" s="73"/>
      <c r="I46" s="64"/>
      <c r="J46" s="64"/>
      <c r="K46" s="67"/>
    </row>
    <row r="47" spans="2:11" x14ac:dyDescent="0.25">
      <c r="B47" s="258">
        <v>14</v>
      </c>
      <c r="C47" s="64">
        <v>11</v>
      </c>
      <c r="D47" s="64">
        <v>2021</v>
      </c>
      <c r="E47" s="177" t="s">
        <v>209</v>
      </c>
      <c r="F47" s="177">
        <v>5</v>
      </c>
      <c r="G47" s="65" t="s">
        <v>124</v>
      </c>
      <c r="H47" s="73" t="s">
        <v>127</v>
      </c>
      <c r="I47" s="64">
        <v>1337</v>
      </c>
      <c r="J47" s="64">
        <v>7</v>
      </c>
      <c r="K47" s="67">
        <f>I47/J47</f>
        <v>191</v>
      </c>
    </row>
    <row r="48" spans="2:11" x14ac:dyDescent="0.25">
      <c r="B48" s="101">
        <v>27</v>
      </c>
      <c r="C48" s="64">
        <v>2</v>
      </c>
      <c r="D48" s="55">
        <v>2022</v>
      </c>
      <c r="E48" s="258" t="s">
        <v>209</v>
      </c>
      <c r="F48" s="258">
        <v>5</v>
      </c>
      <c r="G48" s="65" t="s">
        <v>124</v>
      </c>
      <c r="H48" s="73"/>
      <c r="I48" s="64">
        <v>1319</v>
      </c>
      <c r="J48" s="64">
        <v>7</v>
      </c>
      <c r="K48" s="67">
        <f>I48/J48</f>
        <v>188.42857142857142</v>
      </c>
    </row>
    <row r="49" spans="2:11" x14ac:dyDescent="0.25">
      <c r="B49" s="64"/>
      <c r="C49" s="64"/>
      <c r="D49" s="64"/>
      <c r="E49" s="72"/>
      <c r="F49" s="72"/>
      <c r="G49" s="73"/>
      <c r="H49" s="73"/>
      <c r="I49" s="64"/>
      <c r="J49" s="64"/>
      <c r="K49" s="67"/>
    </row>
    <row r="50" spans="2:11" x14ac:dyDescent="0.25">
      <c r="B50" s="72"/>
      <c r="C50" s="64"/>
      <c r="D50" s="64"/>
      <c r="E50" s="72"/>
      <c r="F50" s="72"/>
      <c r="G50" s="65"/>
      <c r="H50" s="73"/>
      <c r="I50" s="82">
        <f>SUM(I47:I49)</f>
        <v>2656</v>
      </c>
      <c r="J50" s="82">
        <f>SUM(J47:J49)</f>
        <v>14</v>
      </c>
      <c r="K50" s="67">
        <f>I50/J50</f>
        <v>189.71428571428572</v>
      </c>
    </row>
    <row r="51" spans="2:11" x14ac:dyDescent="0.25">
      <c r="B51" s="72"/>
      <c r="C51" s="64"/>
      <c r="D51" s="64"/>
      <c r="E51" s="72"/>
      <c r="F51" s="72"/>
      <c r="G51" s="65"/>
      <c r="H51" s="73"/>
      <c r="I51" s="64"/>
      <c r="J51" s="64"/>
      <c r="K51" s="67"/>
    </row>
    <row r="52" spans="2:11" x14ac:dyDescent="0.25">
      <c r="B52" s="258">
        <v>14</v>
      </c>
      <c r="C52" s="64">
        <v>11</v>
      </c>
      <c r="D52" s="64">
        <v>2021</v>
      </c>
      <c r="E52" s="177" t="s">
        <v>209</v>
      </c>
      <c r="F52" s="177">
        <v>5</v>
      </c>
      <c r="G52" s="65" t="s">
        <v>124</v>
      </c>
      <c r="H52" s="73" t="s">
        <v>265</v>
      </c>
      <c r="I52" s="64">
        <v>1262</v>
      </c>
      <c r="J52" s="64">
        <v>7</v>
      </c>
      <c r="K52" s="67">
        <f>I52/J52</f>
        <v>180.28571428571428</v>
      </c>
    </row>
    <row r="53" spans="2:11" x14ac:dyDescent="0.25">
      <c r="B53" s="101">
        <v>27</v>
      </c>
      <c r="C53" s="64">
        <v>2</v>
      </c>
      <c r="D53" s="55">
        <v>2022</v>
      </c>
      <c r="E53" s="258" t="s">
        <v>209</v>
      </c>
      <c r="F53" s="258">
        <v>5</v>
      </c>
      <c r="G53" s="65" t="s">
        <v>124</v>
      </c>
      <c r="H53" s="73"/>
      <c r="I53" s="64">
        <v>1369</v>
      </c>
      <c r="J53" s="64">
        <v>7</v>
      </c>
      <c r="K53" s="67">
        <f>I53/J53</f>
        <v>195.57142857142858</v>
      </c>
    </row>
    <row r="54" spans="2:11" x14ac:dyDescent="0.25">
      <c r="B54" s="101"/>
      <c r="C54" s="64"/>
      <c r="D54" s="55"/>
      <c r="E54" s="72"/>
      <c r="F54" s="72"/>
      <c r="G54" s="73"/>
      <c r="H54" s="73"/>
      <c r="I54" s="64"/>
      <c r="J54" s="64"/>
      <c r="K54" s="67"/>
    </row>
    <row r="55" spans="2:11" x14ac:dyDescent="0.25">
      <c r="B55" s="72"/>
      <c r="C55" s="64"/>
      <c r="D55" s="64"/>
      <c r="E55" s="72"/>
      <c r="F55" s="72"/>
      <c r="G55" s="65"/>
      <c r="H55" s="73"/>
      <c r="I55" s="82">
        <f>SUM(I52:I54)</f>
        <v>2631</v>
      </c>
      <c r="J55" s="82">
        <f>SUM(J52:J54)</f>
        <v>14</v>
      </c>
      <c r="K55" s="67">
        <f>I55/J55</f>
        <v>187.92857142857142</v>
      </c>
    </row>
    <row r="56" spans="2:11" x14ac:dyDescent="0.25">
      <c r="B56" s="72"/>
      <c r="C56" s="64"/>
      <c r="D56" s="64"/>
      <c r="E56" s="72"/>
      <c r="F56" s="72"/>
      <c r="G56" s="65"/>
      <c r="H56" s="73"/>
      <c r="I56" s="64"/>
      <c r="J56" s="64"/>
      <c r="K56" s="67"/>
    </row>
    <row r="57" spans="2:11" x14ac:dyDescent="0.25">
      <c r="B57" s="258">
        <v>14</v>
      </c>
      <c r="C57" s="64">
        <v>11</v>
      </c>
      <c r="D57" s="64">
        <v>2021</v>
      </c>
      <c r="E57" s="177" t="s">
        <v>209</v>
      </c>
      <c r="F57" s="177">
        <v>5</v>
      </c>
      <c r="G57" s="65" t="s">
        <v>124</v>
      </c>
      <c r="H57" s="73" t="s">
        <v>136</v>
      </c>
      <c r="I57" s="64">
        <v>781</v>
      </c>
      <c r="J57" s="64">
        <v>5</v>
      </c>
      <c r="K57" s="67">
        <f>I57/J57</f>
        <v>156.19999999999999</v>
      </c>
    </row>
    <row r="58" spans="2:11" x14ac:dyDescent="0.25">
      <c r="B58" s="101">
        <v>27</v>
      </c>
      <c r="C58" s="64">
        <v>2</v>
      </c>
      <c r="D58" s="55">
        <v>2022</v>
      </c>
      <c r="E58" s="258" t="s">
        <v>209</v>
      </c>
      <c r="F58" s="258">
        <v>5</v>
      </c>
      <c r="G58" s="65" t="s">
        <v>124</v>
      </c>
      <c r="H58" s="80"/>
      <c r="I58" s="64">
        <v>1203</v>
      </c>
      <c r="J58" s="64">
        <v>7</v>
      </c>
      <c r="K58" s="67">
        <f>I58/J58</f>
        <v>171.85714285714286</v>
      </c>
    </row>
    <row r="59" spans="2:11" x14ac:dyDescent="0.25">
      <c r="B59" s="64"/>
      <c r="C59" s="64"/>
      <c r="D59" s="64"/>
      <c r="E59" s="72"/>
      <c r="F59" s="72"/>
      <c r="G59" s="73"/>
      <c r="H59" s="80"/>
      <c r="I59" s="64"/>
      <c r="J59" s="64"/>
      <c r="K59" s="67"/>
    </row>
    <row r="60" spans="2:11" x14ac:dyDescent="0.25">
      <c r="B60" s="65"/>
      <c r="C60" s="65"/>
      <c r="D60" s="65"/>
      <c r="E60" s="81"/>
      <c r="F60" s="80"/>
      <c r="G60" s="65"/>
      <c r="H60" s="80"/>
      <c r="I60" s="82">
        <f>SUM(I57:I59)</f>
        <v>1984</v>
      </c>
      <c r="J60" s="82">
        <f>SUM(J57:J59)</f>
        <v>12</v>
      </c>
      <c r="K60" s="67">
        <f>I60/J60</f>
        <v>165.33333333333334</v>
      </c>
    </row>
    <row r="61" spans="2:11" x14ac:dyDescent="0.25">
      <c r="B61" s="65"/>
      <c r="C61" s="65"/>
      <c r="D61" s="65"/>
      <c r="E61" s="81"/>
      <c r="F61" s="80"/>
      <c r="G61" s="65"/>
      <c r="H61" s="80"/>
      <c r="I61" s="64"/>
      <c r="J61" s="64"/>
      <c r="K61" s="64"/>
    </row>
    <row r="62" spans="2:11" x14ac:dyDescent="0.25">
      <c r="B62" s="65"/>
      <c r="C62" s="65"/>
      <c r="D62" s="65"/>
      <c r="E62" s="81"/>
      <c r="F62" s="80"/>
      <c r="G62" s="65"/>
      <c r="H62" s="80"/>
      <c r="I62" s="64"/>
      <c r="J62" s="64"/>
      <c r="K62" s="64"/>
    </row>
    <row r="63" spans="2:11" x14ac:dyDescent="0.25">
      <c r="B63" s="258">
        <v>14</v>
      </c>
      <c r="C63" s="64">
        <v>11</v>
      </c>
      <c r="D63" s="64">
        <v>2021</v>
      </c>
      <c r="E63" s="177" t="s">
        <v>209</v>
      </c>
      <c r="F63" s="177">
        <v>5</v>
      </c>
      <c r="G63" s="65" t="s">
        <v>124</v>
      </c>
      <c r="H63" s="73" t="s">
        <v>348</v>
      </c>
      <c r="I63" s="64">
        <v>658</v>
      </c>
      <c r="J63" s="64">
        <v>4</v>
      </c>
      <c r="K63" s="67">
        <f>I63/J63</f>
        <v>164.5</v>
      </c>
    </row>
    <row r="64" spans="2:11" x14ac:dyDescent="0.25">
      <c r="B64" s="101">
        <v>27</v>
      </c>
      <c r="C64" s="64">
        <v>2</v>
      </c>
      <c r="D64" s="55">
        <v>2022</v>
      </c>
      <c r="E64" s="258" t="s">
        <v>209</v>
      </c>
      <c r="F64" s="258">
        <v>5</v>
      </c>
      <c r="G64" s="65" t="s">
        <v>124</v>
      </c>
      <c r="H64" s="80"/>
      <c r="I64" s="64">
        <v>1195</v>
      </c>
      <c r="J64" s="64">
        <v>7</v>
      </c>
      <c r="K64" s="67">
        <f>I64/J64</f>
        <v>170.71428571428572</v>
      </c>
    </row>
    <row r="65" spans="2:11" x14ac:dyDescent="0.25">
      <c r="B65" s="64"/>
      <c r="C65" s="64"/>
      <c r="D65" s="64"/>
      <c r="E65" s="72"/>
      <c r="F65" s="72"/>
      <c r="G65" s="73"/>
      <c r="H65" s="80"/>
      <c r="I65" s="64"/>
      <c r="J65" s="64"/>
      <c r="K65" s="67"/>
    </row>
    <row r="66" spans="2:11" x14ac:dyDescent="0.25">
      <c r="B66" s="65"/>
      <c r="C66" s="65"/>
      <c r="D66" s="65"/>
      <c r="E66" s="81"/>
      <c r="F66" s="80"/>
      <c r="G66" s="65"/>
      <c r="H66" s="80"/>
      <c r="I66" s="82">
        <f>SUM(I63:I65)</f>
        <v>1853</v>
      </c>
      <c r="J66" s="82">
        <f>SUM(J63:J65)</f>
        <v>11</v>
      </c>
      <c r="K66" s="67">
        <f>I66/J66</f>
        <v>168.45454545454547</v>
      </c>
    </row>
    <row r="67" spans="2:11" x14ac:dyDescent="0.25">
      <c r="B67" s="65"/>
      <c r="C67" s="65"/>
      <c r="D67" s="65"/>
      <c r="E67" s="81"/>
      <c r="F67" s="80"/>
      <c r="G67" s="65"/>
      <c r="H67" s="80"/>
      <c r="I67" s="64"/>
      <c r="J67" s="64"/>
      <c r="K67" s="64"/>
    </row>
    <row r="68" spans="2:11" x14ac:dyDescent="0.25">
      <c r="B68" s="177">
        <v>17</v>
      </c>
      <c r="C68" s="64">
        <v>11</v>
      </c>
      <c r="D68" s="64">
        <v>2019</v>
      </c>
      <c r="E68" s="177" t="s">
        <v>209</v>
      </c>
      <c r="F68" s="177">
        <v>5</v>
      </c>
      <c r="G68" s="65" t="s">
        <v>124</v>
      </c>
      <c r="H68" s="73" t="s">
        <v>147</v>
      </c>
      <c r="I68" s="64">
        <v>1216</v>
      </c>
      <c r="J68" s="64">
        <v>7</v>
      </c>
      <c r="K68" s="67">
        <f>I68/J68</f>
        <v>173.71428571428572</v>
      </c>
    </row>
    <row r="69" spans="2:11" x14ac:dyDescent="0.25">
      <c r="B69" s="101"/>
      <c r="C69" s="64"/>
      <c r="D69" s="55"/>
      <c r="E69" s="258"/>
      <c r="F69" s="258"/>
      <c r="G69" s="65"/>
      <c r="H69" s="80"/>
      <c r="I69" s="64"/>
      <c r="J69" s="64"/>
      <c r="K69" s="67"/>
    </row>
    <row r="70" spans="2:11" x14ac:dyDescent="0.25">
      <c r="B70" s="64"/>
      <c r="C70" s="64"/>
      <c r="D70" s="64"/>
      <c r="E70" s="72"/>
      <c r="F70" s="72"/>
      <c r="G70" s="73"/>
      <c r="H70" s="80"/>
      <c r="I70" s="64"/>
      <c r="J70" s="64"/>
      <c r="K70" s="67"/>
    </row>
    <row r="71" spans="2:11" x14ac:dyDescent="0.25">
      <c r="B71" s="55"/>
      <c r="C71" s="53"/>
      <c r="D71" s="53"/>
      <c r="E71" s="33"/>
      <c r="F71" s="55"/>
      <c r="H71" s="80"/>
      <c r="I71" s="82">
        <f>SUM(I68:I70)</f>
        <v>1216</v>
      </c>
      <c r="J71" s="82">
        <f>SUM(J68:J70)</f>
        <v>7</v>
      </c>
      <c r="K71" s="67">
        <f>I71/J71</f>
        <v>173.71428571428572</v>
      </c>
    </row>
    <row r="72" spans="2:11" x14ac:dyDescent="0.25">
      <c r="B72" s="55"/>
      <c r="C72" s="53"/>
      <c r="D72" s="53"/>
      <c r="E72" s="33"/>
      <c r="F72" s="55"/>
      <c r="H72" s="80"/>
      <c r="I72" s="103"/>
      <c r="J72" s="103"/>
      <c r="K72" s="67"/>
    </row>
    <row r="73" spans="2:11" x14ac:dyDescent="0.25">
      <c r="B73" s="55"/>
      <c r="C73" s="53"/>
      <c r="D73" s="53"/>
      <c r="E73" s="33"/>
      <c r="F73" s="55"/>
      <c r="H73" s="177" t="s">
        <v>205</v>
      </c>
      <c r="I73" s="104">
        <f>I45+I50+I55+I60+I66+I71</f>
        <v>12655</v>
      </c>
      <c r="J73" s="105">
        <f>J45+J50+J55+J60+J66+J71</f>
        <v>70</v>
      </c>
      <c r="K73" s="106">
        <f>I73/J73</f>
        <v>180.78571428571428</v>
      </c>
    </row>
    <row r="74" spans="2:11" x14ac:dyDescent="0.25">
      <c r="B74" s="55"/>
      <c r="C74" s="53"/>
      <c r="D74" s="53"/>
      <c r="E74" s="33"/>
      <c r="F74" s="55"/>
      <c r="H74" s="80"/>
      <c r="I74" s="103"/>
      <c r="J74" s="103"/>
      <c r="K74" s="67"/>
    </row>
    <row r="75" spans="2:11" ht="15.75" x14ac:dyDescent="0.25">
      <c r="B75" s="55"/>
      <c r="C75" s="53"/>
      <c r="D75" s="53"/>
      <c r="E75" s="33"/>
      <c r="F75" s="55"/>
      <c r="G75" s="108" t="s">
        <v>236</v>
      </c>
      <c r="H75" s="80"/>
      <c r="I75" s="103"/>
      <c r="J75" s="103"/>
      <c r="K75" s="67"/>
    </row>
    <row r="76" spans="2:11" x14ac:dyDescent="0.25">
      <c r="B76" s="55"/>
      <c r="C76" s="53"/>
      <c r="D76" s="53"/>
      <c r="E76" s="33"/>
      <c r="F76" s="55"/>
      <c r="H76" s="80"/>
      <c r="I76" s="103"/>
      <c r="J76" s="103"/>
      <c r="K76" s="67"/>
    </row>
    <row r="77" spans="2:11" x14ac:dyDescent="0.25">
      <c r="B77" s="177">
        <v>14</v>
      </c>
      <c r="C77" s="64">
        <v>11</v>
      </c>
      <c r="D77" s="64">
        <v>2021</v>
      </c>
      <c r="E77" s="177" t="s">
        <v>237</v>
      </c>
      <c r="F77" s="177">
        <v>4</v>
      </c>
      <c r="G77" s="65" t="s">
        <v>140</v>
      </c>
      <c r="H77" s="65" t="s">
        <v>235</v>
      </c>
      <c r="I77" s="103">
        <v>819</v>
      </c>
      <c r="J77" s="103">
        <v>7</v>
      </c>
      <c r="K77" s="67">
        <f>I77/J77</f>
        <v>117</v>
      </c>
    </row>
    <row r="78" spans="2:11" x14ac:dyDescent="0.25">
      <c r="B78" s="55"/>
      <c r="C78" s="53"/>
      <c r="D78" s="53"/>
      <c r="E78" s="33"/>
      <c r="F78" s="55"/>
      <c r="H78" s="80"/>
      <c r="I78" s="103"/>
      <c r="J78" s="103"/>
      <c r="K78" s="67"/>
    </row>
    <row r="79" spans="2:11" x14ac:dyDescent="0.25">
      <c r="B79" s="55"/>
      <c r="C79" s="53"/>
      <c r="D79" s="53"/>
      <c r="E79" s="33"/>
      <c r="F79" s="55"/>
      <c r="H79" s="80"/>
      <c r="I79" s="82">
        <f>SUM(I77:I78)</f>
        <v>819</v>
      </c>
      <c r="J79" s="82">
        <f>SUM(J77:J78)</f>
        <v>7</v>
      </c>
      <c r="K79" s="67">
        <f>I79/J79</f>
        <v>117</v>
      </c>
    </row>
    <row r="80" spans="2:11" x14ac:dyDescent="0.25">
      <c r="B80" s="55"/>
      <c r="C80" s="53"/>
      <c r="D80" s="53"/>
      <c r="E80" s="33"/>
      <c r="F80" s="55"/>
      <c r="H80" s="80"/>
      <c r="I80" s="103"/>
      <c r="J80" s="103"/>
      <c r="K80" s="67"/>
    </row>
    <row r="81" spans="2:11" x14ac:dyDescent="0.25">
      <c r="B81" s="258">
        <v>14</v>
      </c>
      <c r="C81" s="64">
        <v>11</v>
      </c>
      <c r="D81" s="64">
        <v>2021</v>
      </c>
      <c r="E81" s="177" t="s">
        <v>237</v>
      </c>
      <c r="F81" s="177">
        <v>4</v>
      </c>
      <c r="G81" s="65" t="s">
        <v>140</v>
      </c>
      <c r="H81" s="65" t="s">
        <v>353</v>
      </c>
      <c r="I81" s="103">
        <v>1043</v>
      </c>
      <c r="J81" s="103">
        <v>7</v>
      </c>
      <c r="K81" s="67">
        <f>I81/J81</f>
        <v>149</v>
      </c>
    </row>
    <row r="82" spans="2:11" x14ac:dyDescent="0.25">
      <c r="B82" s="55">
        <v>27</v>
      </c>
      <c r="C82" s="53">
        <v>2</v>
      </c>
      <c r="D82" s="53">
        <v>2022</v>
      </c>
      <c r="E82" s="258" t="s">
        <v>237</v>
      </c>
      <c r="F82" s="258">
        <v>4</v>
      </c>
      <c r="G82" t="s">
        <v>387</v>
      </c>
      <c r="H82" s="80"/>
      <c r="I82" s="103">
        <v>1115</v>
      </c>
      <c r="J82" s="103">
        <v>7</v>
      </c>
      <c r="K82" s="67">
        <f>I82/J82</f>
        <v>159.28571428571428</v>
      </c>
    </row>
    <row r="83" spans="2:11" x14ac:dyDescent="0.25">
      <c r="B83" s="55"/>
      <c r="C83" s="53"/>
      <c r="D83" s="53"/>
      <c r="E83" s="33"/>
      <c r="F83" s="55"/>
      <c r="H83" s="80"/>
      <c r="I83" s="103"/>
      <c r="J83" s="103"/>
      <c r="K83" s="67"/>
    </row>
    <row r="84" spans="2:11" x14ac:dyDescent="0.25">
      <c r="B84" s="55"/>
      <c r="C84" s="53"/>
      <c r="D84" s="53"/>
      <c r="E84" s="33"/>
      <c r="F84" s="55"/>
      <c r="H84" s="80"/>
      <c r="I84" s="82">
        <f>SUM(I81:I83)</f>
        <v>2158</v>
      </c>
      <c r="J84" s="82">
        <f>SUM(J81:J83)</f>
        <v>14</v>
      </c>
      <c r="K84" s="67">
        <f>I84/J84</f>
        <v>154.14285714285714</v>
      </c>
    </row>
    <row r="85" spans="2:11" x14ac:dyDescent="0.25">
      <c r="B85" s="55"/>
      <c r="C85" s="53"/>
      <c r="D85" s="53"/>
      <c r="E85" s="33"/>
      <c r="F85" s="55"/>
      <c r="H85" s="80"/>
      <c r="I85" s="103"/>
      <c r="J85" s="103"/>
      <c r="K85" s="67"/>
    </row>
    <row r="86" spans="2:11" x14ac:dyDescent="0.25">
      <c r="B86" s="258">
        <v>14</v>
      </c>
      <c r="C86" s="64">
        <v>11</v>
      </c>
      <c r="D86" s="64">
        <v>2021</v>
      </c>
      <c r="E86" s="177" t="s">
        <v>237</v>
      </c>
      <c r="F86" s="177">
        <v>4</v>
      </c>
      <c r="G86" s="65" t="s">
        <v>140</v>
      </c>
      <c r="H86" s="65" t="s">
        <v>283</v>
      </c>
      <c r="I86" s="103">
        <v>1148</v>
      </c>
      <c r="J86" s="103">
        <v>7</v>
      </c>
      <c r="K86" s="67">
        <f>I86/J86</f>
        <v>164</v>
      </c>
    </row>
    <row r="87" spans="2:11" x14ac:dyDescent="0.25">
      <c r="B87" s="55">
        <v>27</v>
      </c>
      <c r="C87" s="53">
        <v>2</v>
      </c>
      <c r="D87" s="53">
        <v>2022</v>
      </c>
      <c r="E87" s="258" t="s">
        <v>237</v>
      </c>
      <c r="F87" s="258">
        <v>4</v>
      </c>
      <c r="G87" t="s">
        <v>387</v>
      </c>
      <c r="H87" s="80"/>
      <c r="I87" s="103">
        <v>1209</v>
      </c>
      <c r="J87" s="103">
        <v>7</v>
      </c>
      <c r="K87" s="67">
        <f>I87/J87</f>
        <v>172.71428571428572</v>
      </c>
    </row>
    <row r="88" spans="2:11" x14ac:dyDescent="0.25">
      <c r="B88" s="55"/>
      <c r="C88" s="53"/>
      <c r="D88" s="53"/>
      <c r="E88" s="33"/>
      <c r="F88" s="55"/>
      <c r="H88" s="80"/>
      <c r="I88" s="103"/>
      <c r="J88" s="103"/>
      <c r="K88" s="67"/>
    </row>
    <row r="89" spans="2:11" x14ac:dyDescent="0.25">
      <c r="B89" s="55"/>
      <c r="C89" s="53"/>
      <c r="D89" s="53"/>
      <c r="E89" s="33"/>
      <c r="F89" s="55"/>
      <c r="H89" s="80"/>
      <c r="I89" s="82">
        <f>SUM(I86:I88)</f>
        <v>2357</v>
      </c>
      <c r="J89" s="82">
        <f>SUM(J86:J88)</f>
        <v>14</v>
      </c>
      <c r="K89" s="67">
        <f>I89/J89</f>
        <v>168.35714285714286</v>
      </c>
    </row>
    <row r="90" spans="2:11" x14ac:dyDescent="0.25">
      <c r="B90" s="55"/>
      <c r="C90" s="53"/>
      <c r="D90" s="53"/>
      <c r="E90" s="33"/>
      <c r="F90" s="55"/>
      <c r="H90" s="80"/>
      <c r="I90" s="103"/>
      <c r="J90" s="103"/>
      <c r="K90" s="67"/>
    </row>
    <row r="91" spans="2:11" x14ac:dyDescent="0.25">
      <c r="B91" s="258">
        <v>14</v>
      </c>
      <c r="C91" s="64">
        <v>11</v>
      </c>
      <c r="D91" s="64">
        <v>2021</v>
      </c>
      <c r="E91" s="177" t="s">
        <v>237</v>
      </c>
      <c r="F91" s="177">
        <v>4</v>
      </c>
      <c r="G91" s="65" t="s">
        <v>140</v>
      </c>
      <c r="H91" s="65" t="s">
        <v>234</v>
      </c>
      <c r="I91" s="103">
        <v>1022</v>
      </c>
      <c r="J91" s="103">
        <v>7</v>
      </c>
      <c r="K91" s="67">
        <f>I91/J91</f>
        <v>146</v>
      </c>
    </row>
    <row r="92" spans="2:11" x14ac:dyDescent="0.25">
      <c r="B92" s="55">
        <v>27</v>
      </c>
      <c r="C92" s="53">
        <v>2</v>
      </c>
      <c r="D92" s="53">
        <v>2022</v>
      </c>
      <c r="E92" s="258" t="s">
        <v>237</v>
      </c>
      <c r="F92" s="258">
        <v>4</v>
      </c>
      <c r="G92" t="s">
        <v>387</v>
      </c>
      <c r="H92" s="80"/>
      <c r="I92" s="103">
        <v>979</v>
      </c>
      <c r="J92" s="103">
        <v>7</v>
      </c>
      <c r="K92" s="67">
        <f>I92/J92</f>
        <v>139.85714285714286</v>
      </c>
    </row>
    <row r="93" spans="2:11" x14ac:dyDescent="0.25">
      <c r="B93" s="55"/>
      <c r="C93" s="53"/>
      <c r="D93" s="53"/>
      <c r="E93" s="33"/>
      <c r="F93" s="55"/>
      <c r="H93" s="80"/>
      <c r="I93" s="103"/>
      <c r="J93" s="103"/>
      <c r="K93" s="67"/>
    </row>
    <row r="94" spans="2:11" x14ac:dyDescent="0.25">
      <c r="B94" s="55"/>
      <c r="C94" s="53"/>
      <c r="D94" s="53"/>
      <c r="E94" s="33"/>
      <c r="F94" s="55"/>
      <c r="H94" s="80"/>
      <c r="I94" s="82">
        <f>SUM(I91:I93)</f>
        <v>2001</v>
      </c>
      <c r="J94" s="82">
        <f>SUM(J91:J93)</f>
        <v>14</v>
      </c>
      <c r="K94" s="67">
        <f>I94/J94</f>
        <v>142.92857142857142</v>
      </c>
    </row>
    <row r="95" spans="2:11" x14ac:dyDescent="0.25">
      <c r="B95" s="55"/>
      <c r="C95" s="53"/>
      <c r="D95" s="53"/>
      <c r="E95" s="33"/>
      <c r="F95" s="55"/>
      <c r="H95" s="80"/>
      <c r="I95" s="103"/>
      <c r="J95" s="103"/>
      <c r="K95" s="67"/>
    </row>
    <row r="96" spans="2:11" x14ac:dyDescent="0.25">
      <c r="B96" s="55">
        <v>27</v>
      </c>
      <c r="C96" s="53">
        <v>2</v>
      </c>
      <c r="D96" s="53">
        <v>2022</v>
      </c>
      <c r="E96" s="258" t="s">
        <v>237</v>
      </c>
      <c r="F96" s="258">
        <v>4</v>
      </c>
      <c r="G96" t="s">
        <v>387</v>
      </c>
      <c r="H96" s="80" t="s">
        <v>281</v>
      </c>
      <c r="I96" s="103">
        <v>1109</v>
      </c>
      <c r="J96" s="103">
        <v>7</v>
      </c>
      <c r="K96" s="67">
        <f>I96/J96</f>
        <v>158.42857142857142</v>
      </c>
    </row>
    <row r="97" spans="2:11" x14ac:dyDescent="0.25">
      <c r="B97" s="55"/>
      <c r="C97" s="53"/>
      <c r="D97" s="53"/>
      <c r="E97" s="33"/>
      <c r="F97" s="55"/>
      <c r="H97" s="80"/>
      <c r="I97" s="103"/>
      <c r="J97" s="103"/>
      <c r="K97" s="67"/>
    </row>
    <row r="98" spans="2:11" x14ac:dyDescent="0.25">
      <c r="B98" s="55"/>
      <c r="C98" s="53"/>
      <c r="D98" s="53"/>
      <c r="E98" s="33"/>
      <c r="F98" s="55"/>
      <c r="H98" s="80"/>
      <c r="I98" s="82">
        <f>SUM(I96:I97)</f>
        <v>1109</v>
      </c>
      <c r="J98" s="82">
        <f>SUM(J96:J97)</f>
        <v>7</v>
      </c>
      <c r="K98" s="67">
        <f>I98/J98</f>
        <v>158.42857142857142</v>
      </c>
    </row>
    <row r="99" spans="2:11" x14ac:dyDescent="0.25">
      <c r="B99" s="55"/>
      <c r="C99" s="53"/>
      <c r="D99" s="53"/>
      <c r="E99" s="33"/>
      <c r="F99" s="55"/>
      <c r="H99" s="80"/>
      <c r="I99" s="103"/>
      <c r="J99" s="103"/>
      <c r="K99" s="67"/>
    </row>
    <row r="100" spans="2:11" x14ac:dyDescent="0.25">
      <c r="B100" s="55"/>
      <c r="C100" s="53"/>
      <c r="D100" s="53"/>
      <c r="E100" s="33"/>
      <c r="F100" s="55"/>
      <c r="H100" s="177" t="s">
        <v>205</v>
      </c>
      <c r="I100" s="104">
        <f>I79+I84+I89+I94+I98</f>
        <v>8444</v>
      </c>
      <c r="J100" s="105">
        <f>J79+J84+J89+J94+J98</f>
        <v>56</v>
      </c>
      <c r="K100" s="106">
        <f>I100/J100</f>
        <v>150.78571428571428</v>
      </c>
    </row>
    <row r="101" spans="2:11" x14ac:dyDescent="0.25">
      <c r="B101" s="177"/>
      <c r="C101" s="64"/>
      <c r="D101" s="64"/>
      <c r="E101" s="177"/>
      <c r="F101" s="177"/>
      <c r="G101" s="65"/>
      <c r="H101" s="80"/>
      <c r="I101" s="103"/>
      <c r="J101" s="103"/>
      <c r="K101" s="67"/>
    </row>
    <row r="102" spans="2:11" x14ac:dyDescent="0.25">
      <c r="B102" s="55"/>
      <c r="C102" s="53"/>
      <c r="D102" s="53"/>
      <c r="E102" s="33"/>
      <c r="F102" s="55"/>
      <c r="H102" s="80"/>
      <c r="I102" s="103"/>
      <c r="J102" s="103"/>
      <c r="K102" s="67"/>
    </row>
    <row r="103" spans="2:11" x14ac:dyDescent="0.25">
      <c r="B103" s="55"/>
      <c r="C103" s="53"/>
      <c r="D103" s="53"/>
      <c r="E103" s="33"/>
      <c r="F103" s="55"/>
      <c r="H103" s="80"/>
      <c r="I103" s="103"/>
      <c r="J103" s="103"/>
      <c r="K103" s="67"/>
    </row>
    <row r="104" spans="2:11" x14ac:dyDescent="0.25">
      <c r="H104" s="80"/>
      <c r="I104" s="64"/>
      <c r="J104" s="64"/>
      <c r="K104" s="64"/>
    </row>
    <row r="105" spans="2:11" x14ac:dyDescent="0.25">
      <c r="H105" s="72" t="s">
        <v>238</v>
      </c>
      <c r="I105" s="104">
        <f>I39+I73+I100</f>
        <v>33953</v>
      </c>
      <c r="J105" s="105">
        <f>J39+J73+J100</f>
        <v>196</v>
      </c>
      <c r="K105" s="106">
        <f>I105/J105</f>
        <v>173.2295918367347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0"/>
  <sheetViews>
    <sheetView workbookViewId="0">
      <selection activeCell="D6" sqref="D6"/>
    </sheetView>
  </sheetViews>
  <sheetFormatPr baseColWidth="10" defaultRowHeight="15" x14ac:dyDescent="0.25"/>
  <cols>
    <col min="15" max="15" width="9.28515625" customWidth="1"/>
  </cols>
  <sheetData>
    <row r="3" spans="1:18" x14ac:dyDescent="0.25">
      <c r="C3">
        <v>1</v>
      </c>
      <c r="D3">
        <v>2</v>
      </c>
      <c r="E3">
        <v>3</v>
      </c>
      <c r="F3">
        <v>4</v>
      </c>
      <c r="G3">
        <v>5</v>
      </c>
      <c r="H3">
        <v>6</v>
      </c>
      <c r="I3">
        <v>7</v>
      </c>
      <c r="J3">
        <v>8</v>
      </c>
      <c r="K3">
        <v>9</v>
      </c>
      <c r="L3">
        <v>10</v>
      </c>
      <c r="M3">
        <v>11</v>
      </c>
      <c r="N3" t="s">
        <v>528</v>
      </c>
      <c r="Q3" t="s">
        <v>529</v>
      </c>
    </row>
    <row r="4" spans="1:18" x14ac:dyDescent="0.25">
      <c r="A4" s="188" t="s">
        <v>439</v>
      </c>
      <c r="C4">
        <v>147</v>
      </c>
      <c r="D4">
        <v>202</v>
      </c>
      <c r="E4">
        <v>201</v>
      </c>
      <c r="F4">
        <v>205</v>
      </c>
      <c r="G4">
        <v>186</v>
      </c>
      <c r="H4">
        <v>202</v>
      </c>
      <c r="I4">
        <v>186</v>
      </c>
      <c r="J4">
        <v>193</v>
      </c>
      <c r="K4">
        <v>163</v>
      </c>
      <c r="L4">
        <v>181</v>
      </c>
      <c r="M4">
        <v>182</v>
      </c>
      <c r="N4">
        <f t="shared" ref="N4:N8" si="0">SUM(C4:M4)</f>
        <v>2048</v>
      </c>
      <c r="O4">
        <v>11</v>
      </c>
      <c r="P4" s="276">
        <f>+N4/O4</f>
        <v>186.18181818181819</v>
      </c>
      <c r="Q4">
        <v>2052</v>
      </c>
      <c r="R4">
        <f>N4+Q4</f>
        <v>4100</v>
      </c>
    </row>
    <row r="5" spans="1:18" x14ac:dyDescent="0.25">
      <c r="A5" s="73" t="s">
        <v>125</v>
      </c>
      <c r="C5">
        <v>159</v>
      </c>
      <c r="D5">
        <v>161</v>
      </c>
      <c r="E5">
        <v>127</v>
      </c>
      <c r="F5">
        <v>196</v>
      </c>
      <c r="G5">
        <v>129</v>
      </c>
      <c r="H5">
        <v>204</v>
      </c>
      <c r="I5">
        <v>192</v>
      </c>
      <c r="J5">
        <v>166</v>
      </c>
      <c r="K5">
        <v>207</v>
      </c>
      <c r="L5">
        <v>160</v>
      </c>
      <c r="M5">
        <v>181</v>
      </c>
      <c r="N5">
        <f t="shared" si="0"/>
        <v>1882</v>
      </c>
      <c r="O5">
        <v>11</v>
      </c>
      <c r="P5" s="276">
        <f t="shared" ref="P5:P10" si="1">+N5/O5</f>
        <v>171.09090909090909</v>
      </c>
      <c r="Q5">
        <v>1910</v>
      </c>
      <c r="R5">
        <f t="shared" ref="R5:R9" si="2">N5+Q5</f>
        <v>3792</v>
      </c>
    </row>
    <row r="6" spans="1:18" x14ac:dyDescent="0.25">
      <c r="A6" s="188" t="s">
        <v>264</v>
      </c>
      <c r="C6">
        <v>139</v>
      </c>
      <c r="D6">
        <v>167</v>
      </c>
      <c r="E6">
        <v>138</v>
      </c>
      <c r="F6">
        <v>128</v>
      </c>
      <c r="N6">
        <f t="shared" si="0"/>
        <v>572</v>
      </c>
      <c r="O6">
        <v>4</v>
      </c>
      <c r="P6" s="276">
        <f t="shared" si="1"/>
        <v>143</v>
      </c>
      <c r="Q6">
        <v>761</v>
      </c>
      <c r="R6">
        <f t="shared" si="2"/>
        <v>1333</v>
      </c>
    </row>
    <row r="7" spans="1:18" x14ac:dyDescent="0.25">
      <c r="A7" s="188" t="s">
        <v>132</v>
      </c>
      <c r="G7">
        <v>114</v>
      </c>
      <c r="H7">
        <v>211</v>
      </c>
      <c r="I7">
        <v>142</v>
      </c>
      <c r="J7">
        <v>160</v>
      </c>
      <c r="K7">
        <v>161</v>
      </c>
      <c r="L7">
        <v>114</v>
      </c>
      <c r="M7">
        <v>133</v>
      </c>
      <c r="N7">
        <f t="shared" si="0"/>
        <v>1035</v>
      </c>
      <c r="O7">
        <v>7</v>
      </c>
      <c r="P7" s="276">
        <f t="shared" si="1"/>
        <v>147.85714285714286</v>
      </c>
      <c r="R7">
        <f t="shared" si="2"/>
        <v>1035</v>
      </c>
    </row>
    <row r="8" spans="1:18" x14ac:dyDescent="0.25">
      <c r="A8" s="73" t="s">
        <v>128</v>
      </c>
      <c r="C8">
        <v>158</v>
      </c>
      <c r="D8">
        <v>215</v>
      </c>
      <c r="E8">
        <v>179</v>
      </c>
      <c r="F8">
        <v>213</v>
      </c>
      <c r="G8">
        <v>183</v>
      </c>
      <c r="H8">
        <v>180</v>
      </c>
      <c r="I8">
        <v>140</v>
      </c>
      <c r="J8">
        <v>181</v>
      </c>
      <c r="K8">
        <v>195</v>
      </c>
      <c r="L8">
        <v>144</v>
      </c>
      <c r="M8">
        <v>191</v>
      </c>
      <c r="N8">
        <f t="shared" si="0"/>
        <v>1979</v>
      </c>
      <c r="O8">
        <v>11</v>
      </c>
      <c r="P8" s="276">
        <f t="shared" si="1"/>
        <v>179.90909090909091</v>
      </c>
      <c r="Q8">
        <v>1930</v>
      </c>
      <c r="R8">
        <f t="shared" si="2"/>
        <v>3909</v>
      </c>
    </row>
    <row r="9" spans="1:18" x14ac:dyDescent="0.25">
      <c r="A9" s="73"/>
      <c r="P9" s="276"/>
      <c r="Q9">
        <v>936</v>
      </c>
      <c r="R9">
        <f t="shared" si="2"/>
        <v>936</v>
      </c>
    </row>
    <row r="10" spans="1:18" x14ac:dyDescent="0.25">
      <c r="C10">
        <f>SUM(C4:C8)</f>
        <v>603</v>
      </c>
      <c r="D10">
        <f t="shared" ref="D10:N10" si="3">SUM(D4:D8)</f>
        <v>745</v>
      </c>
      <c r="E10">
        <f t="shared" si="3"/>
        <v>645</v>
      </c>
      <c r="F10">
        <f t="shared" si="3"/>
        <v>742</v>
      </c>
      <c r="G10">
        <f t="shared" si="3"/>
        <v>612</v>
      </c>
      <c r="H10">
        <f t="shared" si="3"/>
        <v>797</v>
      </c>
      <c r="I10">
        <f t="shared" si="3"/>
        <v>660</v>
      </c>
      <c r="J10">
        <f t="shared" si="3"/>
        <v>700</v>
      </c>
      <c r="K10">
        <f t="shared" si="3"/>
        <v>726</v>
      </c>
      <c r="L10">
        <f t="shared" si="3"/>
        <v>599</v>
      </c>
      <c r="M10">
        <f t="shared" si="3"/>
        <v>687</v>
      </c>
      <c r="N10">
        <f t="shared" si="3"/>
        <v>7516</v>
      </c>
      <c r="O10">
        <f>SUM(O4:O8)</f>
        <v>44</v>
      </c>
      <c r="P10" s="276">
        <f t="shared" si="1"/>
        <v>170.81818181818181</v>
      </c>
      <c r="Q10">
        <f>SUM(Q4:Q9)</f>
        <v>7589</v>
      </c>
      <c r="R10">
        <f>SUM(R4:R9)</f>
        <v>15105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joueurs2021_2022</vt:lpstr>
      <vt:lpstr>CHRONO_21_22</vt:lpstr>
      <vt:lpstr>palmares21_22</vt:lpstr>
      <vt:lpstr>nomines_21_22</vt:lpstr>
      <vt:lpstr>dames_clubs_21_22</vt:lpstr>
      <vt:lpstr>hommes_clubs_21_22</vt:lpstr>
      <vt:lpstr>n3 j2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2022-05-16T09:53:04Z</dcterms:modified>
</cp:coreProperties>
</file>