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2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132" i="3" l="1"/>
  <c r="BM125" i="1" l="1"/>
  <c r="BL129" i="1"/>
  <c r="BL126" i="1"/>
  <c r="BL127" i="1" s="1"/>
  <c r="BL125" i="1"/>
  <c r="BN120" i="1"/>
  <c r="BM120" i="1"/>
  <c r="BM119" i="1"/>
  <c r="BM121" i="1" s="1"/>
  <c r="BN114" i="1"/>
  <c r="BM114" i="1"/>
  <c r="BM113" i="1"/>
  <c r="BM115" i="1" s="1"/>
  <c r="BN108" i="1"/>
  <c r="BM108" i="1"/>
  <c r="BM107" i="1"/>
  <c r="BM109" i="1" s="1"/>
  <c r="BN105" i="1"/>
  <c r="BM105" i="1"/>
  <c r="BM104" i="1"/>
  <c r="BM106" i="1" s="1"/>
  <c r="BN102" i="1"/>
  <c r="BM102" i="1"/>
  <c r="BM101" i="1"/>
  <c r="BM103" i="1" s="1"/>
  <c r="BN99" i="1"/>
  <c r="BM99" i="1"/>
  <c r="BM98" i="1"/>
  <c r="BM100" i="1" s="1"/>
  <c r="BN96" i="1"/>
  <c r="BM96" i="1"/>
  <c r="BM95" i="1"/>
  <c r="BM97" i="1" s="1"/>
  <c r="BN93" i="1"/>
  <c r="BM93" i="1"/>
  <c r="BM92" i="1"/>
  <c r="BM94" i="1" s="1"/>
  <c r="BN90" i="1"/>
  <c r="BM90" i="1"/>
  <c r="BM89" i="1"/>
  <c r="BM91" i="1" s="1"/>
  <c r="BN87" i="1"/>
  <c r="BM87" i="1"/>
  <c r="BM86" i="1"/>
  <c r="BM88" i="1" s="1"/>
  <c r="BN84" i="1"/>
  <c r="BM84" i="1"/>
  <c r="BM83" i="1"/>
  <c r="BM85" i="1" s="1"/>
  <c r="BN81" i="1"/>
  <c r="BM81" i="1"/>
  <c r="BM80" i="1"/>
  <c r="BM82" i="1" s="1"/>
  <c r="BN78" i="1"/>
  <c r="BM78" i="1"/>
  <c r="BM77" i="1"/>
  <c r="BM79" i="1" s="1"/>
  <c r="BN75" i="1"/>
  <c r="BM75" i="1"/>
  <c r="BM74" i="1"/>
  <c r="BM76" i="1" s="1"/>
  <c r="BN72" i="1"/>
  <c r="BM72" i="1"/>
  <c r="BM71" i="1"/>
  <c r="BM73" i="1" s="1"/>
  <c r="BN69" i="1"/>
  <c r="BM69" i="1"/>
  <c r="BM68" i="1"/>
  <c r="BM70" i="1" s="1"/>
  <c r="BN66" i="1"/>
  <c r="BM66" i="1"/>
  <c r="BM65" i="1"/>
  <c r="BM67" i="1" s="1"/>
  <c r="BN63" i="1"/>
  <c r="BM63" i="1"/>
  <c r="BM62" i="1"/>
  <c r="BM64" i="1" s="1"/>
  <c r="BN60" i="1"/>
  <c r="BM60" i="1"/>
  <c r="BM59" i="1"/>
  <c r="BM61" i="1" s="1"/>
  <c r="BN57" i="1"/>
  <c r="BM57" i="1"/>
  <c r="BM56" i="1"/>
  <c r="BM58" i="1" s="1"/>
  <c r="BN54" i="1"/>
  <c r="BM54" i="1"/>
  <c r="BM53" i="1"/>
  <c r="BM55" i="1" s="1"/>
  <c r="BN51" i="1"/>
  <c r="BM51" i="1"/>
  <c r="BM50" i="1"/>
  <c r="BM52" i="1" s="1"/>
  <c r="BN48" i="1"/>
  <c r="BM48" i="1"/>
  <c r="BM47" i="1"/>
  <c r="BM49" i="1" s="1"/>
  <c r="BN45" i="1"/>
  <c r="BM45" i="1"/>
  <c r="BM44" i="1"/>
  <c r="BM46" i="1" s="1"/>
  <c r="BN42" i="1"/>
  <c r="BM42" i="1"/>
  <c r="BM41" i="1"/>
  <c r="BM43" i="1" s="1"/>
  <c r="BN39" i="1"/>
  <c r="BM39" i="1"/>
  <c r="BM38" i="1"/>
  <c r="BM40" i="1" s="1"/>
  <c r="BN36" i="1"/>
  <c r="BM36" i="1"/>
  <c r="BM35" i="1"/>
  <c r="BM37" i="1" s="1"/>
  <c r="BN33" i="1"/>
  <c r="BM33" i="1"/>
  <c r="BM32" i="1"/>
  <c r="BM34" i="1" s="1"/>
  <c r="BN30" i="1"/>
  <c r="BM30" i="1"/>
  <c r="BM29" i="1"/>
  <c r="BM31" i="1" s="1"/>
  <c r="BN27" i="1"/>
  <c r="BM27" i="1"/>
  <c r="BM26" i="1"/>
  <c r="BM28" i="1" s="1"/>
  <c r="BN21" i="1"/>
  <c r="BM21" i="1"/>
  <c r="BM20" i="1"/>
  <c r="BM22" i="1" s="1"/>
  <c r="BN18" i="1"/>
  <c r="BM18" i="1"/>
  <c r="BM17" i="1"/>
  <c r="BM19" i="1" s="1"/>
  <c r="BN15" i="1"/>
  <c r="BM15" i="1"/>
  <c r="BM14" i="1"/>
  <c r="BM16" i="1" s="1"/>
  <c r="BN12" i="1"/>
  <c r="BM12" i="1"/>
  <c r="BM11" i="1"/>
  <c r="BL103" i="1"/>
  <c r="BL55" i="1"/>
  <c r="BL31" i="1"/>
  <c r="H280" i="2"/>
  <c r="K280" i="2"/>
  <c r="L279" i="2"/>
  <c r="J280" i="2"/>
  <c r="L278" i="2"/>
  <c r="L277" i="2"/>
  <c r="BJ16" i="1" l="1"/>
  <c r="BJ82" i="1"/>
  <c r="BJ129" i="1"/>
  <c r="BK126" i="1"/>
  <c r="BJ126" i="1"/>
  <c r="BK125" i="1"/>
  <c r="BJ125" i="1"/>
  <c r="BK103" i="1"/>
  <c r="BK55" i="1"/>
  <c r="BJ52" i="1"/>
  <c r="BJ49" i="1"/>
  <c r="BK31" i="1"/>
  <c r="BK13" i="1"/>
  <c r="BK129" i="1" s="1"/>
  <c r="L276" i="2"/>
  <c r="L275" i="2"/>
  <c r="L274" i="2"/>
  <c r="L273" i="2"/>
  <c r="L269" i="2"/>
  <c r="L270" i="2"/>
  <c r="L271" i="2"/>
  <c r="L272" i="2"/>
  <c r="BK127" i="1" l="1"/>
  <c r="BJ127" i="1"/>
  <c r="J261" i="2"/>
  <c r="J130" i="3" l="1"/>
  <c r="J74" i="3"/>
  <c r="J57" i="3"/>
  <c r="BI76" i="1" l="1"/>
  <c r="BI73" i="1"/>
  <c r="BI109" i="1"/>
  <c r="BI106" i="1"/>
  <c r="BI103" i="1"/>
  <c r="BI58" i="1"/>
  <c r="BI55" i="1"/>
  <c r="BI34" i="1"/>
  <c r="BI31" i="1"/>
  <c r="BH129" i="1"/>
  <c r="BM129" i="1" s="1"/>
  <c r="BI126" i="1"/>
  <c r="BH126" i="1"/>
  <c r="BM126" i="1" s="1"/>
  <c r="BI125" i="1"/>
  <c r="BH125" i="1"/>
  <c r="BH127" i="1" s="1"/>
  <c r="BH103" i="1"/>
  <c r="BH94" i="1"/>
  <c r="BH79" i="1"/>
  <c r="L268" i="2"/>
  <c r="J268" i="2"/>
  <c r="L267" i="2"/>
  <c r="J267" i="2"/>
  <c r="L266" i="2"/>
  <c r="J266" i="2"/>
  <c r="L265" i="2"/>
  <c r="J265" i="2"/>
  <c r="L264" i="2"/>
  <c r="J264" i="2"/>
  <c r="L263" i="2"/>
  <c r="J263" i="2"/>
  <c r="L262" i="2"/>
  <c r="J262" i="2"/>
  <c r="L261" i="2"/>
  <c r="L260" i="2"/>
  <c r="J260" i="2"/>
  <c r="L259" i="2"/>
  <c r="L258" i="2"/>
  <c r="L257" i="2"/>
  <c r="BI127" i="1" l="1"/>
  <c r="BI129" i="1"/>
  <c r="F41" i="4"/>
  <c r="J89" i="3"/>
  <c r="J19" i="3"/>
  <c r="BG67" i="1"/>
  <c r="BG61" i="1"/>
  <c r="BF106" i="1"/>
  <c r="BF76" i="1"/>
  <c r="BE109" i="1"/>
  <c r="BE73" i="1"/>
  <c r="BE55" i="1"/>
  <c r="BG129" i="1"/>
  <c r="BF129" i="1"/>
  <c r="BE129" i="1"/>
  <c r="BD129" i="1"/>
  <c r="BG126" i="1"/>
  <c r="BF126" i="1"/>
  <c r="BE126" i="1"/>
  <c r="BD126" i="1"/>
  <c r="BD127" i="1" s="1"/>
  <c r="BG125" i="1"/>
  <c r="BF125" i="1"/>
  <c r="BE125" i="1"/>
  <c r="BD125" i="1"/>
  <c r="BD103" i="1"/>
  <c r="BD94" i="1"/>
  <c r="L256" i="2"/>
  <c r="L255" i="2"/>
  <c r="L254" i="2"/>
  <c r="L253" i="2"/>
  <c r="L252" i="2"/>
  <c r="L251" i="2"/>
  <c r="L250" i="2"/>
  <c r="L249" i="2"/>
  <c r="L248" i="2"/>
  <c r="BG127" i="1" l="1"/>
  <c r="BF127" i="1"/>
  <c r="BE127" i="1"/>
  <c r="BC129" i="1"/>
  <c r="BC126" i="1"/>
  <c r="BC127" i="1" s="1"/>
  <c r="BC125" i="1"/>
  <c r="BC79" i="1"/>
  <c r="BC52" i="1"/>
  <c r="BC58" i="1"/>
  <c r="BC31" i="1"/>
  <c r="L247" i="2"/>
  <c r="L246" i="2"/>
  <c r="L245" i="2"/>
  <c r="L244" i="2"/>
  <c r="BR126" i="1" l="1"/>
  <c r="BR125" i="1"/>
  <c r="BR121" i="1"/>
  <c r="BR115" i="1"/>
  <c r="BR109" i="1"/>
  <c r="BR106" i="1"/>
  <c r="BR103" i="1"/>
  <c r="BR100" i="1"/>
  <c r="BR97" i="1"/>
  <c r="BR94" i="1"/>
  <c r="BR91" i="1"/>
  <c r="BR88" i="1"/>
  <c r="BR85" i="1"/>
  <c r="BR79" i="1"/>
  <c r="BR76" i="1"/>
  <c r="BR73" i="1"/>
  <c r="BR70" i="1"/>
  <c r="BR67" i="1"/>
  <c r="BR64" i="1"/>
  <c r="BR61" i="1"/>
  <c r="BR58" i="1"/>
  <c r="BR55" i="1"/>
  <c r="BR52" i="1"/>
  <c r="BR49" i="1"/>
  <c r="BR46" i="1"/>
  <c r="BR43" i="1"/>
  <c r="BR40" i="1"/>
  <c r="BR37" i="1"/>
  <c r="BR34" i="1"/>
  <c r="BR31" i="1"/>
  <c r="BR22" i="1"/>
  <c r="BR19" i="1"/>
  <c r="BR16" i="1"/>
  <c r="BR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BA121" i="1"/>
  <c r="BB115" i="1"/>
  <c r="BA109" i="1"/>
  <c r="BA94" i="1"/>
  <c r="BB82" i="1"/>
  <c r="BA73" i="1"/>
  <c r="BA70" i="1"/>
  <c r="BA58" i="1"/>
  <c r="BA55" i="1"/>
  <c r="BB52" i="1"/>
  <c r="BA43" i="1"/>
  <c r="BA34" i="1"/>
  <c r="BA28" i="1"/>
  <c r="BB22" i="1"/>
  <c r="BB16" i="1"/>
  <c r="BB129" i="1"/>
  <c r="BA129" i="1"/>
  <c r="BB126" i="1"/>
  <c r="BA126" i="1"/>
  <c r="BB125" i="1"/>
  <c r="BA125" i="1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BA127" i="1" l="1"/>
  <c r="BB127" i="1"/>
  <c r="AZ129" i="1"/>
  <c r="AZ126" i="1"/>
  <c r="AZ127" i="1" s="1"/>
  <c r="AZ125" i="1"/>
  <c r="AZ31" i="1"/>
  <c r="L228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T121" i="1"/>
  <c r="BT94" i="1"/>
  <c r="BT91" i="1"/>
  <c r="BT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105" i="3"/>
  <c r="L227" i="2"/>
  <c r="L226" i="2"/>
  <c r="L225" i="2"/>
  <c r="L224" i="2"/>
  <c r="BT97" i="1" l="1"/>
  <c r="AY129" i="1"/>
  <c r="AX129" i="1"/>
  <c r="AY126" i="1"/>
  <c r="AX126" i="1"/>
  <c r="AY125" i="1"/>
  <c r="AX125" i="1"/>
  <c r="AY127" i="1" l="1"/>
  <c r="BT46" i="1"/>
  <c r="AX127" i="1"/>
  <c r="AW129" i="1"/>
  <c r="AW126" i="1"/>
  <c r="AW127" i="1" s="1"/>
  <c r="AW125" i="1"/>
  <c r="AW16" i="1"/>
  <c r="L218" i="2"/>
  <c r="AS70" i="1" l="1"/>
  <c r="AR79" i="1"/>
  <c r="AV103" i="1" l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8" i="4" l="1"/>
  <c r="K37" i="4"/>
  <c r="K30" i="4"/>
  <c r="K33" i="4"/>
  <c r="K29" i="4"/>
  <c r="K27" i="4"/>
  <c r="K26" i="4"/>
  <c r="K32" i="4"/>
  <c r="K31" i="4"/>
  <c r="K28" i="4"/>
  <c r="K34" i="4"/>
  <c r="K23" i="4"/>
  <c r="K20" i="4"/>
  <c r="K22" i="4"/>
  <c r="K25" i="4"/>
  <c r="K24" i="4"/>
  <c r="K21" i="4"/>
  <c r="K19" i="4"/>
  <c r="K17" i="4"/>
  <c r="K14" i="4"/>
  <c r="K16" i="4"/>
  <c r="K18" i="4"/>
  <c r="K10" i="4"/>
  <c r="K15" i="4"/>
  <c r="K12" i="4"/>
  <c r="K11" i="4"/>
  <c r="K13" i="4"/>
  <c r="K9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3" i="4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M13" i="1" l="1"/>
  <c r="AL88" i="1"/>
  <c r="AL70" i="1"/>
  <c r="AL129" i="1" s="1"/>
  <c r="L156" i="2"/>
  <c r="L155" i="2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AK52" i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N123" i="1"/>
  <c r="BM123" i="1"/>
  <c r="BM122" i="1"/>
  <c r="BM124" i="1" s="1"/>
  <c r="BN117" i="1"/>
  <c r="BM117" i="1"/>
  <c r="BM116" i="1"/>
  <c r="BM118" i="1" s="1"/>
  <c r="BN24" i="1"/>
  <c r="BM24" i="1"/>
  <c r="BM23" i="1"/>
  <c r="BM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6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T43" i="1" s="1"/>
  <c r="A19" i="1"/>
  <c r="A13" i="1"/>
  <c r="A34" i="1"/>
  <c r="A31" i="1"/>
  <c r="D55" i="1" l="1"/>
  <c r="D34" i="1"/>
  <c r="D31" i="1"/>
  <c r="BT103" i="1" l="1"/>
  <c r="BN126" i="1" l="1"/>
  <c r="K94" i="6" l="1"/>
  <c r="K89" i="6"/>
  <c r="K84" i="6"/>
  <c r="K80" i="6"/>
  <c r="K106" i="6" l="1"/>
  <c r="N129" i="1" l="1"/>
  <c r="L129" i="1" l="1"/>
  <c r="J110" i="3" l="1"/>
  <c r="J129" i="1" l="1"/>
  <c r="K129" i="1" l="1"/>
  <c r="H129" i="1" l="1"/>
  <c r="BT106" i="1" l="1"/>
  <c r="BT58" i="1"/>
  <c r="BT34" i="1"/>
  <c r="BT73" i="1" l="1"/>
  <c r="BT61" i="1"/>
  <c r="BT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9" i="3"/>
  <c r="L10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80" i="2"/>
  <c r="K45" i="6"/>
  <c r="K14" i="5"/>
  <c r="K75" i="5"/>
  <c r="BP128" i="1"/>
  <c r="E129" i="1"/>
  <c r="BT13" i="1"/>
  <c r="K76" i="6" l="1"/>
  <c r="I111" i="6"/>
  <c r="J111" i="6"/>
  <c r="K39" i="6"/>
  <c r="K92" i="5"/>
  <c r="K39" i="5"/>
  <c r="K69" i="5"/>
  <c r="BT70" i="1"/>
  <c r="BT55" i="1"/>
  <c r="BR127" i="1"/>
  <c r="D129" i="1"/>
  <c r="F129" i="1"/>
  <c r="G129" i="1"/>
  <c r="I129" i="1"/>
  <c r="BT67" i="1"/>
  <c r="BT31" i="1"/>
  <c r="K111" i="6" l="1"/>
  <c r="BT76" i="1"/>
  <c r="BM127" i="1"/>
</calcChain>
</file>

<file path=xl/sharedStrings.xml><?xml version="1.0" encoding="utf-8"?>
<sst xmlns="http://schemas.openxmlformats.org/spreadsheetml/2006/main" count="2815" uniqueCount="679">
  <si>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</si>
  <si>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</si>
  <si>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</si>
  <si>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</si>
  <si>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</si>
  <si>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</si>
  <si>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</si>
  <si>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</si>
  <si>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</si>
  <si>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</si>
  <si>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</si>
  <si>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</si>
  <si>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</si>
  <si>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</si>
  <si>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</si>
  <si>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</si>
  <si>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</si>
  <si>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</si>
  <si>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</si>
  <si>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</si>
  <si>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</si>
  <si>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</si>
  <si>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</si>
  <si>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</si>
  <si>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</si>
  <si>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</si>
  <si>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</si>
  <si>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</si>
  <si>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</si>
  <si>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</si>
  <si>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</si>
  <si>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</si>
  <si>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</si>
  <si>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</si>
  <si>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</si>
  <si>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</si>
  <si>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</si>
  <si>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</si>
  <si>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</si>
  <si>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</si>
  <si>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</si>
  <si>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</si>
  <si>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</si>
  <si>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</si>
  <si>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</si>
  <si>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</si>
  <si>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</si>
  <si>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</si>
  <si>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</si>
  <si>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</si>
  <si>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</si>
  <si>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</si>
  <si>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</si>
  <si>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</si>
  <si>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</si>
  <si>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</si>
  <si>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</si>
  <si>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</si>
  <si>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</si>
  <si>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</si>
  <si>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</si>
  <si>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</si>
  <si>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</si>
  <si>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</si>
  <si>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</si>
  <si>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</si>
  <si>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</si>
  <si>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</si>
  <si>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</si>
  <si>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</si>
  <si>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</si>
  <si>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</si>
  <si>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</si>
  <si>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</si>
  <si>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</si>
  <si>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</si>
  <si>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</si>
  <si>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</si>
  <si>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</si>
  <si>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</si>
  <si>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</si>
  <si>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</si>
  <si>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</si>
  <si>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</si>
  <si>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</si>
  <si>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</si>
  <si>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</si>
  <si>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</si>
  <si>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</si>
  <si>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</si>
  <si>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</si>
  <si>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</si>
  <si>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</si>
  <si>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</si>
  <si>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</si>
  <si>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</si>
  <si>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</si>
  <si>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</si>
  <si>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</si>
  <si>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</si>
  <si>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</si>
  <si>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</si>
  <si>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</si>
  <si>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</si>
  <si>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</si>
  <si>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</si>
  <si>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</si>
  <si>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</si>
  <si>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</si>
  <si>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</si>
  <si>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</si>
  <si>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</si>
  <si>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</si>
  <si>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</si>
  <si>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</si>
  <si>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</si>
  <si>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</si>
  <si>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</si>
  <si>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</si>
  <si>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</si>
  <si>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</si>
  <si>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</si>
  <si>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</si>
  <si>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</si>
  <si>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</si>
  <si>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</si>
  <si>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</si>
  <si>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</si>
  <si>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</si>
  <si>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</si>
  <si>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</si>
  <si>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</si>
  <si>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</si>
  <si>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</si>
  <si>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</si>
  <si>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</si>
  <si>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</si>
  <si>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</si>
  <si>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</si>
  <si>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</si>
  <si>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</si>
  <si>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</si>
  <si>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</si>
  <si>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</si>
  <si>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</si>
  <si>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</si>
  <si>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</si>
  <si>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</si>
  <si>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</si>
  <si>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</si>
  <si>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</si>
  <si>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</si>
  <si>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</si>
  <si>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</si>
  <si>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</si>
  <si>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</si>
  <si>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</si>
  <si>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</si>
  <si>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</si>
  <si>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</si>
  <si>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</si>
  <si>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</si>
  <si>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</si>
  <si>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</si>
  <si>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</si>
  <si>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</si>
  <si>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</si>
  <si>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</si>
  <si>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</si>
  <si>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</si>
  <si>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</si>
  <si>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</si>
  <si>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</si>
  <si>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</si>
  <si>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</si>
  <si>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</si>
  <si>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</si>
  <si>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</si>
  <si>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</si>
  <si>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</si>
  <si>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</si>
  <si>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</si>
  <si>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</si>
  <si>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</si>
  <si>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</si>
  <si>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</si>
  <si>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</si>
  <si>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</si>
  <si>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</si>
  <si>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</si>
  <si>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</si>
  <si>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</si>
  <si>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</si>
  <si>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</si>
  <si>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</si>
  <si>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</si>
  <si>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</si>
  <si>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</si>
  <si>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</si>
  <si>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</si>
  <si>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</si>
  <si>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</si>
  <si>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</si>
  <si>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</si>
  <si>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</si>
  <si>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</si>
  <si>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</si>
  <si>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</si>
  <si>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</si>
  <si>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</si>
  <si>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</si>
  <si>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</si>
  <si>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</si>
  <si>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</si>
  <si>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</si>
  <si>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</si>
  <si>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</si>
  <si>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</si>
  <si>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</si>
  <si>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</si>
  <si>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</si>
  <si>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</si>
  <si>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</si>
  <si>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</si>
  <si>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</si>
  <si>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</si>
  <si>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</si>
  <si>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</si>
  <si>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</si>
  <si>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</si>
  <si>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</si>
  <si>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</si>
  <si>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</si>
  <si>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</si>
  <si>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</si>
  <si>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</si>
  <si>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</si>
  <si>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</si>
  <si>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</si>
  <si>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</si>
  <si>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</si>
  <si>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</si>
  <si>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</si>
  <si>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</si>
  <si>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</si>
  <si>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</si>
  <si>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</si>
  <si>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</si>
  <si>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</si>
  <si>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</si>
  <si>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</si>
  <si>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</si>
  <si>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</si>
  <si>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</si>
  <si>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</si>
  <si>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</si>
  <si>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</si>
  <si>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</si>
  <si>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</si>
  <si>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</si>
  <si>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</si>
  <si>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</si>
  <si>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</si>
  <si>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</si>
  <si>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</si>
  <si>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</si>
  <si>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</si>
  <si>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</si>
  <si>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</si>
  <si>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</si>
  <si>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</si>
  <si>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</si>
  <si>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</si>
  <si>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</si>
  <si>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</si>
  <si>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</si>
  <si>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</si>
  <si>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</si>
  <si>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</si>
  <si>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</si>
  <si>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</si>
  <si>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</si>
  <si>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</si>
  <si>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</si>
  <si>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</si>
  <si>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</si>
  <si>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</si>
  <si>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</si>
  <si>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</si>
  <si>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</si>
  <si>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</si>
  <si>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</si>
  <si>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</si>
  <si>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</si>
  <si>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</si>
  <si>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</si>
  <si>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</si>
  <si>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</si>
  <si>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</si>
  <si>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</si>
  <si>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</si>
  <si>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</si>
  <si>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</si>
  <si>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</si>
  <si>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</si>
  <si>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</si>
  <si>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</si>
  <si>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</si>
  <si>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</si>
  <si>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</si>
  <si>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</si>
  <si>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</si>
  <si>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</si>
  <si>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</si>
  <si>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</si>
  <si>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</si>
  <si>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</si>
  <si>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</si>
  <si>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</si>
  <si>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</si>
  <si>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</si>
  <si>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</si>
  <si>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</si>
  <si>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</si>
  <si>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</si>
  <si>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</si>
  <si>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</si>
  <si>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</si>
  <si>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</si>
  <si>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</si>
  <si>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</si>
  <si>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</si>
  <si>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</si>
  <si>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</si>
  <si>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</si>
  <si>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</si>
  <si>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</si>
  <si>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</si>
  <si>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</si>
  <si>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</si>
  <si>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</si>
  <si>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</si>
  <si>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</si>
  <si>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</si>
  <si>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</si>
  <si>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</si>
  <si>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</si>
  <si>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</si>
  <si>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</si>
  <si>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</si>
  <si>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</si>
  <si>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</si>
  <si>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</si>
  <si>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</si>
  <si>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</si>
  <si>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</si>
  <si>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</si>
  <si>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</si>
  <si>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</si>
  <si>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</si>
  <si>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</si>
  <si>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</si>
  <si>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</si>
  <si>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</si>
  <si>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</si>
  <si>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</si>
  <si>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</si>
  <si>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</si>
  <si>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</si>
  <si>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</si>
  <si>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</si>
  <si>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</si>
  <si>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</si>
  <si>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</si>
  <si>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</si>
  <si>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</si>
  <si>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</si>
  <si>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</si>
  <si>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</si>
  <si>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</si>
  <si>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</si>
  <si>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</si>
  <si>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</si>
  <si>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</si>
  <si>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</si>
  <si>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</si>
  <si>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</si>
  <si>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</si>
  <si>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</si>
  <si>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</si>
  <si>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</si>
  <si>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</si>
  <si>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</si>
  <si>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</si>
  <si>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</si>
  <si>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</si>
  <si>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</si>
  <si>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</si>
  <si>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</si>
  <si>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</si>
  <si>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</si>
  <si>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</si>
  <si>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</si>
  <si>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</si>
  <si>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</si>
  <si>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</si>
  <si>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</si>
  <si>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</si>
  <si>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</si>
  <si>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</si>
  <si>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</si>
  <si>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</si>
  <si>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</si>
  <si>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</si>
  <si>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</si>
  <si>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</si>
  <si>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</si>
  <si>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</si>
  <si>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</si>
  <si>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</si>
  <si>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</si>
  <si>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</si>
  <si>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</si>
  <si>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</si>
  <si>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</si>
  <si>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</si>
  <si>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</si>
  <si>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</si>
  <si>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</si>
  <si>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</si>
  <si>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</si>
  <si>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</si>
  <si>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</si>
  <si>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</si>
  <si>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</si>
  <si>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</si>
  <si>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</si>
  <si>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</si>
  <si>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</si>
  <si>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</si>
  <si>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</si>
  <si>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</si>
  <si>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</si>
  <si>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</si>
  <si>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</si>
  <si>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</si>
  <si>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</si>
  <si>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</si>
  <si>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</si>
  <si>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</si>
  <si>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</si>
  <si>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</si>
  <si>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</si>
  <si>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</si>
  <si>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</si>
  <si>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</si>
  <si>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</si>
  <si>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</si>
  <si>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</si>
  <si>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</si>
  <si>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</si>
  <si>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</si>
  <si>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</si>
  <si>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</si>
  <si>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</si>
  <si>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</si>
  <si>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</si>
  <si>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</si>
  <si>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</si>
  <si>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</si>
  <si>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</si>
  <si>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</si>
  <si>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</si>
  <si>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</si>
  <si>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</si>
  <si>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</si>
  <si>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</si>
  <si>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cpe  ndie district</t>
  </si>
  <si>
    <t>nationale</t>
  </si>
  <si>
    <t>finale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</si>
  <si>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</si>
  <si>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</si>
  <si>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</si>
  <si>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</si>
  <si>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</si>
  <si>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</si>
  <si>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</si>
  <si>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</si>
  <si>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</si>
  <si>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</si>
  <si>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</si>
  <si>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</si>
  <si>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</si>
  <si>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</si>
  <si>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</si>
  <si>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</si>
  <si>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</si>
  <si>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</si>
  <si>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</si>
  <si>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</si>
  <si>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</si>
  <si>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je les connait, mes pistes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</si>
  <si>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</si>
  <si>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</si>
  <si>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</si>
  <si>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</si>
  <si>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</si>
  <si>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</si>
  <si>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</si>
  <si>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</si>
  <si>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</si>
  <si>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</si>
  <si>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</si>
  <si>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</si>
  <si>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</si>
  <si>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</si>
  <si>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</si>
  <si>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</si>
  <si>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</si>
  <si>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</si>
  <si>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</si>
  <si>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</si>
  <si>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</si>
  <si>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</si>
  <si>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</si>
  <si>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</si>
  <si>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</si>
  <si>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</si>
  <si>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</si>
  <si>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</si>
  <si>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</si>
  <si>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</si>
  <si>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argenten</t>
  </si>
  <si>
    <t>Argentan</t>
  </si>
  <si>
    <t>6 ème J 5</t>
  </si>
  <si>
    <t>J 5</t>
  </si>
  <si>
    <t>national 1 -2 -4</t>
  </si>
  <si>
    <t>chauray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</si>
  <si>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</si>
  <si>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</si>
  <si>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</si>
  <si>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</si>
  <si>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</si>
  <si>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</si>
  <si>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</si>
  <si>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</si>
  <si>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</si>
  <si>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</si>
  <si>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</si>
  <si>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</si>
  <si>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</si>
  <si>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</si>
  <si>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</si>
  <si>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</si>
  <si>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</si>
  <si>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</si>
  <si>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</si>
  <si>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</si>
  <si>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</si>
  <si>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</si>
  <si>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</si>
  <si>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</si>
  <si>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</si>
  <si>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</si>
  <si>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</si>
  <si>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</si>
  <si>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</si>
  <si>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</si>
  <si>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</si>
  <si>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</si>
  <si>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</si>
  <si>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</si>
  <si>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</si>
  <si>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</si>
  <si>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</si>
  <si>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</si>
  <si>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</si>
  <si>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</si>
  <si>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</si>
  <si>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</si>
  <si>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Wittelsheim</t>
  </si>
  <si>
    <t>9 ème</t>
  </si>
  <si>
    <t>wittels-</t>
  </si>
  <si>
    <t>heim</t>
  </si>
  <si>
    <t>France</t>
  </si>
  <si>
    <t>SEN B</t>
  </si>
  <si>
    <t>chpt France indiv  Seniors  B</t>
  </si>
  <si>
    <t>indiv seniors B</t>
  </si>
  <si>
    <t>chpt clubs R 1 hommes J3</t>
  </si>
  <si>
    <t>Canteux Thierry</t>
  </si>
  <si>
    <t>chpt clubs R 3 hommes J3</t>
  </si>
  <si>
    <t>Leparquier Didier</t>
  </si>
  <si>
    <t>7 è J3 et Gen</t>
  </si>
  <si>
    <t>1 e J3 et Gen</t>
  </si>
  <si>
    <t>5 è J3 et 4 è Gen</t>
  </si>
  <si>
    <t>p….de Cherbourg !</t>
  </si>
  <si>
    <t>s'est adapté !</t>
  </si>
  <si>
    <t>l'essentiel est la montée en N 3 !</t>
  </si>
  <si>
    <t>1 èrs J3</t>
  </si>
  <si>
    <t>GANNE - GRESSELIN - NIOBEY - TASSET - CANTEUX</t>
  </si>
  <si>
    <t>5 èmes J3</t>
  </si>
  <si>
    <t>DELAFOSSE F - GADAIS A - LECARPENTIER - LECORDIER - MERCIER</t>
  </si>
  <si>
    <t>7 èmes J3</t>
  </si>
  <si>
    <t>GADAIS S - LECARPENTIER - POIROT - BOCE - BOXTAEL</t>
  </si>
  <si>
    <t>NIOBEY  Simon</t>
  </si>
  <si>
    <t>Régionale   1  Equipe   1</t>
  </si>
  <si>
    <t>Régionale   1  Equipe   2</t>
  </si>
  <si>
    <t>p….de Bayeux !</t>
  </si>
  <si>
    <t>JUIN</t>
  </si>
  <si>
    <t>J 3 Comité</t>
  </si>
  <si>
    <t>2 scr+hdp</t>
  </si>
  <si>
    <t>2 èmes  scr</t>
  </si>
  <si>
    <t>2 èmes  hdp</t>
  </si>
  <si>
    <t>J 3 comité</t>
  </si>
  <si>
    <t>2 scr hdp</t>
  </si>
  <si>
    <t>212,50 / 8</t>
  </si>
  <si>
    <t>CLAVIER Fanfan2  - GRESSELIN Cyrille</t>
  </si>
  <si>
    <t>GADAIS Stéphane - LEMAZURIER  Annie</t>
  </si>
  <si>
    <t>203,50 / 6</t>
  </si>
  <si>
    <t>st maximin</t>
  </si>
  <si>
    <t>régional</t>
  </si>
  <si>
    <t>indiv élite national</t>
  </si>
  <si>
    <t>St Maximin</t>
  </si>
  <si>
    <t>indiv excellence région</t>
  </si>
  <si>
    <t>indiv honneur district</t>
  </si>
  <si>
    <t>48 ème</t>
  </si>
  <si>
    <t>29 ème</t>
  </si>
  <si>
    <t>13 ème</t>
  </si>
  <si>
    <t>16 ème</t>
  </si>
  <si>
    <t>19 ème</t>
  </si>
  <si>
    <t>se décide à jouer en fin de saison !</t>
  </si>
  <si>
    <t>finit bien l'année !</t>
  </si>
  <si>
    <t>individuels excellence région</t>
  </si>
  <si>
    <t>indiv élite</t>
  </si>
  <si>
    <t>METIVIER Virgine</t>
  </si>
  <si>
    <t>13 TITRES</t>
  </si>
  <si>
    <t xml:space="preserve">2 èmes  </t>
  </si>
  <si>
    <t>10 èmes</t>
  </si>
  <si>
    <t>12 èmes</t>
  </si>
  <si>
    <t>Coupe</t>
  </si>
  <si>
    <t>Normandie</t>
  </si>
  <si>
    <t>Challenge Fédéral  région</t>
  </si>
  <si>
    <t>Coupe Normandie Finale</t>
  </si>
  <si>
    <t>Finale</t>
  </si>
  <si>
    <t>33  PODIUMS : hors 1 ère place</t>
  </si>
  <si>
    <t>CLAVIER Fanfan2  - GRESSELIN Cyrille  -  NIOBEY Hubert</t>
  </si>
  <si>
    <t>vivement les vacances !</t>
  </si>
  <si>
    <t>voilà comment on se rattrape !</t>
  </si>
  <si>
    <t>rien compris !</t>
  </si>
  <si>
    <t>un accroc, sans plus !</t>
  </si>
  <si>
    <t>à oublier !</t>
  </si>
  <si>
    <t>s'est repris !</t>
  </si>
  <si>
    <t>national double hdp vikings</t>
  </si>
  <si>
    <t xml:space="preserve">national double hdp </t>
  </si>
  <si>
    <t>32 èmes</t>
  </si>
  <si>
    <t>doub hdp</t>
  </si>
  <si>
    <t>le trou ? Non, un abîme !</t>
  </si>
  <si>
    <t>un Bayeux fait pas l'autre ! Vérifié !</t>
  </si>
  <si>
    <t>finit très bien !</t>
  </si>
  <si>
    <t>saison encourageante !</t>
  </si>
  <si>
    <t>45 èmes</t>
  </si>
  <si>
    <t>19 èmes</t>
  </si>
  <si>
    <t>22 èmes</t>
  </si>
  <si>
    <t>la 2 ème série a racheté la 1 ère !</t>
  </si>
  <si>
    <t>1 hdp</t>
  </si>
  <si>
    <t>28 ème / 60</t>
  </si>
  <si>
    <t>45 ème / 60</t>
  </si>
  <si>
    <t>20 ème / 60</t>
  </si>
  <si>
    <t>national indiv  hdp</t>
  </si>
  <si>
    <t>ind hdp</t>
  </si>
  <si>
    <t>pour 6 quilles, 3 ème joueur du club !</t>
  </si>
  <si>
    <t>il savait conserver sa 1 ère place ?</t>
  </si>
  <si>
    <t>c'est pas beau un 300 ?</t>
  </si>
  <si>
    <t>ça revient et ça repart ….</t>
  </si>
  <si>
    <t xml:space="preserve">  21    2 èmes   places</t>
  </si>
  <si>
    <t xml:space="preserve">  13    3 èmes   places</t>
  </si>
  <si>
    <t>PERFORMANCE JOUEUR</t>
  </si>
  <si>
    <t>indiv excell district</t>
  </si>
  <si>
    <t>1 er 300 homologué du club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</si>
</sst>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d/m"/>
    <numFmt numFmtId="166" formatCode="0.000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3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1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20" fillId="2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7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166" fontId="33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66FFFF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32"/>
  <sheetViews>
    <sheetView topLeftCell="AO1" workbookViewId="0">
      <selection activeCell="BO104" sqref="BO10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78" customWidth="1"/>
    <col min="9" max="64" width="9.7109375" customWidth="1"/>
    <col min="65" max="65" width="10.7109375" customWidth="1"/>
    <col min="66" max="66" width="8.5703125" customWidth="1"/>
    <col min="67" max="67" width="36.140625" customWidth="1"/>
    <col min="68" max="68" width="12.42578125" customWidth="1"/>
    <col min="69" max="69" width="2.28515625" customWidth="1"/>
    <col min="70" max="70" width="9.28515625" customWidth="1"/>
    <col min="71" max="71" width="2.42578125" customWidth="1"/>
    <col min="72" max="72" width="9.85546875" customWidth="1"/>
  </cols>
  <sheetData>
    <row r="1" spans="1:74" ht="15.75" x14ac:dyDescent="0.25">
      <c r="A1" s="55" t="s">
        <v>251</v>
      </c>
    </row>
    <row r="2" spans="1:74" x14ac:dyDescent="0.25">
      <c r="Q2" s="250"/>
      <c r="R2" s="250"/>
      <c r="S2" s="250"/>
      <c r="T2" s="250"/>
      <c r="U2" s="250"/>
      <c r="V2" s="250"/>
      <c r="W2" s="250"/>
      <c r="X2" s="250"/>
      <c r="Y2" s="250"/>
    </row>
    <row r="3" spans="1:74" x14ac:dyDescent="0.25">
      <c r="AR3" s="269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4" x14ac:dyDescent="0.25">
      <c r="A4" s="1"/>
      <c r="B4" s="144" t="s">
        <v>0</v>
      </c>
      <c r="C4" s="2"/>
      <c r="D4" s="107" t="s">
        <v>1</v>
      </c>
      <c r="E4" s="107" t="s">
        <v>211</v>
      </c>
      <c r="F4" s="107" t="s">
        <v>211</v>
      </c>
      <c r="G4" s="162" t="s">
        <v>220</v>
      </c>
      <c r="H4" s="107" t="s">
        <v>246</v>
      </c>
      <c r="I4" s="107" t="s">
        <v>211</v>
      </c>
      <c r="J4" s="107" t="s">
        <v>1</v>
      </c>
      <c r="K4" s="162" t="s">
        <v>307</v>
      </c>
      <c r="L4" s="162" t="s">
        <v>220</v>
      </c>
      <c r="M4" s="107" t="s">
        <v>246</v>
      </c>
      <c r="N4" s="107" t="s">
        <v>319</v>
      </c>
      <c r="O4" s="107" t="s">
        <v>211</v>
      </c>
      <c r="P4" s="107" t="s">
        <v>211</v>
      </c>
      <c r="Q4" s="107" t="s">
        <v>1</v>
      </c>
      <c r="R4" s="107" t="s">
        <v>1</v>
      </c>
      <c r="S4" s="107" t="s">
        <v>211</v>
      </c>
      <c r="T4" s="162" t="s">
        <v>366</v>
      </c>
      <c r="U4" s="107" t="s">
        <v>1</v>
      </c>
      <c r="V4" s="107" t="s">
        <v>211</v>
      </c>
      <c r="W4" s="107" t="s">
        <v>1</v>
      </c>
      <c r="X4" s="107" t="s">
        <v>1</v>
      </c>
      <c r="Y4" s="162" t="s">
        <v>389</v>
      </c>
      <c r="Z4" s="107" t="s">
        <v>246</v>
      </c>
      <c r="AA4" s="107" t="s">
        <v>1</v>
      </c>
      <c r="AB4" s="107" t="s">
        <v>1</v>
      </c>
      <c r="AC4" s="107" t="s">
        <v>246</v>
      </c>
      <c r="AD4" s="162" t="s">
        <v>389</v>
      </c>
      <c r="AE4" s="107" t="s">
        <v>1</v>
      </c>
      <c r="AF4" s="107" t="s">
        <v>211</v>
      </c>
      <c r="AG4" s="107" t="s">
        <v>246</v>
      </c>
      <c r="AH4" s="107" t="s">
        <v>1</v>
      </c>
      <c r="AI4" s="107" t="s">
        <v>211</v>
      </c>
      <c r="AJ4" s="107" t="s">
        <v>211</v>
      </c>
      <c r="AK4" s="162" t="s">
        <v>389</v>
      </c>
      <c r="AL4" s="162" t="s">
        <v>465</v>
      </c>
      <c r="AM4" s="107" t="s">
        <v>1</v>
      </c>
      <c r="AN4" s="107" t="s">
        <v>1</v>
      </c>
      <c r="AO4" s="107" t="s">
        <v>1</v>
      </c>
      <c r="AP4" s="107" t="s">
        <v>246</v>
      </c>
      <c r="AQ4" s="107" t="s">
        <v>1</v>
      </c>
      <c r="AR4" s="109" t="s">
        <v>507</v>
      </c>
      <c r="AS4" s="107" t="s">
        <v>1</v>
      </c>
      <c r="AT4" s="162" t="s">
        <v>532</v>
      </c>
      <c r="AU4" s="162" t="s">
        <v>537</v>
      </c>
      <c r="AV4" s="107" t="s">
        <v>1</v>
      </c>
      <c r="AW4" s="162" t="s">
        <v>220</v>
      </c>
      <c r="AX4" s="162" t="s">
        <v>553</v>
      </c>
      <c r="AY4" s="162" t="s">
        <v>555</v>
      </c>
      <c r="AZ4" s="162" t="s">
        <v>582</v>
      </c>
      <c r="BA4" s="162" t="s">
        <v>389</v>
      </c>
      <c r="BB4" s="107" t="s">
        <v>1</v>
      </c>
      <c r="BC4" s="107" t="s">
        <v>1</v>
      </c>
      <c r="BD4" s="162" t="s">
        <v>619</v>
      </c>
      <c r="BE4" s="162" t="s">
        <v>220</v>
      </c>
      <c r="BF4" s="162" t="s">
        <v>211</v>
      </c>
      <c r="BG4" s="162" t="s">
        <v>250</v>
      </c>
      <c r="BH4" s="162" t="s">
        <v>220</v>
      </c>
      <c r="BI4" s="107" t="s">
        <v>1</v>
      </c>
      <c r="BJ4" s="107" t="s">
        <v>1</v>
      </c>
      <c r="BK4" s="162" t="s">
        <v>319</v>
      </c>
      <c r="BL4" s="162" t="s">
        <v>319</v>
      </c>
      <c r="BM4" s="118"/>
      <c r="BN4" s="119"/>
      <c r="BP4" s="4"/>
      <c r="BR4" s="5" t="s">
        <v>398</v>
      </c>
      <c r="BT4" s="6" t="s">
        <v>2</v>
      </c>
    </row>
    <row r="5" spans="1:74" x14ac:dyDescent="0.25">
      <c r="A5" s="139" t="s">
        <v>16</v>
      </c>
      <c r="B5" s="139"/>
      <c r="C5" s="7"/>
      <c r="D5" s="108"/>
      <c r="E5" s="108"/>
      <c r="F5" s="120"/>
      <c r="G5" s="108"/>
      <c r="H5" s="120" t="s">
        <v>250</v>
      </c>
      <c r="I5" s="120"/>
      <c r="J5" s="120"/>
      <c r="K5" s="120"/>
      <c r="L5" s="120"/>
      <c r="M5" s="120" t="s">
        <v>250</v>
      </c>
      <c r="N5" s="120"/>
      <c r="O5" s="120"/>
      <c r="P5" s="120"/>
      <c r="Q5" s="120"/>
      <c r="R5" s="120"/>
      <c r="S5" s="120"/>
      <c r="T5" s="120" t="s">
        <v>367</v>
      </c>
      <c r="U5" s="120"/>
      <c r="V5" s="120"/>
      <c r="W5" s="120"/>
      <c r="X5" s="120"/>
      <c r="Y5" s="120"/>
      <c r="Z5" s="120" t="s">
        <v>250</v>
      </c>
      <c r="AA5" s="120"/>
      <c r="AB5" s="120"/>
      <c r="AC5" s="120" t="s">
        <v>250</v>
      </c>
      <c r="AD5" s="120"/>
      <c r="AE5" s="120"/>
      <c r="AF5" s="120"/>
      <c r="AG5" s="120" t="s">
        <v>250</v>
      </c>
      <c r="AH5" s="120"/>
      <c r="AI5" s="120"/>
      <c r="AJ5" s="120"/>
      <c r="AK5" s="120"/>
      <c r="AL5" s="120" t="s">
        <v>475</v>
      </c>
      <c r="AM5" s="120"/>
      <c r="AN5" s="120"/>
      <c r="AO5" s="120"/>
      <c r="AP5" s="120" t="s">
        <v>250</v>
      </c>
      <c r="AQ5" s="120"/>
      <c r="AR5" s="123" t="s">
        <v>511</v>
      </c>
      <c r="AS5" s="120"/>
      <c r="AT5" s="120"/>
      <c r="AU5" s="120"/>
      <c r="AV5" s="120"/>
      <c r="AW5" s="120"/>
      <c r="AX5" s="120" t="s">
        <v>554</v>
      </c>
      <c r="AY5" s="120"/>
      <c r="AZ5" s="120" t="s">
        <v>583</v>
      </c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316" t="s">
        <v>253</v>
      </c>
      <c r="BN5" s="317"/>
      <c r="BP5" s="8"/>
      <c r="BR5" s="9" t="s">
        <v>4</v>
      </c>
      <c r="BT5" s="10" t="s">
        <v>5</v>
      </c>
    </row>
    <row r="6" spans="1:74" x14ac:dyDescent="0.25">
      <c r="A6" s="139"/>
      <c r="B6" s="145" t="s">
        <v>6</v>
      </c>
      <c r="C6" s="7"/>
      <c r="D6" s="109">
        <v>44444</v>
      </c>
      <c r="E6" s="109">
        <v>44452</v>
      </c>
      <c r="F6" s="109">
        <v>44459</v>
      </c>
      <c r="G6" s="109">
        <v>44465</v>
      </c>
      <c r="H6" s="109">
        <v>44465</v>
      </c>
      <c r="I6" s="109">
        <v>44465</v>
      </c>
      <c r="J6" s="109">
        <v>44472</v>
      </c>
      <c r="K6" s="109">
        <v>44479</v>
      </c>
      <c r="L6" s="109">
        <v>44479</v>
      </c>
      <c r="M6" s="109">
        <v>44479</v>
      </c>
      <c r="N6" s="109">
        <v>44486</v>
      </c>
      <c r="O6" s="109">
        <v>44486</v>
      </c>
      <c r="P6" s="109">
        <v>44500</v>
      </c>
      <c r="Q6" s="109">
        <v>44507</v>
      </c>
      <c r="R6" s="109">
        <v>44514</v>
      </c>
      <c r="S6" s="109">
        <v>44514</v>
      </c>
      <c r="T6" s="237">
        <v>44521</v>
      </c>
      <c r="U6" s="237">
        <v>44521</v>
      </c>
      <c r="V6" s="237">
        <v>44521</v>
      </c>
      <c r="W6" s="237">
        <v>44521</v>
      </c>
      <c r="X6" s="237">
        <v>44527</v>
      </c>
      <c r="Y6" s="237">
        <v>44528</v>
      </c>
      <c r="Z6" s="109">
        <v>44535</v>
      </c>
      <c r="AA6" s="237">
        <v>44542</v>
      </c>
      <c r="AB6" s="237">
        <v>44570</v>
      </c>
      <c r="AC6" s="237">
        <v>44570</v>
      </c>
      <c r="AD6" s="109">
        <v>44577</v>
      </c>
      <c r="AE6" s="109">
        <v>44584</v>
      </c>
      <c r="AF6" s="109">
        <v>44584</v>
      </c>
      <c r="AG6" s="109">
        <v>44584</v>
      </c>
      <c r="AH6" s="109">
        <v>44591</v>
      </c>
      <c r="AI6" s="109">
        <v>44612</v>
      </c>
      <c r="AJ6" s="109">
        <v>44619</v>
      </c>
      <c r="AK6" s="109">
        <v>44619</v>
      </c>
      <c r="AL6" s="237">
        <v>44626</v>
      </c>
      <c r="AM6" s="237">
        <v>44626</v>
      </c>
      <c r="AN6" s="237">
        <v>44633</v>
      </c>
      <c r="AO6" s="237">
        <v>44640</v>
      </c>
      <c r="AP6" s="237">
        <v>44647</v>
      </c>
      <c r="AQ6" s="109">
        <v>44654</v>
      </c>
      <c r="AR6" s="109">
        <v>44654</v>
      </c>
      <c r="AS6" s="109">
        <v>44668</v>
      </c>
      <c r="AT6" s="109">
        <v>44675</v>
      </c>
      <c r="AU6" s="109">
        <v>44689</v>
      </c>
      <c r="AV6" s="109">
        <v>44689</v>
      </c>
      <c r="AW6" s="109">
        <v>44696</v>
      </c>
      <c r="AX6" s="109">
        <v>44703</v>
      </c>
      <c r="AY6" s="109">
        <v>44703</v>
      </c>
      <c r="AZ6" s="109">
        <v>44717</v>
      </c>
      <c r="BA6" s="109">
        <v>44724</v>
      </c>
      <c r="BB6" s="109">
        <v>44724</v>
      </c>
      <c r="BC6" s="109">
        <v>44730</v>
      </c>
      <c r="BD6" s="109">
        <v>44731</v>
      </c>
      <c r="BE6" s="109">
        <v>44731</v>
      </c>
      <c r="BF6" s="109">
        <v>44731</v>
      </c>
      <c r="BG6" s="109">
        <v>44731</v>
      </c>
      <c r="BH6" s="109">
        <v>44737</v>
      </c>
      <c r="BI6" s="109">
        <v>44738</v>
      </c>
      <c r="BJ6" s="109">
        <v>44745</v>
      </c>
      <c r="BK6" s="109">
        <v>44745</v>
      </c>
      <c r="BL6" s="109">
        <v>44801</v>
      </c>
      <c r="BM6" s="121"/>
      <c r="BN6" s="122"/>
      <c r="BP6" s="4"/>
      <c r="BR6" s="9" t="s">
        <v>3</v>
      </c>
      <c r="BT6" s="10" t="s">
        <v>7</v>
      </c>
    </row>
    <row r="7" spans="1:74" x14ac:dyDescent="0.25">
      <c r="A7" s="139">
        <v>2020</v>
      </c>
      <c r="B7" s="145" t="s">
        <v>8</v>
      </c>
      <c r="C7" s="7"/>
      <c r="D7" s="110" t="s">
        <v>9</v>
      </c>
      <c r="E7" s="123" t="s">
        <v>212</v>
      </c>
      <c r="F7" s="110" t="s">
        <v>9</v>
      </c>
      <c r="G7" s="123" t="s">
        <v>10</v>
      </c>
      <c r="H7" s="123" t="s">
        <v>10</v>
      </c>
      <c r="I7" s="123" t="s">
        <v>10</v>
      </c>
      <c r="J7" s="110" t="s">
        <v>9</v>
      </c>
      <c r="K7" s="123" t="s">
        <v>9</v>
      </c>
      <c r="L7" s="123" t="s">
        <v>9</v>
      </c>
      <c r="M7" s="123" t="s">
        <v>331</v>
      </c>
      <c r="N7" s="123" t="s">
        <v>9</v>
      </c>
      <c r="O7" s="123" t="s">
        <v>323</v>
      </c>
      <c r="P7" s="110" t="s">
        <v>9</v>
      </c>
      <c r="Q7" s="110" t="s">
        <v>9</v>
      </c>
      <c r="R7" s="110" t="s">
        <v>350</v>
      </c>
      <c r="S7" s="110" t="s">
        <v>350</v>
      </c>
      <c r="T7" s="110" t="s">
        <v>368</v>
      </c>
      <c r="U7" s="110" t="s">
        <v>368</v>
      </c>
      <c r="V7" s="110" t="s">
        <v>368</v>
      </c>
      <c r="W7" s="110" t="s">
        <v>368</v>
      </c>
      <c r="X7" s="110" t="s">
        <v>401</v>
      </c>
      <c r="Y7" s="110" t="s">
        <v>390</v>
      </c>
      <c r="Z7" s="123" t="s">
        <v>409</v>
      </c>
      <c r="AA7" s="123" t="s">
        <v>9</v>
      </c>
      <c r="AB7" s="123" t="s">
        <v>390</v>
      </c>
      <c r="AC7" s="123" t="s">
        <v>390</v>
      </c>
      <c r="AD7" s="123" t="s">
        <v>449</v>
      </c>
      <c r="AE7" s="123" t="s">
        <v>390</v>
      </c>
      <c r="AF7" s="123" t="s">
        <v>390</v>
      </c>
      <c r="AG7" s="123" t="s">
        <v>390</v>
      </c>
      <c r="AH7" s="123" t="s">
        <v>9</v>
      </c>
      <c r="AI7" s="123" t="s">
        <v>9</v>
      </c>
      <c r="AJ7" s="110" t="s">
        <v>350</v>
      </c>
      <c r="AK7" s="110" t="s">
        <v>350</v>
      </c>
      <c r="AL7" s="110" t="s">
        <v>466</v>
      </c>
      <c r="AM7" s="110" t="s">
        <v>476</v>
      </c>
      <c r="AN7" s="123" t="s">
        <v>9</v>
      </c>
      <c r="AO7" s="123" t="s">
        <v>9</v>
      </c>
      <c r="AP7" s="123" t="s">
        <v>492</v>
      </c>
      <c r="AQ7" s="123" t="s">
        <v>9</v>
      </c>
      <c r="AR7" s="123" t="s">
        <v>9</v>
      </c>
      <c r="AS7" s="123" t="s">
        <v>10</v>
      </c>
      <c r="AT7" s="123" t="s">
        <v>535</v>
      </c>
      <c r="AU7" s="123" t="s">
        <v>9</v>
      </c>
      <c r="AV7" s="123" t="s">
        <v>492</v>
      </c>
      <c r="AW7" s="123" t="s">
        <v>479</v>
      </c>
      <c r="AX7" s="123" t="s">
        <v>9</v>
      </c>
      <c r="AY7" s="123" t="s">
        <v>9</v>
      </c>
      <c r="AZ7" s="123" t="s">
        <v>584</v>
      </c>
      <c r="BA7" s="110" t="s">
        <v>350</v>
      </c>
      <c r="BB7" s="110" t="s">
        <v>350</v>
      </c>
      <c r="BC7" s="123" t="s">
        <v>613</v>
      </c>
      <c r="BD7" s="123" t="s">
        <v>390</v>
      </c>
      <c r="BE7" s="123"/>
      <c r="BF7" s="123"/>
      <c r="BG7" s="123"/>
      <c r="BH7" s="123" t="s">
        <v>639</v>
      </c>
      <c r="BI7" s="123" t="s">
        <v>492</v>
      </c>
      <c r="BJ7" s="123" t="s">
        <v>9</v>
      </c>
      <c r="BK7" s="123" t="s">
        <v>9</v>
      </c>
      <c r="BL7" s="123" t="s">
        <v>9</v>
      </c>
      <c r="BM7" s="115" t="s">
        <v>11</v>
      </c>
      <c r="BN7" s="115" t="s">
        <v>12</v>
      </c>
      <c r="BP7" s="4"/>
      <c r="BR7" s="9" t="s">
        <v>399</v>
      </c>
      <c r="BT7" s="10" t="s">
        <v>16</v>
      </c>
    </row>
    <row r="8" spans="1:74" x14ac:dyDescent="0.25">
      <c r="A8" s="139"/>
      <c r="B8" s="145" t="s">
        <v>13</v>
      </c>
      <c r="C8" s="7"/>
      <c r="D8" s="110"/>
      <c r="E8" s="110"/>
      <c r="F8" s="123" t="s">
        <v>273</v>
      </c>
      <c r="G8" s="123" t="s">
        <v>214</v>
      </c>
      <c r="H8" s="186" t="s">
        <v>281</v>
      </c>
      <c r="I8" s="123" t="s">
        <v>283</v>
      </c>
      <c r="J8" s="123" t="s">
        <v>10</v>
      </c>
      <c r="K8" s="123" t="s">
        <v>308</v>
      </c>
      <c r="L8" s="123" t="s">
        <v>308</v>
      </c>
      <c r="M8" s="123" t="s">
        <v>283</v>
      </c>
      <c r="N8" s="123"/>
      <c r="O8" s="123" t="s">
        <v>324</v>
      </c>
      <c r="P8" s="123" t="s">
        <v>10</v>
      </c>
      <c r="Q8" s="123" t="s">
        <v>10</v>
      </c>
      <c r="R8" s="123" t="s">
        <v>352</v>
      </c>
      <c r="S8" s="123" t="s">
        <v>352</v>
      </c>
      <c r="T8" s="123" t="s">
        <v>369</v>
      </c>
      <c r="U8" s="123" t="s">
        <v>283</v>
      </c>
      <c r="V8" s="123" t="s">
        <v>281</v>
      </c>
      <c r="W8" s="123" t="s">
        <v>281</v>
      </c>
      <c r="X8" s="123" t="s">
        <v>283</v>
      </c>
      <c r="Y8" s="123" t="s">
        <v>391</v>
      </c>
      <c r="Z8" s="123" t="s">
        <v>324</v>
      </c>
      <c r="AA8" s="123" t="s">
        <v>390</v>
      </c>
      <c r="AB8" s="123" t="s">
        <v>422</v>
      </c>
      <c r="AC8" s="123" t="s">
        <v>421</v>
      </c>
      <c r="AD8" s="123" t="s">
        <v>324</v>
      </c>
      <c r="AE8" s="123" t="s">
        <v>434</v>
      </c>
      <c r="AF8" s="123" t="s">
        <v>434</v>
      </c>
      <c r="AG8" s="123" t="s">
        <v>434</v>
      </c>
      <c r="AH8" s="123" t="s">
        <v>445</v>
      </c>
      <c r="AI8" s="123" t="s">
        <v>368</v>
      </c>
      <c r="AJ8" s="123" t="s">
        <v>352</v>
      </c>
      <c r="AK8" s="123" t="s">
        <v>352</v>
      </c>
      <c r="AL8" s="123" t="s">
        <v>479</v>
      </c>
      <c r="AM8" s="123" t="s">
        <v>17</v>
      </c>
      <c r="AN8" s="123" t="s">
        <v>368</v>
      </c>
      <c r="AO8" s="123" t="s">
        <v>368</v>
      </c>
      <c r="AP8" s="123" t="s">
        <v>493</v>
      </c>
      <c r="AQ8" s="123" t="s">
        <v>308</v>
      </c>
      <c r="AR8" s="123" t="s">
        <v>308</v>
      </c>
      <c r="AS8" s="123" t="s">
        <v>391</v>
      </c>
      <c r="AT8" s="123" t="s">
        <v>324</v>
      </c>
      <c r="AU8" s="123"/>
      <c r="AV8" s="123" t="s">
        <v>493</v>
      </c>
      <c r="AW8" s="123" t="s">
        <v>370</v>
      </c>
      <c r="AX8" s="123" t="s">
        <v>308</v>
      </c>
      <c r="AY8" s="123" t="s">
        <v>308</v>
      </c>
      <c r="AZ8" s="123" t="s">
        <v>390</v>
      </c>
      <c r="BA8" s="123" t="s">
        <v>352</v>
      </c>
      <c r="BB8" s="123" t="s">
        <v>352</v>
      </c>
      <c r="BC8" s="123"/>
      <c r="BD8" s="123" t="s">
        <v>435</v>
      </c>
      <c r="BE8" s="123" t="s">
        <v>283</v>
      </c>
      <c r="BF8" s="123" t="s">
        <v>283</v>
      </c>
      <c r="BG8" s="123" t="s">
        <v>281</v>
      </c>
      <c r="BH8" s="123" t="s">
        <v>640</v>
      </c>
      <c r="BI8" s="123" t="s">
        <v>493</v>
      </c>
      <c r="BJ8" s="123" t="s">
        <v>655</v>
      </c>
      <c r="BK8" s="123" t="s">
        <v>655</v>
      </c>
      <c r="BL8" s="123" t="s">
        <v>669</v>
      </c>
      <c r="BM8" s="115" t="s">
        <v>14</v>
      </c>
      <c r="BN8" s="115" t="s">
        <v>15</v>
      </c>
      <c r="BP8" s="4"/>
      <c r="BR8" s="301" t="s">
        <v>608</v>
      </c>
      <c r="BT8" s="10" t="s">
        <v>284</v>
      </c>
    </row>
    <row r="9" spans="1:74" x14ac:dyDescent="0.25">
      <c r="A9" s="139">
        <v>2021</v>
      </c>
      <c r="B9" s="139"/>
      <c r="C9" s="7"/>
      <c r="D9" s="110"/>
      <c r="E9" s="110"/>
      <c r="F9" s="123"/>
      <c r="G9" s="123" t="s">
        <v>215</v>
      </c>
      <c r="H9" s="186" t="s">
        <v>282</v>
      </c>
      <c r="I9" s="123" t="s">
        <v>17</v>
      </c>
      <c r="J9" s="123"/>
      <c r="K9" s="123" t="s">
        <v>309</v>
      </c>
      <c r="L9" s="123" t="s">
        <v>311</v>
      </c>
      <c r="M9" s="123"/>
      <c r="N9" s="123"/>
      <c r="O9" s="123"/>
      <c r="P9" s="123" t="s">
        <v>338</v>
      </c>
      <c r="Q9" s="123"/>
      <c r="R9" s="123" t="s">
        <v>351</v>
      </c>
      <c r="S9" s="123" t="s">
        <v>353</v>
      </c>
      <c r="T9" s="123" t="s">
        <v>338</v>
      </c>
      <c r="U9" s="123" t="s">
        <v>370</v>
      </c>
      <c r="V9" s="123" t="s">
        <v>17</v>
      </c>
      <c r="W9" s="123" t="s">
        <v>17</v>
      </c>
      <c r="X9" s="123" t="s">
        <v>400</v>
      </c>
      <c r="Y9" s="123" t="s">
        <v>392</v>
      </c>
      <c r="Z9" s="123"/>
      <c r="AA9" s="123" t="s">
        <v>414</v>
      </c>
      <c r="AB9" s="123" t="s">
        <v>17</v>
      </c>
      <c r="AC9" s="123" t="s">
        <v>17</v>
      </c>
      <c r="AD9" s="123"/>
      <c r="AE9" s="123" t="s">
        <v>435</v>
      </c>
      <c r="AF9" s="123" t="s">
        <v>17</v>
      </c>
      <c r="AG9" s="123" t="s">
        <v>436</v>
      </c>
      <c r="AH9" s="123" t="s">
        <v>446</v>
      </c>
      <c r="AI9" s="123" t="s">
        <v>451</v>
      </c>
      <c r="AJ9" s="123" t="s">
        <v>351</v>
      </c>
      <c r="AK9" s="123" t="s">
        <v>353</v>
      </c>
      <c r="AL9" s="123" t="s">
        <v>478</v>
      </c>
      <c r="AM9" s="123"/>
      <c r="AN9" s="123"/>
      <c r="AO9" s="123"/>
      <c r="AP9" s="123" t="s">
        <v>494</v>
      </c>
      <c r="AQ9" s="123" t="s">
        <v>311</v>
      </c>
      <c r="AR9" s="123" t="s">
        <v>309</v>
      </c>
      <c r="AS9" s="123"/>
      <c r="AT9" s="123"/>
      <c r="AU9" s="123"/>
      <c r="AV9" s="123" t="s">
        <v>17</v>
      </c>
      <c r="AW9" s="123" t="s">
        <v>552</v>
      </c>
      <c r="AX9" s="123" t="s">
        <v>309</v>
      </c>
      <c r="AY9" s="123" t="s">
        <v>311</v>
      </c>
      <c r="AZ9" s="123" t="s">
        <v>585</v>
      </c>
      <c r="BA9" s="123" t="s">
        <v>351</v>
      </c>
      <c r="BB9" s="123" t="s">
        <v>353</v>
      </c>
      <c r="BC9" s="123"/>
      <c r="BD9" s="123" t="s">
        <v>9</v>
      </c>
      <c r="BE9" s="123" t="s">
        <v>620</v>
      </c>
      <c r="BF9" s="123" t="s">
        <v>17</v>
      </c>
      <c r="BG9" s="123" t="s">
        <v>17</v>
      </c>
      <c r="BH9" s="123" t="s">
        <v>643</v>
      </c>
      <c r="BI9" s="123" t="s">
        <v>370</v>
      </c>
      <c r="BJ9" s="123"/>
      <c r="BK9" s="123"/>
      <c r="BL9" s="123"/>
      <c r="BM9" s="115" t="s">
        <v>18</v>
      </c>
      <c r="BN9" s="115" t="s">
        <v>19</v>
      </c>
      <c r="BO9" s="205"/>
      <c r="BP9" s="8"/>
      <c r="BR9" s="300">
        <v>2022</v>
      </c>
      <c r="BT9" s="10"/>
    </row>
    <row r="10" spans="1:74" x14ac:dyDescent="0.25">
      <c r="A10" s="12"/>
      <c r="B10" s="146" t="s">
        <v>20</v>
      </c>
      <c r="C10" s="13"/>
      <c r="D10" s="111" t="s">
        <v>21</v>
      </c>
      <c r="E10" s="111" t="s">
        <v>213</v>
      </c>
      <c r="F10" s="124" t="s">
        <v>269</v>
      </c>
      <c r="G10" s="124" t="s">
        <v>22</v>
      </c>
      <c r="H10" s="124" t="s">
        <v>22</v>
      </c>
      <c r="I10" s="124" t="s">
        <v>22</v>
      </c>
      <c r="J10" s="124" t="s">
        <v>301</v>
      </c>
      <c r="K10" s="124" t="s">
        <v>310</v>
      </c>
      <c r="L10" s="124" t="s">
        <v>304</v>
      </c>
      <c r="M10" s="124" t="s">
        <v>304</v>
      </c>
      <c r="N10" s="124" t="s">
        <v>269</v>
      </c>
      <c r="O10" s="124" t="s">
        <v>325</v>
      </c>
      <c r="P10" s="124" t="s">
        <v>334</v>
      </c>
      <c r="Q10" s="124" t="s">
        <v>334</v>
      </c>
      <c r="R10" s="124" t="s">
        <v>344</v>
      </c>
      <c r="S10" s="124" t="s">
        <v>304</v>
      </c>
      <c r="T10" s="124" t="s">
        <v>22</v>
      </c>
      <c r="U10" s="124" t="s">
        <v>22</v>
      </c>
      <c r="V10" s="124" t="s">
        <v>22</v>
      </c>
      <c r="W10" s="124" t="s">
        <v>22</v>
      </c>
      <c r="X10" s="124" t="s">
        <v>22</v>
      </c>
      <c r="Y10" s="124" t="s">
        <v>406</v>
      </c>
      <c r="Z10" s="124" t="s">
        <v>325</v>
      </c>
      <c r="AA10" s="124">
        <v>1</v>
      </c>
      <c r="AB10" s="124">
        <v>1</v>
      </c>
      <c r="AC10" s="124">
        <v>1</v>
      </c>
      <c r="AD10" s="124" t="s">
        <v>325</v>
      </c>
      <c r="AE10" s="124" t="s">
        <v>325</v>
      </c>
      <c r="AF10" s="124" t="s">
        <v>325</v>
      </c>
      <c r="AG10" s="124" t="s">
        <v>325</v>
      </c>
      <c r="AH10" s="124" t="s">
        <v>444</v>
      </c>
      <c r="AI10" s="124" t="s">
        <v>334</v>
      </c>
      <c r="AJ10" s="124" t="s">
        <v>344</v>
      </c>
      <c r="AK10" s="124" t="s">
        <v>304</v>
      </c>
      <c r="AL10" s="124" t="s">
        <v>304</v>
      </c>
      <c r="AM10" s="124" t="s">
        <v>21</v>
      </c>
      <c r="AN10" s="124" t="s">
        <v>334</v>
      </c>
      <c r="AO10" s="124" t="s">
        <v>334</v>
      </c>
      <c r="AP10" s="124" t="s">
        <v>21</v>
      </c>
      <c r="AQ10" s="124" t="s">
        <v>304</v>
      </c>
      <c r="AR10" s="124" t="s">
        <v>310</v>
      </c>
      <c r="AS10" s="124" t="s">
        <v>22</v>
      </c>
      <c r="AT10" s="124" t="s">
        <v>325</v>
      </c>
      <c r="AU10" s="124" t="s">
        <v>539</v>
      </c>
      <c r="AV10" s="124"/>
      <c r="AW10" s="124" t="s">
        <v>325</v>
      </c>
      <c r="AX10" s="124" t="s">
        <v>304</v>
      </c>
      <c r="AY10" s="124" t="s">
        <v>310</v>
      </c>
      <c r="AZ10" s="124" t="s">
        <v>325</v>
      </c>
      <c r="BA10" s="124" t="s">
        <v>344</v>
      </c>
      <c r="BB10" s="124" t="s">
        <v>304</v>
      </c>
      <c r="BC10" s="124" t="s">
        <v>614</v>
      </c>
      <c r="BD10" s="124" t="s">
        <v>325</v>
      </c>
      <c r="BE10" s="124" t="s">
        <v>325</v>
      </c>
      <c r="BF10" s="124" t="s">
        <v>325</v>
      </c>
      <c r="BG10" s="124" t="s">
        <v>325</v>
      </c>
      <c r="BH10" s="124" t="s">
        <v>21</v>
      </c>
      <c r="BI10" s="124" t="s">
        <v>21</v>
      </c>
      <c r="BJ10" s="124" t="s">
        <v>334</v>
      </c>
      <c r="BK10" s="124" t="s">
        <v>334</v>
      </c>
      <c r="BL10" s="124" t="s">
        <v>664</v>
      </c>
      <c r="BM10" s="116" t="s">
        <v>17</v>
      </c>
      <c r="BN10" s="117"/>
      <c r="BP10" s="14"/>
      <c r="BR10" s="15"/>
      <c r="BT10" s="16"/>
    </row>
    <row r="11" spans="1:74" x14ac:dyDescent="0.25">
      <c r="A11" s="113">
        <v>2707</v>
      </c>
      <c r="B11" s="125" t="s">
        <v>23</v>
      </c>
      <c r="C11" s="17" t="s">
        <v>24</v>
      </c>
      <c r="D11" s="149"/>
      <c r="E11" s="150"/>
      <c r="F11" s="150"/>
      <c r="G11" s="150"/>
      <c r="H11" s="187">
        <v>1056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>
        <v>1907</v>
      </c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>
        <v>738</v>
      </c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>
        <v>1570</v>
      </c>
      <c r="BL11" s="150"/>
      <c r="BM11" s="147">
        <f>IF(SUM(D11:BL11)=0,"",SUM(D11:BL11))</f>
        <v>5271</v>
      </c>
      <c r="BN11" s="19"/>
      <c r="BO11" s="20"/>
      <c r="BP11" s="21" t="s">
        <v>23</v>
      </c>
      <c r="BR11" s="113">
        <v>5310</v>
      </c>
      <c r="BT11" s="18"/>
    </row>
    <row r="12" spans="1:74" x14ac:dyDescent="0.25">
      <c r="A12" s="115">
        <v>20</v>
      </c>
      <c r="B12" s="126" t="s">
        <v>25</v>
      </c>
      <c r="C12" s="22" t="s">
        <v>26</v>
      </c>
      <c r="D12" s="149"/>
      <c r="E12" s="149"/>
      <c r="F12" s="149"/>
      <c r="G12" s="150"/>
      <c r="H12" s="187">
        <v>8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>
        <v>14</v>
      </c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>
        <v>6</v>
      </c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>
        <v>12</v>
      </c>
      <c r="BL12" s="150"/>
      <c r="BM12" s="147">
        <f>IF(SUM(D12:BL12)=0,"",SUM(D12:BL12))</f>
        <v>40</v>
      </c>
      <c r="BN12" s="115">
        <f>IF(COUNTA(D12:BL12)=0,"",COUNTA(D12:BL12))</f>
        <v>4</v>
      </c>
      <c r="BO12" s="314" t="s">
        <v>663</v>
      </c>
      <c r="BP12" s="24" t="s">
        <v>25</v>
      </c>
      <c r="BR12" s="115">
        <v>40</v>
      </c>
      <c r="BT12" s="18"/>
      <c r="BU12" s="231"/>
      <c r="BV12" s="232"/>
    </row>
    <row r="13" spans="1:74" x14ac:dyDescent="0.25">
      <c r="A13" s="140">
        <f>A11/A12</f>
        <v>135.35</v>
      </c>
      <c r="B13" s="127" t="s">
        <v>27</v>
      </c>
      <c r="C13" s="22" t="s">
        <v>28</v>
      </c>
      <c r="D13" s="151"/>
      <c r="E13" s="140"/>
      <c r="F13" s="143"/>
      <c r="G13" s="143"/>
      <c r="H13" s="140">
        <f>+H11/H12</f>
        <v>132</v>
      </c>
      <c r="I13" s="140"/>
      <c r="J13" s="143"/>
      <c r="K13" s="140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0">
        <f>+V11/V12</f>
        <v>136.21428571428572</v>
      </c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0">
        <f>+AM11/AM12</f>
        <v>123</v>
      </c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>
        <f>+BK11/BK12</f>
        <v>130.83333333333334</v>
      </c>
      <c r="BL13" s="140"/>
      <c r="BM13" s="140">
        <f t="shared" ref="BM13:BM22" si="0">IF(BM11="","",BM11/BM12)</f>
        <v>131.77500000000001</v>
      </c>
      <c r="BN13" s="25"/>
      <c r="BO13" s="163"/>
      <c r="BP13" s="135" t="s">
        <v>27</v>
      </c>
      <c r="BR13" s="140">
        <f t="shared" ref="BR13" si="1">IF(BR11="","",BR11/BR12)</f>
        <v>132.75</v>
      </c>
      <c r="BT13" s="143">
        <f>BM13-A13</f>
        <v>-3.5749999999999886</v>
      </c>
      <c r="BU13" s="231"/>
      <c r="BV13" s="232"/>
    </row>
    <row r="14" spans="1:74" x14ac:dyDescent="0.25">
      <c r="A14" s="169"/>
      <c r="B14" s="37" t="s">
        <v>320</v>
      </c>
      <c r="C14" s="17" t="s">
        <v>24</v>
      </c>
      <c r="D14" s="223"/>
      <c r="E14" s="169"/>
      <c r="F14" s="152"/>
      <c r="G14" s="152"/>
      <c r="H14" s="169"/>
      <c r="I14" s="169"/>
      <c r="J14" s="152"/>
      <c r="K14" s="169"/>
      <c r="L14" s="152"/>
      <c r="M14" s="152"/>
      <c r="N14" s="152"/>
      <c r="O14" s="147">
        <v>881</v>
      </c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>
        <v>968</v>
      </c>
      <c r="AA14" s="147"/>
      <c r="AB14" s="147"/>
      <c r="AC14" s="147"/>
      <c r="AD14" s="147">
        <v>837</v>
      </c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>
        <v>998</v>
      </c>
      <c r="AU14" s="147"/>
      <c r="AV14" s="147"/>
      <c r="AW14" s="147">
        <v>905</v>
      </c>
      <c r="AX14" s="147"/>
      <c r="AY14" s="147"/>
      <c r="AZ14" s="147"/>
      <c r="BA14" s="147"/>
      <c r="BB14" s="147">
        <v>293</v>
      </c>
      <c r="BC14" s="147"/>
      <c r="BD14" s="147"/>
      <c r="BE14" s="147"/>
      <c r="BF14" s="147"/>
      <c r="BG14" s="147"/>
      <c r="BH14" s="147"/>
      <c r="BI14" s="147"/>
      <c r="BJ14" s="147">
        <v>983</v>
      </c>
      <c r="BK14" s="147"/>
      <c r="BL14" s="147"/>
      <c r="BM14" s="147">
        <f t="shared" ref="BM14:BM15" si="2">IF(SUM(D14:BL14)=0,"",SUM(D14:BL14))</f>
        <v>5865</v>
      </c>
      <c r="BN14" s="19"/>
      <c r="BO14" s="163"/>
      <c r="BP14" s="37" t="s">
        <v>320</v>
      </c>
      <c r="BR14" s="141">
        <v>4589</v>
      </c>
      <c r="BT14" s="152"/>
      <c r="BU14" s="197"/>
      <c r="BV14" s="232"/>
    </row>
    <row r="15" spans="1:74" x14ac:dyDescent="0.25">
      <c r="A15" s="169"/>
      <c r="B15" s="136" t="s">
        <v>321</v>
      </c>
      <c r="C15" s="22" t="s">
        <v>26</v>
      </c>
      <c r="D15" s="223"/>
      <c r="E15" s="169"/>
      <c r="F15" s="152"/>
      <c r="G15" s="152"/>
      <c r="H15" s="169"/>
      <c r="I15" s="169"/>
      <c r="J15" s="152"/>
      <c r="K15" s="169"/>
      <c r="L15" s="152"/>
      <c r="M15" s="152"/>
      <c r="N15" s="152"/>
      <c r="O15" s="147">
        <v>8</v>
      </c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>
        <v>8</v>
      </c>
      <c r="AA15" s="147"/>
      <c r="AB15" s="147"/>
      <c r="AC15" s="147"/>
      <c r="AD15" s="147">
        <v>8</v>
      </c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>
        <v>8</v>
      </c>
      <c r="AU15" s="147"/>
      <c r="AV15" s="147"/>
      <c r="AW15" s="147">
        <v>8</v>
      </c>
      <c r="AX15" s="147"/>
      <c r="AY15" s="147"/>
      <c r="AZ15" s="147"/>
      <c r="BA15" s="147"/>
      <c r="BB15" s="147">
        <v>3</v>
      </c>
      <c r="BC15" s="147"/>
      <c r="BD15" s="147"/>
      <c r="BE15" s="147"/>
      <c r="BF15" s="147"/>
      <c r="BG15" s="147"/>
      <c r="BH15" s="147"/>
      <c r="BI15" s="147"/>
      <c r="BJ15" s="147">
        <v>9</v>
      </c>
      <c r="BK15" s="147"/>
      <c r="BL15" s="147"/>
      <c r="BM15" s="147">
        <f t="shared" si="2"/>
        <v>52</v>
      </c>
      <c r="BN15" s="115">
        <f t="shared" ref="BN15" si="3">IF(COUNTA(D15:BL15)=0,"",COUNTA(D15:BL15))</f>
        <v>7</v>
      </c>
      <c r="BO15" s="163" t="s">
        <v>659</v>
      </c>
      <c r="BP15" s="136" t="s">
        <v>321</v>
      </c>
      <c r="BR15" s="141">
        <v>40</v>
      </c>
      <c r="BT15" s="152"/>
      <c r="BU15" s="231"/>
      <c r="BV15" s="231"/>
    </row>
    <row r="16" spans="1:74" x14ac:dyDescent="0.25">
      <c r="A16" s="140"/>
      <c r="B16" s="137" t="s">
        <v>322</v>
      </c>
      <c r="C16" s="22" t="s">
        <v>28</v>
      </c>
      <c r="D16" s="151"/>
      <c r="E16" s="140"/>
      <c r="F16" s="143"/>
      <c r="G16" s="143"/>
      <c r="H16" s="140"/>
      <c r="I16" s="140"/>
      <c r="J16" s="143"/>
      <c r="K16" s="140"/>
      <c r="L16" s="143"/>
      <c r="M16" s="143"/>
      <c r="N16" s="143"/>
      <c r="O16" s="140">
        <f>+O14/O15</f>
        <v>110.125</v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>
        <f>+Z14/Z15</f>
        <v>121</v>
      </c>
      <c r="AA16" s="140"/>
      <c r="AB16" s="140"/>
      <c r="AC16" s="140"/>
      <c r="AD16" s="140">
        <f>+AD14/AD15</f>
        <v>104.625</v>
      </c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>
        <f>+AT14/AT15</f>
        <v>124.75</v>
      </c>
      <c r="AU16" s="140"/>
      <c r="AV16" s="140"/>
      <c r="AW16" s="140">
        <f>+AW14/AW15</f>
        <v>113.125</v>
      </c>
      <c r="AX16" s="140"/>
      <c r="AY16" s="140"/>
      <c r="AZ16" s="140"/>
      <c r="BA16" s="140"/>
      <c r="BB16" s="140">
        <f>+BB14/BB15</f>
        <v>97.666666666666671</v>
      </c>
      <c r="BC16" s="140"/>
      <c r="BD16" s="140"/>
      <c r="BE16" s="140"/>
      <c r="BF16" s="140"/>
      <c r="BG16" s="140"/>
      <c r="BH16" s="140"/>
      <c r="BI16" s="140"/>
      <c r="BJ16" s="140">
        <f>+BJ14/BJ15</f>
        <v>109.22222222222223</v>
      </c>
      <c r="BK16" s="140"/>
      <c r="BL16" s="140"/>
      <c r="BM16" s="140">
        <f t="shared" si="0"/>
        <v>112.78846153846153</v>
      </c>
      <c r="BN16" s="25"/>
      <c r="BO16" s="163"/>
      <c r="BP16" s="136" t="s">
        <v>322</v>
      </c>
      <c r="BR16" s="140">
        <f t="shared" ref="BR16" si="4">IF(BR14="","",BR14/BR15)</f>
        <v>114.72499999999999</v>
      </c>
      <c r="BT16" s="143"/>
      <c r="BU16" s="231"/>
      <c r="BV16" s="231"/>
    </row>
    <row r="17" spans="1:74" x14ac:dyDescent="0.25">
      <c r="A17" s="141">
        <v>2661</v>
      </c>
      <c r="B17" s="128" t="s">
        <v>29</v>
      </c>
      <c r="C17" s="17" t="s">
        <v>24</v>
      </c>
      <c r="D17" s="149"/>
      <c r="E17" s="152"/>
      <c r="F17" s="152"/>
      <c r="G17" s="152"/>
      <c r="H17" s="189"/>
      <c r="I17" s="152"/>
      <c r="J17" s="152"/>
      <c r="K17" s="152"/>
      <c r="L17" s="152"/>
      <c r="M17" s="152"/>
      <c r="N17" s="152"/>
      <c r="O17" s="152"/>
      <c r="P17" s="152"/>
      <c r="Q17" s="152"/>
      <c r="R17" s="147">
        <v>976</v>
      </c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47">
        <v>1339</v>
      </c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47">
        <f t="shared" ref="BM17:BM18" si="5">IF(SUM(D17:BL17)=0,"",SUM(D17:BL17))</f>
        <v>2315</v>
      </c>
      <c r="BN17" s="19"/>
      <c r="BO17" s="23"/>
      <c r="BP17" s="26" t="s">
        <v>29</v>
      </c>
      <c r="BR17" s="141">
        <v>2315</v>
      </c>
      <c r="BT17" s="147"/>
      <c r="BU17" s="232"/>
      <c r="BV17" s="197"/>
    </row>
    <row r="18" spans="1:74" x14ac:dyDescent="0.25">
      <c r="A18" s="141">
        <v>15</v>
      </c>
      <c r="B18" s="129" t="s">
        <v>30</v>
      </c>
      <c r="C18" s="22" t="s">
        <v>26</v>
      </c>
      <c r="D18" s="149"/>
      <c r="E18" s="152"/>
      <c r="F18" s="152"/>
      <c r="G18" s="152"/>
      <c r="H18" s="189"/>
      <c r="I18" s="152"/>
      <c r="J18" s="152"/>
      <c r="K18" s="152"/>
      <c r="L18" s="152"/>
      <c r="M18" s="152"/>
      <c r="N18" s="152"/>
      <c r="O18" s="152"/>
      <c r="P18" s="152"/>
      <c r="Q18" s="152"/>
      <c r="R18" s="147">
        <v>5</v>
      </c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47">
        <v>7</v>
      </c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47">
        <f t="shared" si="5"/>
        <v>12</v>
      </c>
      <c r="BN18" s="115">
        <f t="shared" ref="BN18" si="6">IF(COUNTA(D18:BL18)=0,"",COUNTA(D18:BL18))</f>
        <v>2</v>
      </c>
      <c r="BO18" s="163" t="s">
        <v>459</v>
      </c>
      <c r="BP18" s="27" t="s">
        <v>30</v>
      </c>
      <c r="BR18" s="141">
        <v>12</v>
      </c>
      <c r="BT18" s="147"/>
    </row>
    <row r="19" spans="1:74" x14ac:dyDescent="0.25">
      <c r="A19" s="140">
        <f>A17/A18</f>
        <v>177.4</v>
      </c>
      <c r="B19" s="130" t="s">
        <v>31</v>
      </c>
      <c r="C19" s="22" t="s">
        <v>28</v>
      </c>
      <c r="D19" s="140"/>
      <c r="E19" s="143"/>
      <c r="F19" s="143"/>
      <c r="G19" s="143"/>
      <c r="H19" s="188"/>
      <c r="I19" s="143"/>
      <c r="J19" s="143"/>
      <c r="K19" s="143"/>
      <c r="L19" s="143"/>
      <c r="M19" s="143"/>
      <c r="N19" s="143"/>
      <c r="O19" s="143"/>
      <c r="P19" s="143"/>
      <c r="Q19" s="143"/>
      <c r="R19" s="172">
        <f>+R17/R18</f>
        <v>195.2</v>
      </c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72">
        <f>+AJ17/AJ18</f>
        <v>191.28571428571428</v>
      </c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0">
        <f t="shared" si="0"/>
        <v>192.91666666666666</v>
      </c>
      <c r="BN19" s="25"/>
      <c r="BO19" s="163"/>
      <c r="BP19" s="137" t="s">
        <v>31</v>
      </c>
      <c r="BR19" s="140">
        <f t="shared" ref="BR19" si="7">IF(BR17="","",BR17/BR18)</f>
        <v>192.91666666666666</v>
      </c>
      <c r="BT19" s="143">
        <f>BM19-A19</f>
        <v>15.516666666666652</v>
      </c>
    </row>
    <row r="20" spans="1:74" x14ac:dyDescent="0.25">
      <c r="A20" s="141">
        <v>0</v>
      </c>
      <c r="B20" s="131" t="s">
        <v>32</v>
      </c>
      <c r="C20" s="17" t="s">
        <v>24</v>
      </c>
      <c r="D20" s="149"/>
      <c r="E20" s="152"/>
      <c r="F20" s="152"/>
      <c r="G20" s="147"/>
      <c r="H20" s="190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>
        <v>819</v>
      </c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>
        <v>533</v>
      </c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>
        <f t="shared" ref="BM20:BM21" si="8">IF(SUM(D20:BL20)=0,"",SUM(D20:BL20))</f>
        <v>1352</v>
      </c>
      <c r="BN20" s="19"/>
      <c r="BO20" s="28"/>
      <c r="BP20" s="29" t="s">
        <v>32</v>
      </c>
      <c r="BR20" s="141">
        <v>819</v>
      </c>
      <c r="BT20" s="147"/>
    </row>
    <row r="21" spans="1:74" x14ac:dyDescent="0.25">
      <c r="A21" s="141"/>
      <c r="B21" s="132" t="s">
        <v>33</v>
      </c>
      <c r="C21" s="22" t="s">
        <v>26</v>
      </c>
      <c r="D21" s="149"/>
      <c r="E21" s="152"/>
      <c r="F21" s="152"/>
      <c r="G21" s="147"/>
      <c r="H21" s="190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>
        <v>7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>
        <v>5</v>
      </c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>
        <f t="shared" si="8"/>
        <v>12</v>
      </c>
      <c r="BN21" s="115">
        <f t="shared" ref="BN21" si="9">IF(COUNTA(D21:BL21)=0,"",COUNTA(D21:BL21))</f>
        <v>2</v>
      </c>
      <c r="BO21" s="163" t="s">
        <v>607</v>
      </c>
      <c r="BP21" s="27" t="s">
        <v>33</v>
      </c>
      <c r="BR21" s="141">
        <v>7</v>
      </c>
      <c r="BT21" s="147"/>
    </row>
    <row r="22" spans="1:74" x14ac:dyDescent="0.25">
      <c r="A22" s="140"/>
      <c r="B22" s="133" t="s">
        <v>34</v>
      </c>
      <c r="C22" s="22" t="s">
        <v>28</v>
      </c>
      <c r="D22" s="151"/>
      <c r="E22" s="143"/>
      <c r="F22" s="143"/>
      <c r="G22" s="143"/>
      <c r="H22" s="188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0">
        <f>+S20/S21</f>
        <v>117</v>
      </c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>
        <f>+BB20/BB21</f>
        <v>106.6</v>
      </c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>
        <f t="shared" si="0"/>
        <v>112.66666666666667</v>
      </c>
      <c r="BN22" s="25"/>
      <c r="BO22" s="28"/>
      <c r="BP22" s="164" t="s">
        <v>34</v>
      </c>
      <c r="BR22" s="140">
        <f t="shared" ref="BR22" si="10">IF(BR20="","",BR20/BR21)</f>
        <v>117</v>
      </c>
      <c r="BT22" s="143"/>
    </row>
    <row r="23" spans="1:74" x14ac:dyDescent="0.25">
      <c r="A23" s="113">
        <v>0</v>
      </c>
      <c r="B23" s="21" t="s">
        <v>35</v>
      </c>
      <c r="C23" s="17" t="s">
        <v>24</v>
      </c>
      <c r="D23" s="154"/>
      <c r="E23" s="155"/>
      <c r="F23" s="155"/>
      <c r="G23" s="154"/>
      <c r="H23" s="191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47" t="str">
        <f t="shared" ref="BM23:BM24" si="11">IF(SUM(D23:O23)=0,"",SUM(D23:O23))</f>
        <v/>
      </c>
      <c r="BN23" s="19"/>
      <c r="BO23" s="30"/>
      <c r="BP23" s="21" t="s">
        <v>35</v>
      </c>
      <c r="BR23" s="113"/>
      <c r="BT23" s="147"/>
    </row>
    <row r="24" spans="1:74" x14ac:dyDescent="0.25">
      <c r="A24" s="113"/>
      <c r="B24" s="134" t="s">
        <v>36</v>
      </c>
      <c r="C24" s="22" t="s">
        <v>26</v>
      </c>
      <c r="D24" s="115"/>
      <c r="E24" s="115"/>
      <c r="F24" s="115"/>
      <c r="G24" s="154"/>
      <c r="H24" s="191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47" t="str">
        <f t="shared" si="11"/>
        <v/>
      </c>
      <c r="BN24" s="115" t="str">
        <f t="shared" ref="BN24" si="12">IF(COUNTA(D24:O24)=0,"",COUNTA(D24:O24))</f>
        <v/>
      </c>
      <c r="BO24" s="163"/>
      <c r="BP24" s="31" t="s">
        <v>36</v>
      </c>
      <c r="BQ24" s="32"/>
      <c r="BR24" s="113"/>
      <c r="BT24" s="147"/>
    </row>
    <row r="25" spans="1:74" x14ac:dyDescent="0.25">
      <c r="A25" s="140"/>
      <c r="B25" s="135" t="s">
        <v>37</v>
      </c>
      <c r="C25" s="22" t="s">
        <v>28</v>
      </c>
      <c r="D25" s="143"/>
      <c r="E25" s="143"/>
      <c r="F25" s="143"/>
      <c r="G25" s="143"/>
      <c r="H25" s="188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0" t="str">
        <f t="shared" ref="BM25" si="13">IF(BM23="","",BM23/BM24)</f>
        <v/>
      </c>
      <c r="BN25" s="25"/>
      <c r="BO25" s="23"/>
      <c r="BP25" s="135" t="s">
        <v>37</v>
      </c>
      <c r="BQ25" s="32"/>
      <c r="BR25" s="140"/>
      <c r="BS25" s="30"/>
      <c r="BT25" s="143"/>
    </row>
    <row r="26" spans="1:74" x14ac:dyDescent="0.25">
      <c r="A26" s="113">
        <v>0</v>
      </c>
      <c r="B26" s="33" t="s">
        <v>35</v>
      </c>
      <c r="C26" s="22" t="s">
        <v>24</v>
      </c>
      <c r="D26" s="114"/>
      <c r="E26" s="114"/>
      <c r="F26" s="114"/>
      <c r="G26" s="154"/>
      <c r="H26" s="191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>
        <v>1068</v>
      </c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47">
        <f t="shared" ref="BM26:BM27" si="14">IF(SUM(D26:BL26)=0,"",SUM(D26:BL26))</f>
        <v>1068</v>
      </c>
      <c r="BN26" s="19"/>
      <c r="BO26" s="23"/>
      <c r="BP26" s="33" t="s">
        <v>35</v>
      </c>
      <c r="BQ26" s="32"/>
      <c r="BR26" s="113">
        <v>0</v>
      </c>
      <c r="BS26" s="34"/>
      <c r="BT26" s="147"/>
    </row>
    <row r="27" spans="1:74" x14ac:dyDescent="0.25">
      <c r="A27" s="113"/>
      <c r="B27" s="136" t="s">
        <v>38</v>
      </c>
      <c r="C27" s="22" t="s">
        <v>26</v>
      </c>
      <c r="D27" s="115"/>
      <c r="E27" s="115"/>
      <c r="F27" s="115"/>
      <c r="G27" s="154"/>
      <c r="H27" s="191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>
        <v>7</v>
      </c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47">
        <f t="shared" si="14"/>
        <v>7</v>
      </c>
      <c r="BN27" s="115">
        <f t="shared" ref="BN27" si="15">IF(COUNTA(D27:BL27)=0,"",COUNTA(D27:BL27))</f>
        <v>1</v>
      </c>
      <c r="BO27" s="163" t="s">
        <v>597</v>
      </c>
      <c r="BP27" s="27" t="s">
        <v>38</v>
      </c>
      <c r="BQ27" s="32"/>
      <c r="BR27" s="113">
        <v>0</v>
      </c>
      <c r="BS27" s="34"/>
      <c r="BT27" s="147"/>
    </row>
    <row r="28" spans="1:74" x14ac:dyDescent="0.25">
      <c r="A28" s="140"/>
      <c r="B28" s="137" t="s">
        <v>39</v>
      </c>
      <c r="C28" s="22" t="s">
        <v>28</v>
      </c>
      <c r="D28" s="153"/>
      <c r="E28" s="143"/>
      <c r="F28" s="143"/>
      <c r="G28" s="143"/>
      <c r="H28" s="188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0">
        <f>+BA26/BA27</f>
        <v>152.57142857142858</v>
      </c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0">
        <f t="shared" ref="BM28:BM91" si="16">IF(BM26="","",BM26/BM27)</f>
        <v>152.57142857142858</v>
      </c>
      <c r="BN28" s="25"/>
      <c r="BO28" s="23"/>
      <c r="BP28" s="137" t="s">
        <v>39</v>
      </c>
      <c r="BQ28" s="32"/>
      <c r="BR28" s="140"/>
      <c r="BS28" s="30"/>
      <c r="BT28" s="143"/>
    </row>
    <row r="29" spans="1:74" x14ac:dyDescent="0.25">
      <c r="A29" s="113">
        <v>12740</v>
      </c>
      <c r="B29" s="36" t="s">
        <v>41</v>
      </c>
      <c r="C29" s="22" t="s">
        <v>24</v>
      </c>
      <c r="D29" s="154">
        <v>2607</v>
      </c>
      <c r="E29" s="154">
        <v>1395</v>
      </c>
      <c r="F29" s="154"/>
      <c r="G29" s="154">
        <v>2432</v>
      </c>
      <c r="H29" s="191"/>
      <c r="I29" s="154"/>
      <c r="J29" s="154">
        <v>1551</v>
      </c>
      <c r="K29" s="154">
        <v>1910</v>
      </c>
      <c r="L29" s="154"/>
      <c r="M29" s="154"/>
      <c r="N29" s="154">
        <v>3205</v>
      </c>
      <c r="O29" s="154"/>
      <c r="P29" s="154"/>
      <c r="Q29" s="154">
        <v>2587</v>
      </c>
      <c r="R29" s="154"/>
      <c r="S29" s="154"/>
      <c r="T29" s="154">
        <v>2123</v>
      </c>
      <c r="U29" s="154"/>
      <c r="V29" s="154"/>
      <c r="W29" s="154"/>
      <c r="X29" s="154">
        <v>1021</v>
      </c>
      <c r="Y29" s="154">
        <v>1395</v>
      </c>
      <c r="Z29" s="154"/>
      <c r="AA29" s="154">
        <v>1345</v>
      </c>
      <c r="AB29" s="154"/>
      <c r="AC29" s="154">
        <v>1392</v>
      </c>
      <c r="AD29" s="154"/>
      <c r="AE29" s="154">
        <v>2343</v>
      </c>
      <c r="AF29" s="154"/>
      <c r="AG29" s="154"/>
      <c r="AH29" s="154">
        <v>2415</v>
      </c>
      <c r="AI29" s="154">
        <v>2041</v>
      </c>
      <c r="AJ29" s="154"/>
      <c r="AK29" s="154"/>
      <c r="AL29" s="154"/>
      <c r="AM29" s="154">
        <v>1020</v>
      </c>
      <c r="AN29" s="154">
        <v>3093</v>
      </c>
      <c r="AO29" s="154">
        <v>2489</v>
      </c>
      <c r="AP29" s="154">
        <v>994</v>
      </c>
      <c r="AQ29" s="154"/>
      <c r="AR29" s="154">
        <v>1882</v>
      </c>
      <c r="AS29" s="154"/>
      <c r="AT29" s="154"/>
      <c r="AU29" s="154"/>
      <c r="AV29" s="154">
        <v>1113</v>
      </c>
      <c r="AW29" s="154"/>
      <c r="AX29" s="154">
        <v>1917</v>
      </c>
      <c r="AY29" s="154"/>
      <c r="AZ29" s="154">
        <v>2072</v>
      </c>
      <c r="BA29" s="154"/>
      <c r="BB29" s="154"/>
      <c r="BC29" s="154">
        <v>1445</v>
      </c>
      <c r="BD29" s="154"/>
      <c r="BE29" s="154"/>
      <c r="BF29" s="154"/>
      <c r="BG29" s="154"/>
      <c r="BH29" s="154"/>
      <c r="BI29" s="154">
        <v>1738</v>
      </c>
      <c r="BJ29" s="154"/>
      <c r="BK29" s="154">
        <v>2066</v>
      </c>
      <c r="BL29" s="154">
        <v>2851</v>
      </c>
      <c r="BM29" s="147">
        <f t="shared" ref="BM29:BM30" si="17">IF(SUM(D29:BL29)=0,"",SUM(D29:BL29))</f>
        <v>52442</v>
      </c>
      <c r="BN29" s="19"/>
      <c r="BO29" s="20"/>
      <c r="BP29" s="36" t="s">
        <v>41</v>
      </c>
      <c r="BQ29" s="30"/>
      <c r="BR29" s="113">
        <v>45117</v>
      </c>
      <c r="BS29" s="30"/>
      <c r="BT29" s="147"/>
    </row>
    <row r="30" spans="1:74" x14ac:dyDescent="0.25">
      <c r="A30" s="113">
        <v>71</v>
      </c>
      <c r="B30" s="134" t="s">
        <v>42</v>
      </c>
      <c r="C30" s="22" t="s">
        <v>26</v>
      </c>
      <c r="D30" s="155">
        <v>15</v>
      </c>
      <c r="E30" s="154">
        <v>8</v>
      </c>
      <c r="F30" s="154"/>
      <c r="G30" s="154">
        <v>14</v>
      </c>
      <c r="H30" s="191"/>
      <c r="I30" s="154"/>
      <c r="J30" s="154">
        <v>9</v>
      </c>
      <c r="K30" s="154">
        <v>11</v>
      </c>
      <c r="L30" s="154"/>
      <c r="M30" s="154"/>
      <c r="N30" s="154">
        <v>18</v>
      </c>
      <c r="O30" s="154"/>
      <c r="P30" s="154"/>
      <c r="Q30" s="154">
        <v>14</v>
      </c>
      <c r="R30" s="154"/>
      <c r="S30" s="154"/>
      <c r="T30" s="154">
        <v>12</v>
      </c>
      <c r="U30" s="154"/>
      <c r="V30" s="154"/>
      <c r="W30" s="154"/>
      <c r="X30" s="154">
        <v>6</v>
      </c>
      <c r="Y30" s="154">
        <v>8</v>
      </c>
      <c r="Z30" s="154"/>
      <c r="AA30" s="154">
        <v>8</v>
      </c>
      <c r="AB30" s="154"/>
      <c r="AC30" s="154">
        <v>8</v>
      </c>
      <c r="AD30" s="154"/>
      <c r="AE30" s="154">
        <v>14</v>
      </c>
      <c r="AF30" s="154"/>
      <c r="AG30" s="154"/>
      <c r="AH30" s="154">
        <v>14</v>
      </c>
      <c r="AI30" s="154">
        <v>11</v>
      </c>
      <c r="AJ30" s="154"/>
      <c r="AK30" s="154"/>
      <c r="AL30" s="154"/>
      <c r="AM30" s="154">
        <v>6</v>
      </c>
      <c r="AN30" s="154">
        <v>18</v>
      </c>
      <c r="AO30" s="154">
        <v>14</v>
      </c>
      <c r="AP30" s="154">
        <v>6</v>
      </c>
      <c r="AQ30" s="154"/>
      <c r="AR30" s="154">
        <v>11</v>
      </c>
      <c r="AS30" s="154"/>
      <c r="AT30" s="154"/>
      <c r="AU30" s="154"/>
      <c r="AV30" s="154">
        <v>6</v>
      </c>
      <c r="AW30" s="154"/>
      <c r="AX30" s="154">
        <v>11</v>
      </c>
      <c r="AY30" s="154"/>
      <c r="AZ30" s="154">
        <v>12</v>
      </c>
      <c r="BA30" s="154"/>
      <c r="BB30" s="154"/>
      <c r="BC30" s="154">
        <v>8</v>
      </c>
      <c r="BD30" s="154"/>
      <c r="BE30" s="154"/>
      <c r="BF30" s="154"/>
      <c r="BG30" s="154"/>
      <c r="BH30" s="154"/>
      <c r="BI30" s="154">
        <v>10</v>
      </c>
      <c r="BJ30" s="154"/>
      <c r="BK30" s="154">
        <v>12</v>
      </c>
      <c r="BL30" s="154">
        <v>16</v>
      </c>
      <c r="BM30" s="147">
        <f t="shared" si="17"/>
        <v>300</v>
      </c>
      <c r="BN30" s="115">
        <f t="shared" ref="BN30" si="18">IF(COUNTA(D30:BL30)=0,"",COUNTA(D30:BL30))</f>
        <v>27</v>
      </c>
      <c r="BO30" s="204" t="s">
        <v>672</v>
      </c>
      <c r="BP30" s="31" t="s">
        <v>42</v>
      </c>
      <c r="BQ30" s="30"/>
      <c r="BR30" s="113">
        <v>258</v>
      </c>
      <c r="BS30" s="30"/>
      <c r="BT30" s="147"/>
    </row>
    <row r="31" spans="1:74" x14ac:dyDescent="0.25">
      <c r="A31" s="140">
        <f>A29/A30</f>
        <v>179.43661971830986</v>
      </c>
      <c r="B31" s="135" t="s">
        <v>43</v>
      </c>
      <c r="C31" s="22" t="s">
        <v>28</v>
      </c>
      <c r="D31" s="140">
        <f>+D29/D30</f>
        <v>173.8</v>
      </c>
      <c r="E31" s="140">
        <f>+E29/E30</f>
        <v>174.375</v>
      </c>
      <c r="F31" s="140"/>
      <c r="G31" s="140">
        <f>+G29/G30</f>
        <v>173.71428571428572</v>
      </c>
      <c r="H31" s="193"/>
      <c r="I31" s="140"/>
      <c r="J31" s="140">
        <f>+J29/J30</f>
        <v>172.33333333333334</v>
      </c>
      <c r="K31" s="140">
        <f>+K29/K30</f>
        <v>173.63636363636363</v>
      </c>
      <c r="L31" s="140"/>
      <c r="M31" s="140"/>
      <c r="N31" s="140">
        <f>+N29/N30</f>
        <v>178.05555555555554</v>
      </c>
      <c r="O31" s="140"/>
      <c r="P31" s="140"/>
      <c r="Q31" s="140">
        <f>+Q29/Q30</f>
        <v>184.78571428571428</v>
      </c>
      <c r="R31" s="140"/>
      <c r="S31" s="140"/>
      <c r="T31" s="140">
        <f>+T29/T30</f>
        <v>176.91666666666666</v>
      </c>
      <c r="U31" s="140"/>
      <c r="V31" s="140"/>
      <c r="W31" s="140"/>
      <c r="X31" s="140">
        <f>+X29/X30</f>
        <v>170.16666666666666</v>
      </c>
      <c r="Y31" s="140">
        <f>+Y29/Y30</f>
        <v>174.375</v>
      </c>
      <c r="Z31" s="140"/>
      <c r="AA31" s="140">
        <f>+AA29/AA30</f>
        <v>168.125</v>
      </c>
      <c r="AB31" s="140"/>
      <c r="AC31" s="140">
        <f>+AC29/AC30</f>
        <v>174</v>
      </c>
      <c r="AD31" s="140"/>
      <c r="AE31" s="140">
        <f>+AE29/AE30</f>
        <v>167.35714285714286</v>
      </c>
      <c r="AF31" s="140"/>
      <c r="AG31" s="140"/>
      <c r="AH31" s="140">
        <f>+AH29/AH30</f>
        <v>172.5</v>
      </c>
      <c r="AI31" s="140">
        <f>+AI29/AI30</f>
        <v>185.54545454545453</v>
      </c>
      <c r="AJ31" s="140"/>
      <c r="AK31" s="140"/>
      <c r="AL31" s="140"/>
      <c r="AM31" s="140">
        <f>+AM29/AM30</f>
        <v>170</v>
      </c>
      <c r="AN31" s="140">
        <f>+AN29/AN30</f>
        <v>171.83333333333334</v>
      </c>
      <c r="AO31" s="140">
        <f>+AO29/AO30</f>
        <v>177.78571428571428</v>
      </c>
      <c r="AP31" s="140">
        <f>+AP29/AP30</f>
        <v>165.66666666666666</v>
      </c>
      <c r="AQ31" s="140"/>
      <c r="AR31" s="140">
        <f>+AR29/AR30</f>
        <v>171.09090909090909</v>
      </c>
      <c r="AS31" s="140"/>
      <c r="AT31" s="140"/>
      <c r="AU31" s="140"/>
      <c r="AV31" s="140">
        <f>+AV29/AV30</f>
        <v>185.5</v>
      </c>
      <c r="AW31" s="140"/>
      <c r="AX31" s="140">
        <f>+AX29/AX30</f>
        <v>174.27272727272728</v>
      </c>
      <c r="AY31" s="140"/>
      <c r="AZ31" s="140">
        <f>+AZ29/AZ30</f>
        <v>172.66666666666666</v>
      </c>
      <c r="BA31" s="140"/>
      <c r="BB31" s="140"/>
      <c r="BC31" s="140">
        <f>+BC29/BC30</f>
        <v>180.625</v>
      </c>
      <c r="BD31" s="140"/>
      <c r="BE31" s="140"/>
      <c r="BF31" s="140"/>
      <c r="BG31" s="140"/>
      <c r="BH31" s="140"/>
      <c r="BI31" s="140">
        <f>+BI29/BI30</f>
        <v>173.8</v>
      </c>
      <c r="BJ31" s="140"/>
      <c r="BK31" s="140">
        <f>+BK29/BK30</f>
        <v>172.16666666666666</v>
      </c>
      <c r="BL31" s="140">
        <f>+BL29/BL30</f>
        <v>178.1875</v>
      </c>
      <c r="BM31" s="140">
        <f t="shared" si="16"/>
        <v>174.80666666666667</v>
      </c>
      <c r="BN31" s="25"/>
      <c r="BO31" s="163"/>
      <c r="BP31" s="135" t="s">
        <v>43</v>
      </c>
      <c r="BQ31" s="30"/>
      <c r="BR31" s="140">
        <f t="shared" ref="BR31" si="19">IF(BR29="","",BR29/BR30)</f>
        <v>174.87209302325581</v>
      </c>
      <c r="BS31" s="30"/>
      <c r="BT31" s="143">
        <f>BM31-A31</f>
        <v>-4.6299530516431844</v>
      </c>
    </row>
    <row r="32" spans="1:74" x14ac:dyDescent="0.25">
      <c r="A32" s="113">
        <v>7977</v>
      </c>
      <c r="B32" s="37" t="s">
        <v>44</v>
      </c>
      <c r="C32" s="22" t="s">
        <v>24</v>
      </c>
      <c r="D32" s="115">
        <v>2851</v>
      </c>
      <c r="E32" s="154">
        <v>1422</v>
      </c>
      <c r="F32" s="154"/>
      <c r="G32" s="154">
        <v>1320</v>
      </c>
      <c r="H32" s="191"/>
      <c r="I32" s="154"/>
      <c r="J32" s="154"/>
      <c r="K32" s="154"/>
      <c r="L32" s="154"/>
      <c r="M32" s="154"/>
      <c r="N32" s="154"/>
      <c r="O32" s="154"/>
      <c r="P32" s="154"/>
      <c r="Q32" s="154">
        <v>2650</v>
      </c>
      <c r="R32" s="154">
        <v>1213</v>
      </c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>
        <v>1338</v>
      </c>
      <c r="AK32" s="154"/>
      <c r="AL32" s="154"/>
      <c r="AM32" s="154"/>
      <c r="AN32" s="154">
        <v>3395</v>
      </c>
      <c r="AO32" s="154"/>
      <c r="AP32" s="154">
        <v>997</v>
      </c>
      <c r="AQ32" s="154"/>
      <c r="AR32" s="154"/>
      <c r="AS32" s="154"/>
      <c r="AT32" s="154"/>
      <c r="AU32" s="154"/>
      <c r="AV32" s="154">
        <v>1139</v>
      </c>
      <c r="AW32" s="154"/>
      <c r="AX32" s="154"/>
      <c r="AY32" s="154"/>
      <c r="AZ32" s="154"/>
      <c r="BA32" s="154">
        <v>1181</v>
      </c>
      <c r="BB32" s="154"/>
      <c r="BC32" s="154"/>
      <c r="BD32" s="154"/>
      <c r="BE32" s="154"/>
      <c r="BF32" s="154"/>
      <c r="BG32" s="154"/>
      <c r="BH32" s="154"/>
      <c r="BI32" s="154">
        <v>1647</v>
      </c>
      <c r="BJ32" s="154"/>
      <c r="BK32" s="154"/>
      <c r="BL32" s="154"/>
      <c r="BM32" s="147">
        <f t="shared" ref="BM32:BM33" si="20">IF(SUM(D32:BL32)=0,"",SUM(D32:BL32))</f>
        <v>19153</v>
      </c>
      <c r="BN32" s="19"/>
      <c r="BO32" s="202"/>
      <c r="BP32" s="37" t="s">
        <v>44</v>
      </c>
      <c r="BQ32" s="30"/>
      <c r="BR32" s="113">
        <v>16325</v>
      </c>
      <c r="BS32" s="30"/>
      <c r="BT32" s="147"/>
    </row>
    <row r="33" spans="1:72" x14ac:dyDescent="0.25">
      <c r="A33" s="113">
        <v>44</v>
      </c>
      <c r="B33" s="136" t="s">
        <v>45</v>
      </c>
      <c r="C33" s="22" t="s">
        <v>26</v>
      </c>
      <c r="D33" s="155">
        <v>15</v>
      </c>
      <c r="E33" s="115">
        <v>8</v>
      </c>
      <c r="F33" s="115"/>
      <c r="G33" s="154">
        <v>8</v>
      </c>
      <c r="H33" s="191"/>
      <c r="I33" s="154"/>
      <c r="J33" s="154"/>
      <c r="K33" s="154"/>
      <c r="L33" s="154"/>
      <c r="M33" s="154"/>
      <c r="N33" s="154"/>
      <c r="O33" s="154"/>
      <c r="P33" s="154"/>
      <c r="Q33" s="154">
        <v>14</v>
      </c>
      <c r="R33" s="154">
        <v>7</v>
      </c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>
        <v>7</v>
      </c>
      <c r="AK33" s="154"/>
      <c r="AL33" s="154"/>
      <c r="AM33" s="154"/>
      <c r="AN33" s="154">
        <v>18</v>
      </c>
      <c r="AO33" s="154"/>
      <c r="AP33" s="154">
        <v>6</v>
      </c>
      <c r="AQ33" s="154"/>
      <c r="AR33" s="154"/>
      <c r="AS33" s="154"/>
      <c r="AT33" s="154"/>
      <c r="AU33" s="154"/>
      <c r="AV33" s="154">
        <v>6</v>
      </c>
      <c r="AW33" s="154"/>
      <c r="AX33" s="154"/>
      <c r="AY33" s="154"/>
      <c r="AZ33" s="154"/>
      <c r="BA33" s="154">
        <v>7</v>
      </c>
      <c r="BB33" s="154"/>
      <c r="BC33" s="154"/>
      <c r="BD33" s="154"/>
      <c r="BE33" s="154"/>
      <c r="BF33" s="154"/>
      <c r="BG33" s="154"/>
      <c r="BH33" s="154"/>
      <c r="BI33" s="154">
        <v>10</v>
      </c>
      <c r="BJ33" s="154"/>
      <c r="BK33" s="154"/>
      <c r="BL33" s="154"/>
      <c r="BM33" s="147">
        <f t="shared" si="20"/>
        <v>106</v>
      </c>
      <c r="BN33" s="115">
        <f t="shared" ref="BN33" si="21">IF(COUNTA(D33:BL33)=0,"",COUNTA(D33:BL33))</f>
        <v>11</v>
      </c>
      <c r="BO33" s="163" t="s">
        <v>646</v>
      </c>
      <c r="BP33" s="27" t="s">
        <v>45</v>
      </c>
      <c r="BQ33" s="30"/>
      <c r="BR33" s="113">
        <v>89</v>
      </c>
      <c r="BS33" s="30"/>
      <c r="BT33" s="147"/>
    </row>
    <row r="34" spans="1:72" x14ac:dyDescent="0.25">
      <c r="A34" s="140">
        <f>A32/A33</f>
        <v>181.29545454545453</v>
      </c>
      <c r="B34" s="137" t="s">
        <v>46</v>
      </c>
      <c r="C34" s="22" t="s">
        <v>28</v>
      </c>
      <c r="D34" s="172">
        <f>+D32/D33</f>
        <v>190.06666666666666</v>
      </c>
      <c r="E34" s="140">
        <f>+E32/E33</f>
        <v>177.75</v>
      </c>
      <c r="F34" s="140"/>
      <c r="G34" s="140">
        <f>+G32/G33</f>
        <v>165</v>
      </c>
      <c r="H34" s="193"/>
      <c r="I34" s="172"/>
      <c r="J34" s="153"/>
      <c r="K34" s="140"/>
      <c r="L34" s="140"/>
      <c r="M34" s="140"/>
      <c r="N34" s="140"/>
      <c r="O34" s="140"/>
      <c r="P34" s="140"/>
      <c r="Q34" s="140">
        <f>+Q32/Q33</f>
        <v>189.28571428571428</v>
      </c>
      <c r="R34" s="140">
        <f>+R32/R33</f>
        <v>173.28571428571428</v>
      </c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72">
        <f>+AJ32/AJ33</f>
        <v>191.14285714285714</v>
      </c>
      <c r="AK34" s="140"/>
      <c r="AL34" s="140"/>
      <c r="AM34" s="140"/>
      <c r="AN34" s="140">
        <f>+AN32/AN33</f>
        <v>188.61111111111111</v>
      </c>
      <c r="AO34" s="140"/>
      <c r="AP34" s="140">
        <f>+AP32/AP33</f>
        <v>166.16666666666666</v>
      </c>
      <c r="AQ34" s="140"/>
      <c r="AR34" s="140"/>
      <c r="AS34" s="140"/>
      <c r="AT34" s="140"/>
      <c r="AU34" s="140"/>
      <c r="AV34" s="140">
        <f>+AV32/AV33</f>
        <v>189.83333333333334</v>
      </c>
      <c r="AW34" s="140"/>
      <c r="AX34" s="140"/>
      <c r="AY34" s="140"/>
      <c r="AZ34" s="140"/>
      <c r="BA34" s="140">
        <f>+BA32/BA33</f>
        <v>168.71428571428572</v>
      </c>
      <c r="BB34" s="140"/>
      <c r="BC34" s="140"/>
      <c r="BD34" s="140"/>
      <c r="BE34" s="140"/>
      <c r="BF34" s="140"/>
      <c r="BG34" s="140"/>
      <c r="BH34" s="140"/>
      <c r="BI34" s="140">
        <f>+BI32/BI33</f>
        <v>164.7</v>
      </c>
      <c r="BJ34" s="140"/>
      <c r="BK34" s="140"/>
      <c r="BL34" s="140"/>
      <c r="BM34" s="140">
        <f t="shared" si="16"/>
        <v>180.68867924528303</v>
      </c>
      <c r="BN34" s="25"/>
      <c r="BO34" s="163"/>
      <c r="BP34" s="137" t="s">
        <v>46</v>
      </c>
      <c r="BQ34" s="30"/>
      <c r="BR34" s="140">
        <f t="shared" ref="BR34" si="22">IF(BR32="","",BR32/BR33)</f>
        <v>183.42696629213484</v>
      </c>
      <c r="BS34" s="30"/>
      <c r="BT34" s="143">
        <f>BM34-A34</f>
        <v>-0.60677530017150616</v>
      </c>
    </row>
    <row r="35" spans="1:72" x14ac:dyDescent="0.25">
      <c r="A35" s="113">
        <v>0</v>
      </c>
      <c r="B35" s="37" t="s">
        <v>44</v>
      </c>
      <c r="C35" s="17" t="s">
        <v>24</v>
      </c>
      <c r="D35" s="115"/>
      <c r="E35" s="154"/>
      <c r="F35" s="154"/>
      <c r="G35" s="154">
        <v>1459</v>
      </c>
      <c r="H35" s="191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>
        <v>1351</v>
      </c>
      <c r="AK35" s="154"/>
      <c r="AL35" s="154"/>
      <c r="AM35" s="154"/>
      <c r="AN35" s="154"/>
      <c r="AO35" s="154"/>
      <c r="AP35" s="154">
        <v>1197</v>
      </c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47">
        <f t="shared" ref="BM35:BM36" si="23">IF(SUM(D35:BL35)=0,"",SUM(D35:BL35))</f>
        <v>4007</v>
      </c>
      <c r="BN35" s="19"/>
      <c r="BO35" s="23"/>
      <c r="BP35" s="37" t="s">
        <v>44</v>
      </c>
      <c r="BR35" s="113">
        <v>4007</v>
      </c>
      <c r="BT35" s="147"/>
    </row>
    <row r="36" spans="1:72" x14ac:dyDescent="0.25">
      <c r="A36" s="113"/>
      <c r="B36" s="136" t="s">
        <v>47</v>
      </c>
      <c r="C36" s="22" t="s">
        <v>26</v>
      </c>
      <c r="D36" s="115"/>
      <c r="E36" s="115"/>
      <c r="F36" s="115"/>
      <c r="G36" s="115">
        <v>8</v>
      </c>
      <c r="H36" s="194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54">
        <v>7</v>
      </c>
      <c r="AK36" s="115"/>
      <c r="AL36" s="115"/>
      <c r="AM36" s="115"/>
      <c r="AN36" s="115"/>
      <c r="AO36" s="115"/>
      <c r="AP36" s="115">
        <v>6</v>
      </c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47">
        <f t="shared" si="23"/>
        <v>21</v>
      </c>
      <c r="BN36" s="115">
        <f t="shared" ref="BN36" si="24">IF(COUNTA(D36:BL36)=0,"",COUNTA(D36:BL36))</f>
        <v>3</v>
      </c>
      <c r="BO36" s="163" t="s">
        <v>501</v>
      </c>
      <c r="BP36" s="27" t="s">
        <v>47</v>
      </c>
      <c r="BR36" s="113">
        <v>21</v>
      </c>
      <c r="BT36" s="147"/>
    </row>
    <row r="37" spans="1:72" x14ac:dyDescent="0.25">
      <c r="A37" s="140"/>
      <c r="B37" s="137" t="s">
        <v>48</v>
      </c>
      <c r="C37" s="22" t="s">
        <v>28</v>
      </c>
      <c r="D37" s="140"/>
      <c r="E37" s="143"/>
      <c r="F37" s="143"/>
      <c r="G37" s="140">
        <f>+G35/G36</f>
        <v>182.375</v>
      </c>
      <c r="H37" s="188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72">
        <f>+AJ35/AJ36</f>
        <v>193</v>
      </c>
      <c r="AK37" s="143"/>
      <c r="AL37" s="143"/>
      <c r="AM37" s="143"/>
      <c r="AN37" s="143"/>
      <c r="AO37" s="143"/>
      <c r="AP37" s="172">
        <f>+AP35/AP36</f>
        <v>199.5</v>
      </c>
      <c r="AQ37" s="172"/>
      <c r="AR37" s="172"/>
      <c r="AS37" s="172"/>
      <c r="AT37" s="172"/>
      <c r="AU37" s="172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>
        <f t="shared" si="16"/>
        <v>190.8095238095238</v>
      </c>
      <c r="BN37" s="25"/>
      <c r="BO37" s="23"/>
      <c r="BP37" s="137" t="s">
        <v>48</v>
      </c>
      <c r="BQ37" s="30"/>
      <c r="BR37" s="140">
        <f t="shared" ref="BR37" si="25">IF(BR35="","",BR35/BR36)</f>
        <v>190.8095238095238</v>
      </c>
      <c r="BS37" s="30"/>
      <c r="BT37" s="143"/>
    </row>
    <row r="38" spans="1:72" x14ac:dyDescent="0.25">
      <c r="A38" s="169"/>
      <c r="B38" s="37" t="s">
        <v>359</v>
      </c>
      <c r="C38" s="17" t="s">
        <v>24</v>
      </c>
      <c r="D38" s="169"/>
      <c r="E38" s="152"/>
      <c r="F38" s="152"/>
      <c r="G38" s="169"/>
      <c r="H38" s="189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47">
        <v>1013</v>
      </c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>
        <f t="shared" ref="BM38:BM39" si="26">IF(SUM(D38:BL38)=0,"",SUM(D38:BL38))</f>
        <v>1013</v>
      </c>
      <c r="BN38" s="19"/>
      <c r="BO38" s="23"/>
      <c r="BP38" s="37" t="s">
        <v>359</v>
      </c>
      <c r="BQ38" s="30"/>
      <c r="BR38" s="141">
        <v>1013</v>
      </c>
      <c r="BS38" s="30"/>
      <c r="BT38" s="152"/>
    </row>
    <row r="39" spans="1:72" x14ac:dyDescent="0.25">
      <c r="A39" s="169"/>
      <c r="B39" s="27" t="s">
        <v>415</v>
      </c>
      <c r="C39" s="22" t="s">
        <v>26</v>
      </c>
      <c r="D39" s="169"/>
      <c r="E39" s="152"/>
      <c r="F39" s="152"/>
      <c r="G39" s="169"/>
      <c r="H39" s="189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47">
        <v>8</v>
      </c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>
        <f t="shared" si="26"/>
        <v>8</v>
      </c>
      <c r="BN39" s="115">
        <f t="shared" ref="BN39" si="27">IF(COUNTA(D39:BL39)=0,"",COUNTA(D39:BL39))</f>
        <v>1</v>
      </c>
      <c r="BO39" s="163" t="s">
        <v>428</v>
      </c>
      <c r="BP39" s="27" t="s">
        <v>415</v>
      </c>
      <c r="BQ39" s="30"/>
      <c r="BR39" s="141">
        <v>8</v>
      </c>
      <c r="BS39" s="30"/>
      <c r="BT39" s="152"/>
    </row>
    <row r="40" spans="1:72" x14ac:dyDescent="0.25">
      <c r="A40" s="140"/>
      <c r="B40" s="137" t="s">
        <v>360</v>
      </c>
      <c r="C40" s="22" t="s">
        <v>28</v>
      </c>
      <c r="D40" s="169"/>
      <c r="E40" s="152"/>
      <c r="F40" s="152"/>
      <c r="G40" s="140"/>
      <c r="H40" s="188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0">
        <f>+AD38/AD39</f>
        <v>126.625</v>
      </c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>
        <f t="shared" si="16"/>
        <v>126.625</v>
      </c>
      <c r="BN40" s="25"/>
      <c r="BO40" s="23"/>
      <c r="BP40" s="137" t="s">
        <v>360</v>
      </c>
      <c r="BQ40" s="30"/>
      <c r="BR40" s="140">
        <f t="shared" ref="BR40" si="28">IF(BR38="","",BR38/BR39)</f>
        <v>126.625</v>
      </c>
      <c r="BS40" s="30"/>
      <c r="BT40" s="143"/>
    </row>
    <row r="41" spans="1:72" x14ac:dyDescent="0.25">
      <c r="A41" s="113">
        <v>4751</v>
      </c>
      <c r="B41" s="37" t="s">
        <v>49</v>
      </c>
      <c r="C41" s="22" t="s">
        <v>24</v>
      </c>
      <c r="D41" s="156"/>
      <c r="E41" s="156"/>
      <c r="F41" s="156"/>
      <c r="G41" s="154"/>
      <c r="H41" s="191"/>
      <c r="I41" s="154">
        <v>1620</v>
      </c>
      <c r="J41" s="154"/>
      <c r="K41" s="154"/>
      <c r="L41" s="154"/>
      <c r="M41" s="154"/>
      <c r="N41" s="154"/>
      <c r="O41" s="154"/>
      <c r="P41" s="154"/>
      <c r="Q41" s="154">
        <v>2488</v>
      </c>
      <c r="R41" s="154">
        <v>1279</v>
      </c>
      <c r="S41" s="154"/>
      <c r="T41" s="154"/>
      <c r="U41" s="154">
        <v>2665</v>
      </c>
      <c r="V41" s="154"/>
      <c r="W41" s="154"/>
      <c r="X41" s="154">
        <v>1083</v>
      </c>
      <c r="Y41" s="154">
        <v>1418</v>
      </c>
      <c r="Z41" s="154"/>
      <c r="AA41" s="154"/>
      <c r="AB41" s="154">
        <v>1448</v>
      </c>
      <c r="AC41" s="154"/>
      <c r="AD41" s="154"/>
      <c r="AE41" s="154"/>
      <c r="AF41" s="154"/>
      <c r="AG41" s="154"/>
      <c r="AH41" s="154"/>
      <c r="AI41" s="154"/>
      <c r="AJ41" s="154">
        <v>877</v>
      </c>
      <c r="AK41" s="154"/>
      <c r="AL41" s="154"/>
      <c r="AM41" s="154">
        <v>1039</v>
      </c>
      <c r="AN41" s="154">
        <v>3510</v>
      </c>
      <c r="AO41" s="154">
        <v>2557</v>
      </c>
      <c r="AP41" s="154"/>
      <c r="AQ41" s="154"/>
      <c r="AR41" s="154"/>
      <c r="AS41" s="154">
        <v>1499</v>
      </c>
      <c r="AT41" s="154"/>
      <c r="AU41" s="154"/>
      <c r="AV41" s="154"/>
      <c r="AW41" s="154"/>
      <c r="AX41" s="154"/>
      <c r="AY41" s="154"/>
      <c r="AZ41" s="154"/>
      <c r="BA41" s="154">
        <v>1221</v>
      </c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47">
        <f t="shared" ref="BM41:BM42" si="29">IF(SUM(D41:BL41)=0,"",SUM(D41:BL41))</f>
        <v>22704</v>
      </c>
      <c r="BN41" s="19"/>
      <c r="BO41" s="163"/>
      <c r="BP41" s="37" t="s">
        <v>49</v>
      </c>
      <c r="BR41" s="113">
        <v>21483</v>
      </c>
      <c r="BT41" s="147"/>
    </row>
    <row r="42" spans="1:72" x14ac:dyDescent="0.25">
      <c r="A42" s="113">
        <v>26</v>
      </c>
      <c r="B42" s="136" t="s">
        <v>50</v>
      </c>
      <c r="C42" s="22" t="s">
        <v>26</v>
      </c>
      <c r="D42" s="155"/>
      <c r="E42" s="154"/>
      <c r="F42" s="154"/>
      <c r="G42" s="154"/>
      <c r="H42" s="191"/>
      <c r="I42" s="154">
        <v>9</v>
      </c>
      <c r="J42" s="154"/>
      <c r="K42" s="154"/>
      <c r="L42" s="154"/>
      <c r="M42" s="154"/>
      <c r="N42" s="154"/>
      <c r="O42" s="154"/>
      <c r="P42" s="154"/>
      <c r="Q42" s="154">
        <v>14</v>
      </c>
      <c r="R42" s="154">
        <v>7</v>
      </c>
      <c r="S42" s="154"/>
      <c r="T42" s="154"/>
      <c r="U42" s="154">
        <v>14</v>
      </c>
      <c r="V42" s="154"/>
      <c r="W42" s="154"/>
      <c r="X42" s="154">
        <v>6</v>
      </c>
      <c r="Y42" s="154">
        <v>8</v>
      </c>
      <c r="Z42" s="154"/>
      <c r="AA42" s="154"/>
      <c r="AB42" s="154">
        <v>8</v>
      </c>
      <c r="AC42" s="154"/>
      <c r="AD42" s="154"/>
      <c r="AE42" s="154"/>
      <c r="AF42" s="154"/>
      <c r="AG42" s="154"/>
      <c r="AH42" s="154"/>
      <c r="AI42" s="154"/>
      <c r="AJ42" s="154">
        <v>5</v>
      </c>
      <c r="AK42" s="154"/>
      <c r="AL42" s="154"/>
      <c r="AM42" s="154">
        <v>6</v>
      </c>
      <c r="AN42" s="154">
        <v>18</v>
      </c>
      <c r="AO42" s="154">
        <v>14</v>
      </c>
      <c r="AP42" s="154"/>
      <c r="AQ42" s="154"/>
      <c r="AR42" s="154"/>
      <c r="AS42" s="154">
        <v>8</v>
      </c>
      <c r="AT42" s="154"/>
      <c r="AU42" s="154"/>
      <c r="AV42" s="154"/>
      <c r="AW42" s="154"/>
      <c r="AX42" s="154"/>
      <c r="AY42" s="154"/>
      <c r="AZ42" s="154"/>
      <c r="BA42" s="154">
        <v>7</v>
      </c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47">
        <f t="shared" si="29"/>
        <v>124</v>
      </c>
      <c r="BN42" s="115">
        <f t="shared" ref="BN42" si="30">IF(COUNTA(D42:BL42)=0,"",COUNTA(D42:BL42))</f>
        <v>13</v>
      </c>
      <c r="BO42" s="163" t="s">
        <v>595</v>
      </c>
      <c r="BP42" s="27" t="s">
        <v>50</v>
      </c>
      <c r="BR42" s="113">
        <v>117</v>
      </c>
      <c r="BT42" s="147"/>
    </row>
    <row r="43" spans="1:72" x14ac:dyDescent="0.25">
      <c r="A43" s="140">
        <f>A41/A42</f>
        <v>182.73076923076923</v>
      </c>
      <c r="B43" s="137" t="s">
        <v>51</v>
      </c>
      <c r="C43" s="22" t="s">
        <v>28</v>
      </c>
      <c r="D43" s="140"/>
      <c r="E43" s="140"/>
      <c r="F43" s="172"/>
      <c r="G43" s="153"/>
      <c r="H43" s="192"/>
      <c r="I43" s="140">
        <f>+I41/I42</f>
        <v>180</v>
      </c>
      <c r="J43" s="140"/>
      <c r="K43" s="140"/>
      <c r="L43" s="140"/>
      <c r="M43" s="140"/>
      <c r="N43" s="140"/>
      <c r="O43" s="140"/>
      <c r="P43" s="140"/>
      <c r="Q43" s="140">
        <f>+Q41/Q42</f>
        <v>177.71428571428572</v>
      </c>
      <c r="R43" s="140">
        <f>+R41/R42</f>
        <v>182.71428571428572</v>
      </c>
      <c r="S43" s="140"/>
      <c r="T43" s="140"/>
      <c r="U43" s="172">
        <f>+U41/U42</f>
        <v>190.35714285714286</v>
      </c>
      <c r="V43" s="140"/>
      <c r="W43" s="140"/>
      <c r="X43" s="140">
        <f>+X41/X42</f>
        <v>180.5</v>
      </c>
      <c r="Y43" s="140">
        <f>+Y41/Y42</f>
        <v>177.25</v>
      </c>
      <c r="Z43" s="140"/>
      <c r="AA43" s="140"/>
      <c r="AB43" s="140">
        <f>+AB41/AB42</f>
        <v>181</v>
      </c>
      <c r="AC43" s="140"/>
      <c r="AD43" s="140"/>
      <c r="AE43" s="140"/>
      <c r="AF43" s="140"/>
      <c r="AG43" s="140"/>
      <c r="AH43" s="140"/>
      <c r="AI43" s="140"/>
      <c r="AJ43" s="140">
        <f>+AJ41/AJ42</f>
        <v>175.4</v>
      </c>
      <c r="AK43" s="140"/>
      <c r="AL43" s="140"/>
      <c r="AM43" s="140">
        <f>+AM41/AM42</f>
        <v>173.16666666666666</v>
      </c>
      <c r="AN43" s="172">
        <f>+AN41/AN42</f>
        <v>195</v>
      </c>
      <c r="AO43" s="140">
        <f>+AO41/AO42</f>
        <v>182.64285714285714</v>
      </c>
      <c r="AP43" s="140"/>
      <c r="AQ43" s="140"/>
      <c r="AR43" s="140"/>
      <c r="AS43" s="140">
        <f>+AS41/AS42</f>
        <v>187.375</v>
      </c>
      <c r="AT43" s="140"/>
      <c r="AU43" s="140"/>
      <c r="AV43" s="140"/>
      <c r="AW43" s="140"/>
      <c r="AX43" s="140"/>
      <c r="AY43" s="140"/>
      <c r="AZ43" s="140"/>
      <c r="BA43" s="140">
        <f>+BA41/BA42</f>
        <v>174.42857142857142</v>
      </c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>
        <f t="shared" si="16"/>
        <v>183.09677419354838</v>
      </c>
      <c r="BN43" s="25"/>
      <c r="BO43" s="163"/>
      <c r="BP43" s="137" t="s">
        <v>51</v>
      </c>
      <c r="BQ43" s="30"/>
      <c r="BR43" s="140">
        <f t="shared" ref="BR43" si="31">IF(BR41="","",BR41/BR42)</f>
        <v>183.61538461538461</v>
      </c>
      <c r="BS43" s="30"/>
      <c r="BT43" s="143">
        <f>BM43-A43</f>
        <v>0.36600496277915795</v>
      </c>
    </row>
    <row r="44" spans="1:72" x14ac:dyDescent="0.25">
      <c r="A44" s="113">
        <v>3057</v>
      </c>
      <c r="B44" s="36" t="s">
        <v>49</v>
      </c>
      <c r="C44" s="22" t="s">
        <v>24</v>
      </c>
      <c r="D44" s="154"/>
      <c r="E44" s="154"/>
      <c r="F44" s="154"/>
      <c r="G44" s="154"/>
      <c r="H44" s="191"/>
      <c r="I44" s="154"/>
      <c r="J44" s="154"/>
      <c r="K44" s="154">
        <v>936</v>
      </c>
      <c r="L44" s="154"/>
      <c r="M44" s="154"/>
      <c r="N44" s="154"/>
      <c r="O44" s="154"/>
      <c r="P44" s="154">
        <v>1782</v>
      </c>
      <c r="Q44" s="154">
        <v>2263</v>
      </c>
      <c r="R44" s="154"/>
      <c r="S44" s="154"/>
      <c r="T44" s="154"/>
      <c r="U44" s="154"/>
      <c r="V44" s="154"/>
      <c r="W44" s="154"/>
      <c r="X44" s="154">
        <v>931</v>
      </c>
      <c r="Y44" s="154">
        <v>1305</v>
      </c>
      <c r="Z44" s="154"/>
      <c r="AA44" s="154"/>
      <c r="AB44" s="154">
        <v>1310</v>
      </c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>
        <v>960</v>
      </c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>
        <v>480</v>
      </c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47">
        <f t="shared" ref="BM44:BM45" si="32">IF(SUM(D44:BL44)=0,"",SUM(D44:BL44))</f>
        <v>9967</v>
      </c>
      <c r="BN44" s="19"/>
      <c r="BO44" s="163"/>
      <c r="BP44" s="36" t="s">
        <v>49</v>
      </c>
      <c r="BQ44" s="30"/>
      <c r="BR44" s="113">
        <v>9967</v>
      </c>
      <c r="BS44" s="30"/>
      <c r="BT44" s="147"/>
    </row>
    <row r="45" spans="1:72" x14ac:dyDescent="0.25">
      <c r="A45" s="113">
        <v>18</v>
      </c>
      <c r="B45" s="138" t="s">
        <v>52</v>
      </c>
      <c r="C45" s="22" t="s">
        <v>26</v>
      </c>
      <c r="D45" s="115"/>
      <c r="E45" s="154"/>
      <c r="F45" s="154"/>
      <c r="G45" s="154"/>
      <c r="H45" s="191"/>
      <c r="I45" s="154"/>
      <c r="J45" s="154"/>
      <c r="K45" s="154">
        <v>6</v>
      </c>
      <c r="L45" s="154"/>
      <c r="M45" s="154"/>
      <c r="N45" s="154"/>
      <c r="O45" s="154"/>
      <c r="P45" s="154">
        <v>11</v>
      </c>
      <c r="Q45" s="154">
        <v>14</v>
      </c>
      <c r="R45" s="154"/>
      <c r="S45" s="154"/>
      <c r="T45" s="154"/>
      <c r="U45" s="154"/>
      <c r="V45" s="154"/>
      <c r="W45" s="154"/>
      <c r="X45" s="154">
        <v>6</v>
      </c>
      <c r="Y45" s="154">
        <v>8</v>
      </c>
      <c r="Z45" s="154"/>
      <c r="AA45" s="154"/>
      <c r="AB45" s="154">
        <v>8</v>
      </c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>
        <v>6</v>
      </c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>
        <v>3</v>
      </c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47">
        <f t="shared" si="32"/>
        <v>62</v>
      </c>
      <c r="BN45" s="115">
        <f t="shared" ref="BN45" si="33">IF(COUNTA(D45:BL45)=0,"",COUNTA(D45:BL45))</f>
        <v>8</v>
      </c>
      <c r="BO45" s="163" t="s">
        <v>567</v>
      </c>
      <c r="BP45" s="38" t="s">
        <v>52</v>
      </c>
      <c r="BQ45" s="30"/>
      <c r="BR45" s="113">
        <v>62</v>
      </c>
      <c r="BS45" s="30"/>
      <c r="BT45" s="147"/>
    </row>
    <row r="46" spans="1:72" x14ac:dyDescent="0.25">
      <c r="A46" s="140">
        <f>A44/A45</f>
        <v>169.83333333333334</v>
      </c>
      <c r="B46" s="135" t="s">
        <v>53</v>
      </c>
      <c r="C46" s="22" t="s">
        <v>28</v>
      </c>
      <c r="D46" s="140"/>
      <c r="E46" s="140"/>
      <c r="F46" s="140"/>
      <c r="G46" s="143"/>
      <c r="H46" s="188"/>
      <c r="I46" s="140"/>
      <c r="J46" s="140"/>
      <c r="K46" s="140">
        <f>+K44/K45</f>
        <v>156</v>
      </c>
      <c r="L46" s="143"/>
      <c r="M46" s="143"/>
      <c r="N46" s="140"/>
      <c r="O46" s="140"/>
      <c r="P46" s="140">
        <f>+P44/P45</f>
        <v>162</v>
      </c>
      <c r="Q46" s="140">
        <f>+Q44/Q45</f>
        <v>161.64285714285714</v>
      </c>
      <c r="R46" s="140"/>
      <c r="S46" s="140"/>
      <c r="T46" s="140"/>
      <c r="U46" s="140"/>
      <c r="V46" s="140"/>
      <c r="W46" s="140"/>
      <c r="X46" s="140">
        <f>+X44/X45</f>
        <v>155.16666666666666</v>
      </c>
      <c r="Y46" s="140">
        <f>+Y44/Y45</f>
        <v>163.125</v>
      </c>
      <c r="Z46" s="140"/>
      <c r="AA46" s="140"/>
      <c r="AB46" s="140">
        <f>+AB44/AB45</f>
        <v>163.75</v>
      </c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>
        <f>+AM44/AM45</f>
        <v>160</v>
      </c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>
        <f>+AX44/AX45</f>
        <v>160</v>
      </c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>
        <f t="shared" si="16"/>
        <v>160.75806451612902</v>
      </c>
      <c r="BN46" s="25"/>
      <c r="BO46" s="23"/>
      <c r="BP46" s="135" t="s">
        <v>53</v>
      </c>
      <c r="BQ46" s="30"/>
      <c r="BR46" s="140">
        <f t="shared" ref="BR46" si="34">IF(BR44="","",BR44/BR45)</f>
        <v>160.75806451612902</v>
      </c>
      <c r="BS46" s="30"/>
      <c r="BT46" s="143">
        <f>BM46-A46</f>
        <v>-9.0752688172043179</v>
      </c>
    </row>
    <row r="47" spans="1:72" x14ac:dyDescent="0.25">
      <c r="A47" s="113">
        <v>0</v>
      </c>
      <c r="B47" s="36" t="s">
        <v>49</v>
      </c>
      <c r="C47" s="22" t="s">
        <v>24</v>
      </c>
      <c r="D47" s="115"/>
      <c r="E47" s="154"/>
      <c r="F47" s="154"/>
      <c r="G47" s="154"/>
      <c r="H47" s="191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>
        <v>260</v>
      </c>
      <c r="AR47" s="154"/>
      <c r="AS47" s="154"/>
      <c r="AT47" s="154"/>
      <c r="AU47" s="154"/>
      <c r="AV47" s="154"/>
      <c r="AW47" s="154"/>
      <c r="AX47" s="154"/>
      <c r="AY47" s="154">
        <v>955</v>
      </c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>
        <v>1364</v>
      </c>
      <c r="BK47" s="154"/>
      <c r="BL47" s="154"/>
      <c r="BM47" s="147">
        <f t="shared" ref="BM47:BM48" si="35">IF(SUM(D47:BL47)=0,"",SUM(D47:BL47))</f>
        <v>2579</v>
      </c>
      <c r="BN47" s="19"/>
      <c r="BO47" s="23"/>
      <c r="BP47" s="36" t="s">
        <v>49</v>
      </c>
      <c r="BQ47" s="30"/>
      <c r="BR47" s="113">
        <v>1215</v>
      </c>
      <c r="BS47" s="30"/>
      <c r="BT47" s="147"/>
    </row>
    <row r="48" spans="1:72" x14ac:dyDescent="0.25">
      <c r="A48" s="113"/>
      <c r="B48" s="134" t="s">
        <v>54</v>
      </c>
      <c r="C48" s="22" t="s">
        <v>26</v>
      </c>
      <c r="D48" s="115"/>
      <c r="E48" s="154"/>
      <c r="F48" s="154"/>
      <c r="G48" s="154"/>
      <c r="H48" s="191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>
        <v>2</v>
      </c>
      <c r="AR48" s="154"/>
      <c r="AS48" s="154"/>
      <c r="AT48" s="154"/>
      <c r="AU48" s="154"/>
      <c r="AV48" s="154"/>
      <c r="AW48" s="154"/>
      <c r="AX48" s="154"/>
      <c r="AY48" s="154">
        <v>7</v>
      </c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>
        <v>9</v>
      </c>
      <c r="BK48" s="154"/>
      <c r="BL48" s="154"/>
      <c r="BM48" s="147">
        <f t="shared" si="35"/>
        <v>18</v>
      </c>
      <c r="BN48" s="115">
        <f t="shared" ref="BN48" si="36">IF(COUNTA(D48:BL48)=0,"",COUNTA(D48:BL48))</f>
        <v>3</v>
      </c>
      <c r="BO48" s="163" t="s">
        <v>658</v>
      </c>
      <c r="BP48" s="31" t="s">
        <v>54</v>
      </c>
      <c r="BQ48" s="30"/>
      <c r="BR48" s="113">
        <v>9</v>
      </c>
      <c r="BS48" s="30"/>
      <c r="BT48" s="147"/>
    </row>
    <row r="49" spans="1:72" x14ac:dyDescent="0.25">
      <c r="A49" s="140"/>
      <c r="B49" s="135" t="s">
        <v>55</v>
      </c>
      <c r="C49" s="22" t="s">
        <v>28</v>
      </c>
      <c r="D49" s="153"/>
      <c r="E49" s="153"/>
      <c r="F49" s="153"/>
      <c r="G49" s="153"/>
      <c r="H49" s="192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40">
        <f>+AQ47/AQ48</f>
        <v>130</v>
      </c>
      <c r="AR49" s="153"/>
      <c r="AS49" s="153"/>
      <c r="AT49" s="153"/>
      <c r="AU49" s="153"/>
      <c r="AV49" s="153"/>
      <c r="AW49" s="153"/>
      <c r="AX49" s="153"/>
      <c r="AY49" s="140">
        <f>+AY47/AY48</f>
        <v>136.42857142857142</v>
      </c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>
        <f>+BJ47/BJ48</f>
        <v>151.55555555555554</v>
      </c>
      <c r="BK49" s="140"/>
      <c r="BL49" s="140"/>
      <c r="BM49" s="140">
        <f t="shared" si="16"/>
        <v>143.27777777777777</v>
      </c>
      <c r="BN49" s="25"/>
      <c r="BO49" s="23"/>
      <c r="BP49" s="135" t="s">
        <v>55</v>
      </c>
      <c r="BQ49" s="30"/>
      <c r="BR49" s="140">
        <f t="shared" ref="BR49" si="37">IF(BR47="","",BR47/BR48)</f>
        <v>135</v>
      </c>
      <c r="BS49" s="30"/>
      <c r="BT49" s="143"/>
    </row>
    <row r="50" spans="1:72" x14ac:dyDescent="0.25">
      <c r="A50" s="169"/>
      <c r="B50" s="37" t="s">
        <v>49</v>
      </c>
      <c r="C50" s="22" t="s">
        <v>24</v>
      </c>
      <c r="D50" s="115"/>
      <c r="E50" s="115"/>
      <c r="F50" s="115"/>
      <c r="G50" s="115"/>
      <c r="H50" s="194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>
        <v>1043</v>
      </c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>
        <v>1115</v>
      </c>
      <c r="AL50" s="115"/>
      <c r="AM50" s="115">
        <v>1001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>
        <v>937</v>
      </c>
      <c r="BC50" s="115">
        <v>1383</v>
      </c>
      <c r="BD50" s="115"/>
      <c r="BE50" s="115"/>
      <c r="BF50" s="115"/>
      <c r="BG50" s="115"/>
      <c r="BH50" s="115"/>
      <c r="BI50" s="115"/>
      <c r="BJ50" s="115">
        <v>1438</v>
      </c>
      <c r="BK50" s="115"/>
      <c r="BL50" s="115"/>
      <c r="BM50" s="147">
        <f t="shared" ref="BM50:BM51" si="38">IF(SUM(D50:BL50)=0,"",SUM(D50:BL50))</f>
        <v>6917</v>
      </c>
      <c r="BN50" s="19"/>
      <c r="BO50" s="23"/>
      <c r="BP50" s="37" t="s">
        <v>49</v>
      </c>
      <c r="BQ50" s="30"/>
      <c r="BR50" s="141">
        <v>3159</v>
      </c>
      <c r="BS50" s="30"/>
      <c r="BT50" s="152"/>
    </row>
    <row r="51" spans="1:72" x14ac:dyDescent="0.25">
      <c r="A51" s="169"/>
      <c r="B51" s="27" t="s">
        <v>354</v>
      </c>
      <c r="C51" s="22" t="s">
        <v>26</v>
      </c>
      <c r="D51" s="115"/>
      <c r="E51" s="115"/>
      <c r="F51" s="115"/>
      <c r="G51" s="115"/>
      <c r="H51" s="194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>
        <v>7</v>
      </c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>
        <v>7</v>
      </c>
      <c r="AL51" s="115"/>
      <c r="AM51" s="115">
        <v>6</v>
      </c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>
        <v>7</v>
      </c>
      <c r="BC51" s="115">
        <v>8</v>
      </c>
      <c r="BD51" s="115"/>
      <c r="BE51" s="115"/>
      <c r="BF51" s="115"/>
      <c r="BG51" s="115"/>
      <c r="BH51" s="115"/>
      <c r="BI51" s="115"/>
      <c r="BJ51" s="115">
        <v>9</v>
      </c>
      <c r="BK51" s="115"/>
      <c r="BL51" s="115"/>
      <c r="BM51" s="147">
        <f t="shared" si="38"/>
        <v>44</v>
      </c>
      <c r="BN51" s="115">
        <f t="shared" ref="BN51" si="39">IF(COUNTA(D51:BL51)=0,"",COUNTA(D51:BL51))</f>
        <v>6</v>
      </c>
      <c r="BO51" s="163" t="s">
        <v>657</v>
      </c>
      <c r="BP51" s="27" t="s">
        <v>354</v>
      </c>
      <c r="BQ51" s="30"/>
      <c r="BR51" s="141">
        <v>20</v>
      </c>
      <c r="BS51" s="30"/>
      <c r="BT51" s="152"/>
    </row>
    <row r="52" spans="1:72" x14ac:dyDescent="0.25">
      <c r="A52" s="140"/>
      <c r="B52" s="137" t="s">
        <v>355</v>
      </c>
      <c r="C52" s="22" t="s">
        <v>28</v>
      </c>
      <c r="D52" s="153"/>
      <c r="E52" s="153"/>
      <c r="F52" s="153"/>
      <c r="G52" s="153"/>
      <c r="H52" s="192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40">
        <f>+S50/S51</f>
        <v>149</v>
      </c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>
        <f>+AK50/AK51</f>
        <v>159.28571428571428</v>
      </c>
      <c r="AL52" s="140"/>
      <c r="AM52" s="140">
        <f>+AM50/AM51</f>
        <v>166.83333333333334</v>
      </c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>
        <f>+BB50/BB51</f>
        <v>133.85714285714286</v>
      </c>
      <c r="BC52" s="140">
        <f>+BC50/BC51</f>
        <v>172.875</v>
      </c>
      <c r="BD52" s="140"/>
      <c r="BE52" s="140"/>
      <c r="BF52" s="140"/>
      <c r="BG52" s="140"/>
      <c r="BH52" s="140"/>
      <c r="BI52" s="140"/>
      <c r="BJ52" s="140">
        <f>+BJ50/BJ51</f>
        <v>159.77777777777777</v>
      </c>
      <c r="BK52" s="140"/>
      <c r="BL52" s="140"/>
      <c r="BM52" s="140">
        <f t="shared" si="16"/>
        <v>157.20454545454547</v>
      </c>
      <c r="BN52" s="25"/>
      <c r="BO52" s="23"/>
      <c r="BP52" s="137" t="s">
        <v>355</v>
      </c>
      <c r="BQ52" s="30"/>
      <c r="BR52" s="140">
        <f t="shared" ref="BR52" si="40">IF(BR50="","",BR50/BR51)</f>
        <v>157.94999999999999</v>
      </c>
      <c r="BS52" s="30"/>
      <c r="BT52" s="143"/>
    </row>
    <row r="53" spans="1:72" x14ac:dyDescent="0.25">
      <c r="A53" s="113">
        <v>14050</v>
      </c>
      <c r="B53" s="37" t="s">
        <v>56</v>
      </c>
      <c r="C53" s="17" t="s">
        <v>24</v>
      </c>
      <c r="D53" s="147">
        <v>2773</v>
      </c>
      <c r="E53" s="147">
        <v>1483</v>
      </c>
      <c r="F53" s="147"/>
      <c r="G53" s="147"/>
      <c r="H53" s="190"/>
      <c r="I53" s="147">
        <v>1741</v>
      </c>
      <c r="J53" s="147">
        <v>1551</v>
      </c>
      <c r="K53" s="147"/>
      <c r="L53" s="147"/>
      <c r="M53" s="147"/>
      <c r="N53" s="147"/>
      <c r="O53" s="147"/>
      <c r="P53" s="147"/>
      <c r="Q53" s="147">
        <v>2986</v>
      </c>
      <c r="R53" s="147">
        <v>1337</v>
      </c>
      <c r="S53" s="147"/>
      <c r="T53" s="147"/>
      <c r="U53" s="147">
        <v>2786</v>
      </c>
      <c r="V53" s="147"/>
      <c r="W53" s="147"/>
      <c r="X53" s="147"/>
      <c r="Y53" s="147">
        <v>1431</v>
      </c>
      <c r="Z53" s="147"/>
      <c r="AA53" s="147"/>
      <c r="AB53" s="147"/>
      <c r="AC53" s="147">
        <v>1489</v>
      </c>
      <c r="AD53" s="147"/>
      <c r="AE53" s="147"/>
      <c r="AF53" s="147">
        <v>1595</v>
      </c>
      <c r="AG53" s="147"/>
      <c r="AH53" s="147"/>
      <c r="AI53" s="147"/>
      <c r="AJ53" s="147">
        <v>1319</v>
      </c>
      <c r="AK53" s="147"/>
      <c r="AL53" s="147"/>
      <c r="AM53" s="147">
        <v>1221</v>
      </c>
      <c r="AN53" s="147">
        <v>3504</v>
      </c>
      <c r="AO53" s="147">
        <v>2899</v>
      </c>
      <c r="AP53" s="147">
        <v>1195</v>
      </c>
      <c r="AQ53" s="147"/>
      <c r="AR53" s="147"/>
      <c r="AS53" s="147">
        <v>1630</v>
      </c>
      <c r="AT53" s="147"/>
      <c r="AU53" s="147"/>
      <c r="AV53" s="147">
        <v>1169</v>
      </c>
      <c r="AW53" s="147"/>
      <c r="AX53" s="147"/>
      <c r="AY53" s="147"/>
      <c r="AZ53" s="147"/>
      <c r="BA53" s="147">
        <v>1311</v>
      </c>
      <c r="BB53" s="147"/>
      <c r="BC53" s="147"/>
      <c r="BD53" s="147"/>
      <c r="BE53" s="147">
        <v>1327</v>
      </c>
      <c r="BF53" s="147"/>
      <c r="BG53" s="147"/>
      <c r="BH53" s="147"/>
      <c r="BI53" s="147">
        <v>1890</v>
      </c>
      <c r="BJ53" s="147"/>
      <c r="BK53" s="147">
        <v>2043</v>
      </c>
      <c r="BL53" s="147">
        <v>3116</v>
      </c>
      <c r="BM53" s="147">
        <f t="shared" ref="BM53:BM54" si="41">IF(SUM(D53:BL53)=0,"",SUM(D53:BL53))</f>
        <v>41796</v>
      </c>
      <c r="BN53" s="19"/>
      <c r="BO53" s="163"/>
      <c r="BP53" s="37" t="s">
        <v>56</v>
      </c>
      <c r="BQ53" s="39"/>
      <c r="BR53" s="113">
        <v>37165</v>
      </c>
      <c r="BS53" s="39"/>
      <c r="BT53" s="147"/>
    </row>
    <row r="54" spans="1:72" x14ac:dyDescent="0.25">
      <c r="A54" s="113">
        <v>78</v>
      </c>
      <c r="B54" s="136" t="s">
        <v>57</v>
      </c>
      <c r="C54" s="22" t="s">
        <v>26</v>
      </c>
      <c r="D54" s="147">
        <v>15</v>
      </c>
      <c r="E54" s="147">
        <v>8</v>
      </c>
      <c r="F54" s="147"/>
      <c r="G54" s="147"/>
      <c r="H54" s="190"/>
      <c r="I54" s="147">
        <v>9</v>
      </c>
      <c r="J54" s="147">
        <v>9</v>
      </c>
      <c r="K54" s="147"/>
      <c r="L54" s="147"/>
      <c r="M54" s="147"/>
      <c r="N54" s="147"/>
      <c r="O54" s="147"/>
      <c r="P54" s="147"/>
      <c r="Q54" s="147">
        <v>14</v>
      </c>
      <c r="R54" s="147">
        <v>7</v>
      </c>
      <c r="S54" s="147"/>
      <c r="T54" s="147"/>
      <c r="U54" s="147">
        <v>14</v>
      </c>
      <c r="V54" s="147"/>
      <c r="W54" s="147"/>
      <c r="X54" s="147"/>
      <c r="Y54" s="147">
        <v>8</v>
      </c>
      <c r="Z54" s="147"/>
      <c r="AA54" s="147"/>
      <c r="AB54" s="147"/>
      <c r="AC54" s="147">
        <v>8</v>
      </c>
      <c r="AD54" s="147"/>
      <c r="AE54" s="147"/>
      <c r="AF54" s="147">
        <v>8</v>
      </c>
      <c r="AG54" s="147"/>
      <c r="AH54" s="147"/>
      <c r="AI54" s="147"/>
      <c r="AJ54" s="147">
        <v>7</v>
      </c>
      <c r="AK54" s="147"/>
      <c r="AL54" s="147"/>
      <c r="AM54" s="147">
        <v>6</v>
      </c>
      <c r="AN54" s="147">
        <v>18</v>
      </c>
      <c r="AO54" s="147">
        <v>14</v>
      </c>
      <c r="AP54" s="147">
        <v>6</v>
      </c>
      <c r="AQ54" s="147"/>
      <c r="AR54" s="147"/>
      <c r="AS54" s="147">
        <v>8</v>
      </c>
      <c r="AT54" s="147"/>
      <c r="AU54" s="147"/>
      <c r="AV54" s="147">
        <v>6</v>
      </c>
      <c r="AW54" s="147"/>
      <c r="AX54" s="147"/>
      <c r="AY54" s="147"/>
      <c r="AZ54" s="147"/>
      <c r="BA54" s="147">
        <v>7</v>
      </c>
      <c r="BB54" s="147"/>
      <c r="BC54" s="147"/>
      <c r="BD54" s="147"/>
      <c r="BE54" s="147">
        <v>8</v>
      </c>
      <c r="BF54" s="147"/>
      <c r="BG54" s="147"/>
      <c r="BH54" s="147"/>
      <c r="BI54" s="147">
        <v>10</v>
      </c>
      <c r="BJ54" s="147"/>
      <c r="BK54" s="147">
        <v>12</v>
      </c>
      <c r="BL54" s="147">
        <v>16</v>
      </c>
      <c r="BM54" s="147">
        <f t="shared" si="41"/>
        <v>218</v>
      </c>
      <c r="BN54" s="115">
        <f t="shared" ref="BN54" si="42">IF(COUNTA(D54:BL54)=0,"",COUNTA(D54:BL54))</f>
        <v>22</v>
      </c>
      <c r="BO54" s="204" t="s">
        <v>670</v>
      </c>
      <c r="BP54" s="27" t="s">
        <v>57</v>
      </c>
      <c r="BQ54" s="39"/>
      <c r="BR54" s="113">
        <v>193</v>
      </c>
      <c r="BS54" s="39"/>
      <c r="BT54" s="147"/>
    </row>
    <row r="55" spans="1:72" x14ac:dyDescent="0.25">
      <c r="A55" s="140">
        <f>A53/A54</f>
        <v>180.12820512820514</v>
      </c>
      <c r="B55" s="137" t="s">
        <v>58</v>
      </c>
      <c r="C55" s="22" t="s">
        <v>28</v>
      </c>
      <c r="D55" s="140">
        <f>+D53/D54</f>
        <v>184.86666666666667</v>
      </c>
      <c r="E55" s="140">
        <f>+E53/E54</f>
        <v>185.375</v>
      </c>
      <c r="F55" s="140"/>
      <c r="G55" s="143"/>
      <c r="H55" s="188"/>
      <c r="I55" s="172">
        <f>+I53/I54</f>
        <v>193.44444444444446</v>
      </c>
      <c r="J55" s="140">
        <f>+J53/J54</f>
        <v>172.33333333333334</v>
      </c>
      <c r="K55" s="140"/>
      <c r="L55" s="140"/>
      <c r="M55" s="140"/>
      <c r="N55" s="140"/>
      <c r="O55" s="140"/>
      <c r="P55" s="140"/>
      <c r="Q55" s="229">
        <f>+Q53/Q54</f>
        <v>213.28571428571428</v>
      </c>
      <c r="R55" s="172">
        <f>+R53/R54</f>
        <v>191</v>
      </c>
      <c r="S55" s="229"/>
      <c r="T55" s="229"/>
      <c r="U55" s="172">
        <f>+U53/U54</f>
        <v>199</v>
      </c>
      <c r="V55" s="229"/>
      <c r="W55" s="229"/>
      <c r="X55" s="229"/>
      <c r="Y55" s="140">
        <f>+Y53/Y54</f>
        <v>178.875</v>
      </c>
      <c r="Z55" s="140"/>
      <c r="AA55" s="140"/>
      <c r="AB55" s="140"/>
      <c r="AC55" s="140">
        <f>+AC53/AC54</f>
        <v>186.125</v>
      </c>
      <c r="AD55" s="140"/>
      <c r="AE55" s="140"/>
      <c r="AF55" s="172">
        <f>+AF53/AF54</f>
        <v>199.375</v>
      </c>
      <c r="AG55" s="140"/>
      <c r="AH55" s="140"/>
      <c r="AI55" s="140"/>
      <c r="AJ55" s="140">
        <f>+AJ53/AJ54</f>
        <v>188.42857142857142</v>
      </c>
      <c r="AK55" s="140"/>
      <c r="AL55" s="140"/>
      <c r="AM55" s="229">
        <f>+AM53/AM54</f>
        <v>203.5</v>
      </c>
      <c r="AN55" s="172">
        <f>+AN53/AN54</f>
        <v>194.66666666666666</v>
      </c>
      <c r="AO55" s="229">
        <f>+AO53/AO54</f>
        <v>207.07142857142858</v>
      </c>
      <c r="AP55" s="172">
        <f>+AP53/AP54</f>
        <v>199.16666666666666</v>
      </c>
      <c r="AQ55" s="172"/>
      <c r="AR55" s="172"/>
      <c r="AS55" s="229">
        <f>+AS53/AS54</f>
        <v>203.75</v>
      </c>
      <c r="AT55" s="229"/>
      <c r="AU55" s="229"/>
      <c r="AV55" s="172">
        <f>+AV53/AV54</f>
        <v>194.83333333333334</v>
      </c>
      <c r="AW55" s="172"/>
      <c r="AX55" s="172"/>
      <c r="AY55" s="172"/>
      <c r="AZ55" s="172"/>
      <c r="BA55" s="140">
        <f>+BA53/BA54</f>
        <v>187.28571428571428</v>
      </c>
      <c r="BB55" s="172"/>
      <c r="BC55" s="172"/>
      <c r="BD55" s="172"/>
      <c r="BE55" s="140">
        <f>+BE53/BE54</f>
        <v>165.875</v>
      </c>
      <c r="BF55" s="172"/>
      <c r="BG55" s="172"/>
      <c r="BH55" s="172"/>
      <c r="BI55" s="140">
        <f>+BI53/BI54</f>
        <v>189</v>
      </c>
      <c r="BJ55" s="140"/>
      <c r="BK55" s="140">
        <f>+BK53/BK54</f>
        <v>170.25</v>
      </c>
      <c r="BL55" s="140">
        <f>+BL53/BL54</f>
        <v>194.75</v>
      </c>
      <c r="BM55" s="308">
        <f t="shared" si="16"/>
        <v>191.72477064220183</v>
      </c>
      <c r="BN55" s="25"/>
      <c r="BO55" s="221"/>
      <c r="BP55" s="137" t="s">
        <v>58</v>
      </c>
      <c r="BQ55" s="39"/>
      <c r="BR55" s="140">
        <f t="shared" ref="BR55" si="43">IF(BR53="","",BR53/BR54)</f>
        <v>192.56476683937825</v>
      </c>
      <c r="BS55" s="39"/>
      <c r="BT55" s="143">
        <f>BM55-A55</f>
        <v>11.596565513996694</v>
      </c>
    </row>
    <row r="56" spans="1:72" x14ac:dyDescent="0.25">
      <c r="A56" s="112">
        <v>5940</v>
      </c>
      <c r="B56" s="37" t="s">
        <v>59</v>
      </c>
      <c r="C56" s="17" t="s">
        <v>24</v>
      </c>
      <c r="D56" s="147"/>
      <c r="E56" s="147">
        <v>1478</v>
      </c>
      <c r="F56" s="147"/>
      <c r="G56" s="147"/>
      <c r="H56" s="190">
        <v>1384</v>
      </c>
      <c r="I56" s="147"/>
      <c r="J56" s="147"/>
      <c r="K56" s="147"/>
      <c r="L56" s="147"/>
      <c r="M56" s="147">
        <v>1152</v>
      </c>
      <c r="N56" s="147"/>
      <c r="O56" s="147"/>
      <c r="P56" s="147"/>
      <c r="Q56" s="147"/>
      <c r="R56" s="147">
        <v>1262</v>
      </c>
      <c r="S56" s="147"/>
      <c r="T56" s="147"/>
      <c r="U56" s="147"/>
      <c r="V56" s="147"/>
      <c r="W56" s="147">
        <v>1400</v>
      </c>
      <c r="X56" s="147">
        <v>1065</v>
      </c>
      <c r="Y56" s="147">
        <v>1536</v>
      </c>
      <c r="Z56" s="147"/>
      <c r="AA56" s="147"/>
      <c r="AB56" s="147">
        <v>1594</v>
      </c>
      <c r="AC56" s="147"/>
      <c r="AD56" s="147"/>
      <c r="AE56" s="147"/>
      <c r="AF56" s="147">
        <v>1512</v>
      </c>
      <c r="AG56" s="147"/>
      <c r="AH56" s="147"/>
      <c r="AI56" s="147"/>
      <c r="AJ56" s="147">
        <v>1369</v>
      </c>
      <c r="AK56" s="147"/>
      <c r="AL56" s="147"/>
      <c r="AM56" s="147"/>
      <c r="AN56" s="147"/>
      <c r="AO56" s="147"/>
      <c r="AP56" s="147"/>
      <c r="AQ56" s="147"/>
      <c r="AR56" s="147"/>
      <c r="AS56" s="147">
        <v>1685</v>
      </c>
      <c r="AT56" s="147"/>
      <c r="AU56" s="147"/>
      <c r="AV56" s="147">
        <v>1148</v>
      </c>
      <c r="AW56" s="147"/>
      <c r="AX56" s="147"/>
      <c r="AY56" s="147"/>
      <c r="AZ56" s="147"/>
      <c r="BA56" s="147">
        <v>1384</v>
      </c>
      <c r="BB56" s="147"/>
      <c r="BC56" s="147">
        <v>1700</v>
      </c>
      <c r="BD56" s="147"/>
      <c r="BE56" s="147"/>
      <c r="BF56" s="147"/>
      <c r="BG56" s="147"/>
      <c r="BH56" s="147"/>
      <c r="BI56" s="147">
        <v>1999</v>
      </c>
      <c r="BJ56" s="147"/>
      <c r="BK56" s="147"/>
      <c r="BL56" s="147"/>
      <c r="BM56" s="147">
        <f t="shared" ref="BM56:BM57" si="44">IF(SUM(D56:BL56)=0,"",SUM(D56:BL56))</f>
        <v>21668</v>
      </c>
      <c r="BN56" s="19"/>
      <c r="BO56" s="23"/>
      <c r="BP56" s="37" t="s">
        <v>59</v>
      </c>
      <c r="BQ56" s="39"/>
      <c r="BR56" s="112">
        <v>18120</v>
      </c>
      <c r="BS56" s="39"/>
      <c r="BT56" s="147"/>
    </row>
    <row r="57" spans="1:72" x14ac:dyDescent="0.25">
      <c r="A57" s="115">
        <v>32</v>
      </c>
      <c r="B57" s="136" t="s">
        <v>60</v>
      </c>
      <c r="C57" s="22" t="s">
        <v>26</v>
      </c>
      <c r="D57" s="147"/>
      <c r="E57" s="147">
        <v>8</v>
      </c>
      <c r="F57" s="147"/>
      <c r="G57" s="147"/>
      <c r="H57" s="190">
        <v>8</v>
      </c>
      <c r="I57" s="147"/>
      <c r="J57" s="147"/>
      <c r="K57" s="147"/>
      <c r="L57" s="147"/>
      <c r="M57" s="147">
        <v>6</v>
      </c>
      <c r="N57" s="147"/>
      <c r="O57" s="147"/>
      <c r="P57" s="147"/>
      <c r="Q57" s="147"/>
      <c r="R57" s="147">
        <v>7</v>
      </c>
      <c r="S57" s="147"/>
      <c r="T57" s="147"/>
      <c r="U57" s="147"/>
      <c r="V57" s="147"/>
      <c r="W57" s="147">
        <v>8</v>
      </c>
      <c r="X57" s="147">
        <v>6</v>
      </c>
      <c r="Y57" s="147">
        <v>8</v>
      </c>
      <c r="Z57" s="147"/>
      <c r="AA57" s="147"/>
      <c r="AB57" s="147">
        <v>8</v>
      </c>
      <c r="AC57" s="147"/>
      <c r="AD57" s="147"/>
      <c r="AE57" s="147"/>
      <c r="AF57" s="147">
        <v>8</v>
      </c>
      <c r="AG57" s="147"/>
      <c r="AH57" s="147"/>
      <c r="AI57" s="147"/>
      <c r="AJ57" s="147">
        <v>7</v>
      </c>
      <c r="AK57" s="147"/>
      <c r="AL57" s="147"/>
      <c r="AM57" s="147"/>
      <c r="AN57" s="147"/>
      <c r="AO57" s="147"/>
      <c r="AP57" s="147"/>
      <c r="AQ57" s="147"/>
      <c r="AR57" s="147"/>
      <c r="AS57" s="147">
        <v>8</v>
      </c>
      <c r="AT57" s="147"/>
      <c r="AU57" s="147"/>
      <c r="AV57" s="147">
        <v>6</v>
      </c>
      <c r="AW57" s="147"/>
      <c r="AX57" s="147"/>
      <c r="AY57" s="147"/>
      <c r="AZ57" s="147"/>
      <c r="BA57" s="147">
        <v>7</v>
      </c>
      <c r="BB57" s="147"/>
      <c r="BC57" s="147">
        <v>8</v>
      </c>
      <c r="BD57" s="147"/>
      <c r="BE57" s="147"/>
      <c r="BF57" s="147"/>
      <c r="BG57" s="147"/>
      <c r="BH57" s="147"/>
      <c r="BI57" s="147">
        <v>10</v>
      </c>
      <c r="BJ57" s="147"/>
      <c r="BK57" s="147"/>
      <c r="BL57" s="147"/>
      <c r="BM57" s="147">
        <f t="shared" si="44"/>
        <v>113</v>
      </c>
      <c r="BN57" s="115">
        <f t="shared" ref="BN57" si="45">IF(COUNTA(D57:BL57)=0,"",COUNTA(D57:BL57))</f>
        <v>15</v>
      </c>
      <c r="BO57" s="204" t="s">
        <v>671</v>
      </c>
      <c r="BP57" s="27" t="s">
        <v>60</v>
      </c>
      <c r="BQ57" s="39"/>
      <c r="BR57" s="115">
        <v>97</v>
      </c>
      <c r="BS57" s="39"/>
      <c r="BT57" s="147"/>
    </row>
    <row r="58" spans="1:72" x14ac:dyDescent="0.25">
      <c r="A58" s="140">
        <f>A56/A57</f>
        <v>185.625</v>
      </c>
      <c r="B58" s="137" t="s">
        <v>61</v>
      </c>
      <c r="C58" s="22" t="s">
        <v>28</v>
      </c>
      <c r="D58" s="140"/>
      <c r="E58" s="140">
        <f>+E56/E57</f>
        <v>184.75</v>
      </c>
      <c r="F58" s="172"/>
      <c r="G58" s="172"/>
      <c r="H58" s="140">
        <f>+H56/H57</f>
        <v>173</v>
      </c>
      <c r="I58" s="143"/>
      <c r="J58" s="140"/>
      <c r="K58" s="143"/>
      <c r="L58" s="143"/>
      <c r="M58" s="172">
        <f>+M56/M57</f>
        <v>192</v>
      </c>
      <c r="N58" s="140"/>
      <c r="O58" s="140"/>
      <c r="P58" s="140"/>
      <c r="Q58" s="140"/>
      <c r="R58" s="140">
        <f>+R56/R57</f>
        <v>180.28571428571428</v>
      </c>
      <c r="S58" s="140"/>
      <c r="T58" s="140"/>
      <c r="U58" s="140"/>
      <c r="V58" s="140"/>
      <c r="W58" s="140">
        <f>+W56/W57</f>
        <v>175</v>
      </c>
      <c r="X58" s="140">
        <f>+X56/X57</f>
        <v>177.5</v>
      </c>
      <c r="Y58" s="172">
        <f>+Y56/Y57</f>
        <v>192</v>
      </c>
      <c r="Z58" s="172"/>
      <c r="AA58" s="172"/>
      <c r="AB58" s="172">
        <f>+AB56/AB57</f>
        <v>199.25</v>
      </c>
      <c r="AC58" s="172"/>
      <c r="AD58" s="172"/>
      <c r="AE58" s="172"/>
      <c r="AF58" s="140">
        <f>+AF56/AF57</f>
        <v>189</v>
      </c>
      <c r="AG58" s="172"/>
      <c r="AH58" s="172"/>
      <c r="AI58" s="172"/>
      <c r="AJ58" s="172">
        <f>+AJ56/AJ57</f>
        <v>195.57142857142858</v>
      </c>
      <c r="AK58" s="172"/>
      <c r="AL58" s="172"/>
      <c r="AM58" s="172"/>
      <c r="AN58" s="172"/>
      <c r="AO58" s="172"/>
      <c r="AP58" s="172"/>
      <c r="AQ58" s="172"/>
      <c r="AR58" s="172"/>
      <c r="AS58" s="229">
        <f>+AS56/AS57</f>
        <v>210.625</v>
      </c>
      <c r="AT58" s="229"/>
      <c r="AU58" s="229"/>
      <c r="AV58" s="172">
        <f>+AV56/AV57</f>
        <v>191.33333333333334</v>
      </c>
      <c r="AW58" s="172"/>
      <c r="AX58" s="172"/>
      <c r="AY58" s="172"/>
      <c r="AZ58" s="172"/>
      <c r="BA58" s="172">
        <f>+BA56/BA57</f>
        <v>197.71428571428572</v>
      </c>
      <c r="BB58" s="172"/>
      <c r="BC58" s="229">
        <f>+BC56/BC57</f>
        <v>212.5</v>
      </c>
      <c r="BD58" s="229"/>
      <c r="BE58" s="229"/>
      <c r="BF58" s="229"/>
      <c r="BG58" s="229"/>
      <c r="BH58" s="229"/>
      <c r="BI58" s="308">
        <f>+BI56/BI57</f>
        <v>199.9</v>
      </c>
      <c r="BJ58" s="308"/>
      <c r="BK58" s="308"/>
      <c r="BL58" s="308"/>
      <c r="BM58" s="315">
        <f t="shared" si="16"/>
        <v>191.75221238938053</v>
      </c>
      <c r="BN58" s="25"/>
      <c r="BO58" s="163"/>
      <c r="BP58" s="137" t="s">
        <v>61</v>
      </c>
      <c r="BQ58" s="39"/>
      <c r="BR58" s="140">
        <f t="shared" ref="BR58" si="46">IF(BR56="","",BR56/BR57)</f>
        <v>186.8041237113402</v>
      </c>
      <c r="BS58" s="39"/>
      <c r="BT58" s="143">
        <f>BM58-A58</f>
        <v>6.1272123893805315</v>
      </c>
    </row>
    <row r="59" spans="1:72" x14ac:dyDescent="0.25">
      <c r="A59" s="115">
        <v>1254</v>
      </c>
      <c r="B59" s="37" t="s">
        <v>62</v>
      </c>
      <c r="C59" s="17" t="s">
        <v>24</v>
      </c>
      <c r="D59" s="152"/>
      <c r="E59" s="147"/>
      <c r="F59" s="147"/>
      <c r="G59" s="147"/>
      <c r="H59" s="190">
        <v>1196</v>
      </c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>
        <v>1149</v>
      </c>
      <c r="X59" s="147"/>
      <c r="Y59" s="147">
        <v>1175</v>
      </c>
      <c r="Z59" s="147"/>
      <c r="AA59" s="147"/>
      <c r="AB59" s="147">
        <v>1119</v>
      </c>
      <c r="AC59" s="147"/>
      <c r="AD59" s="147"/>
      <c r="AE59" s="147"/>
      <c r="AF59" s="147"/>
      <c r="AG59" s="147">
        <v>1232</v>
      </c>
      <c r="AH59" s="147"/>
      <c r="AI59" s="147"/>
      <c r="AJ59" s="147"/>
      <c r="AK59" s="147">
        <v>1109</v>
      </c>
      <c r="AL59" s="147"/>
      <c r="AM59" s="147"/>
      <c r="AN59" s="147"/>
      <c r="AO59" s="147"/>
      <c r="AP59" s="147">
        <v>908</v>
      </c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>
        <v>1282</v>
      </c>
      <c r="BH59" s="147"/>
      <c r="BI59" s="147"/>
      <c r="BJ59" s="147"/>
      <c r="BK59" s="147"/>
      <c r="BL59" s="147"/>
      <c r="BM59" s="147">
        <f t="shared" ref="BM59:BM60" si="47">IF(SUM(D59:BL59)=0,"",SUM(D59:BL59))</f>
        <v>9170</v>
      </c>
      <c r="BN59" s="19"/>
      <c r="BO59" s="23"/>
      <c r="BP59" s="37" t="s">
        <v>62</v>
      </c>
      <c r="BQ59" s="39"/>
      <c r="BR59" s="115">
        <v>7888</v>
      </c>
      <c r="BS59" s="39"/>
      <c r="BT59" s="147"/>
    </row>
    <row r="60" spans="1:72" x14ac:dyDescent="0.25">
      <c r="A60" s="115">
        <v>8</v>
      </c>
      <c r="B60" s="136" t="s">
        <v>63</v>
      </c>
      <c r="C60" s="22" t="s">
        <v>26</v>
      </c>
      <c r="D60" s="152"/>
      <c r="E60" s="147"/>
      <c r="F60" s="147"/>
      <c r="G60" s="147"/>
      <c r="H60" s="190">
        <v>8</v>
      </c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>
        <v>8</v>
      </c>
      <c r="X60" s="147"/>
      <c r="Y60" s="147">
        <v>8</v>
      </c>
      <c r="Z60" s="147"/>
      <c r="AA60" s="147"/>
      <c r="AB60" s="147">
        <v>8</v>
      </c>
      <c r="AC60" s="147"/>
      <c r="AD60" s="147"/>
      <c r="AE60" s="147"/>
      <c r="AF60" s="147"/>
      <c r="AG60" s="147">
        <v>8</v>
      </c>
      <c r="AH60" s="147"/>
      <c r="AI60" s="147"/>
      <c r="AJ60" s="147"/>
      <c r="AK60" s="147">
        <v>7</v>
      </c>
      <c r="AL60" s="147"/>
      <c r="AM60" s="147"/>
      <c r="AN60" s="147"/>
      <c r="AO60" s="147"/>
      <c r="AP60" s="147">
        <v>6</v>
      </c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>
        <v>8</v>
      </c>
      <c r="BH60" s="147"/>
      <c r="BI60" s="147"/>
      <c r="BJ60" s="147"/>
      <c r="BK60" s="147"/>
      <c r="BL60" s="147"/>
      <c r="BM60" s="147">
        <f t="shared" si="47"/>
        <v>61</v>
      </c>
      <c r="BN60" s="115">
        <f t="shared" ref="BN60" si="48">IF(COUNTA(D60:BL60)=0,"",COUNTA(D60:BL60))</f>
        <v>8</v>
      </c>
      <c r="BO60" s="163" t="s">
        <v>630</v>
      </c>
      <c r="BP60" s="27" t="s">
        <v>63</v>
      </c>
      <c r="BQ60" s="39"/>
      <c r="BR60" s="115">
        <v>53</v>
      </c>
      <c r="BS60" s="39"/>
      <c r="BT60" s="147"/>
    </row>
    <row r="61" spans="1:72" x14ac:dyDescent="0.25">
      <c r="A61" s="140">
        <f>A59/A60</f>
        <v>156.75</v>
      </c>
      <c r="B61" s="137" t="s">
        <v>64</v>
      </c>
      <c r="C61" s="22" t="s">
        <v>28</v>
      </c>
      <c r="D61" s="143"/>
      <c r="E61" s="140"/>
      <c r="F61" s="140"/>
      <c r="G61" s="143"/>
      <c r="H61" s="140">
        <f>+H59/H60</f>
        <v>149.5</v>
      </c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0">
        <f>+W59/W60</f>
        <v>143.625</v>
      </c>
      <c r="X61" s="140"/>
      <c r="Y61" s="140">
        <f>+Y59/Y60</f>
        <v>146.875</v>
      </c>
      <c r="Z61" s="140"/>
      <c r="AA61" s="140"/>
      <c r="AB61" s="140">
        <f>+AB59/AB60</f>
        <v>139.875</v>
      </c>
      <c r="AC61" s="140"/>
      <c r="AD61" s="140"/>
      <c r="AE61" s="140"/>
      <c r="AF61" s="140"/>
      <c r="AG61" s="140">
        <f>+AG59/AG60</f>
        <v>154</v>
      </c>
      <c r="AH61" s="140"/>
      <c r="AI61" s="140"/>
      <c r="AJ61" s="140"/>
      <c r="AK61" s="140">
        <f>+AK59/AK60</f>
        <v>158.42857142857142</v>
      </c>
      <c r="AL61" s="140"/>
      <c r="AM61" s="140"/>
      <c r="AN61" s="140"/>
      <c r="AO61" s="140"/>
      <c r="AP61" s="140">
        <f>+AP59/AP60</f>
        <v>151.33333333333334</v>
      </c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>
        <f>+BG59/BG60</f>
        <v>160.25</v>
      </c>
      <c r="BH61" s="140"/>
      <c r="BI61" s="140"/>
      <c r="BJ61" s="140"/>
      <c r="BK61" s="140"/>
      <c r="BL61" s="140"/>
      <c r="BM61" s="140">
        <f t="shared" si="16"/>
        <v>150.32786885245901</v>
      </c>
      <c r="BN61" s="25"/>
      <c r="BO61" s="163"/>
      <c r="BP61" s="137" t="s">
        <v>64</v>
      </c>
      <c r="BQ61" s="39"/>
      <c r="BR61" s="140">
        <f t="shared" ref="BR61" si="49">IF(BR59="","",BR59/BR60)</f>
        <v>148.83018867924528</v>
      </c>
      <c r="BS61" s="39"/>
      <c r="BT61" s="143">
        <f>BM61-A61</f>
        <v>-6.4221311475409948</v>
      </c>
    </row>
    <row r="62" spans="1:72" x14ac:dyDescent="0.25">
      <c r="A62" s="113">
        <v>0</v>
      </c>
      <c r="B62" s="37" t="s">
        <v>65</v>
      </c>
      <c r="C62" s="17" t="s">
        <v>24</v>
      </c>
      <c r="D62" s="152"/>
      <c r="E62" s="147"/>
      <c r="F62" s="147"/>
      <c r="G62" s="147"/>
      <c r="H62" s="190"/>
      <c r="I62" s="147"/>
      <c r="J62" s="147"/>
      <c r="K62" s="147"/>
      <c r="L62" s="147"/>
      <c r="M62" s="147"/>
      <c r="N62" s="147"/>
      <c r="O62" s="147"/>
      <c r="P62" s="147"/>
      <c r="Q62" s="147"/>
      <c r="R62" s="147">
        <v>781</v>
      </c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>
        <v>1203</v>
      </c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>
        <f t="shared" ref="BM62:BM63" si="50">IF(SUM(D62:BL62)=0,"",SUM(D62:BL62))</f>
        <v>1984</v>
      </c>
      <c r="BN62" s="19"/>
      <c r="BO62" s="23"/>
      <c r="BP62" s="37" t="s">
        <v>65</v>
      </c>
      <c r="BQ62" s="39"/>
      <c r="BR62" s="113">
        <v>1984</v>
      </c>
      <c r="BS62" s="39"/>
      <c r="BT62" s="147"/>
    </row>
    <row r="63" spans="1:72" x14ac:dyDescent="0.25">
      <c r="A63" s="113"/>
      <c r="B63" s="136" t="s">
        <v>38</v>
      </c>
      <c r="C63" s="22" t="s">
        <v>26</v>
      </c>
      <c r="D63" s="152"/>
      <c r="E63" s="147"/>
      <c r="F63" s="147"/>
      <c r="G63" s="147"/>
      <c r="H63" s="190"/>
      <c r="I63" s="147"/>
      <c r="J63" s="147"/>
      <c r="K63" s="147"/>
      <c r="L63" s="147"/>
      <c r="M63" s="147"/>
      <c r="N63" s="147"/>
      <c r="O63" s="147"/>
      <c r="P63" s="147"/>
      <c r="Q63" s="147"/>
      <c r="R63" s="147">
        <v>5</v>
      </c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>
        <v>7</v>
      </c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>
        <f t="shared" si="50"/>
        <v>12</v>
      </c>
      <c r="BN63" s="115">
        <f t="shared" ref="BN63" si="51">IF(COUNTA(D63:BL63)=0,"",COUNTA(D63:BL63))</f>
        <v>2</v>
      </c>
      <c r="BO63" s="163" t="s">
        <v>460</v>
      </c>
      <c r="BP63" s="27" t="s">
        <v>38</v>
      </c>
      <c r="BQ63" s="39"/>
      <c r="BR63" s="113">
        <v>12</v>
      </c>
      <c r="BS63" s="39"/>
      <c r="BT63" s="147"/>
    </row>
    <row r="64" spans="1:72" x14ac:dyDescent="0.25">
      <c r="A64" s="140"/>
      <c r="B64" s="137" t="s">
        <v>66</v>
      </c>
      <c r="C64" s="22" t="s">
        <v>28</v>
      </c>
      <c r="D64" s="143"/>
      <c r="E64" s="140"/>
      <c r="F64" s="140"/>
      <c r="G64" s="143"/>
      <c r="H64" s="188"/>
      <c r="I64" s="143"/>
      <c r="J64" s="140"/>
      <c r="K64" s="143"/>
      <c r="L64" s="143"/>
      <c r="M64" s="143"/>
      <c r="N64" s="143"/>
      <c r="O64" s="143"/>
      <c r="P64" s="143"/>
      <c r="Q64" s="143"/>
      <c r="R64" s="140">
        <f>+R62/R63</f>
        <v>156.19999999999999</v>
      </c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0">
        <f>+AJ62/AJ63</f>
        <v>171.85714285714286</v>
      </c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0">
        <f t="shared" si="16"/>
        <v>165.33333333333334</v>
      </c>
      <c r="BN64" s="25"/>
      <c r="BO64" s="163"/>
      <c r="BP64" s="137" t="s">
        <v>66</v>
      </c>
      <c r="BQ64" s="39"/>
      <c r="BR64" s="140">
        <f t="shared" ref="BR64" si="52">IF(BR62="","",BR62/BR63)</f>
        <v>165.33333333333334</v>
      </c>
      <c r="BS64" s="39"/>
      <c r="BT64" s="143"/>
    </row>
    <row r="65" spans="1:74" x14ac:dyDescent="0.25">
      <c r="A65" s="113">
        <v>1153</v>
      </c>
      <c r="B65" s="40" t="s">
        <v>67</v>
      </c>
      <c r="C65" s="17" t="s">
        <v>24</v>
      </c>
      <c r="D65" s="152"/>
      <c r="E65" s="147"/>
      <c r="F65" s="147"/>
      <c r="G65" s="147"/>
      <c r="H65" s="190">
        <v>1288</v>
      </c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>
        <v>2037</v>
      </c>
      <c r="W65" s="147"/>
      <c r="X65" s="147"/>
      <c r="Y65" s="147">
        <v>1206</v>
      </c>
      <c r="Z65" s="147"/>
      <c r="AA65" s="147"/>
      <c r="AB65" s="147">
        <v>1031</v>
      </c>
      <c r="AC65" s="147"/>
      <c r="AD65" s="147"/>
      <c r="AE65" s="147"/>
      <c r="AF65" s="147"/>
      <c r="AG65" s="147">
        <v>1015</v>
      </c>
      <c r="AH65" s="147"/>
      <c r="AI65" s="147"/>
      <c r="AJ65" s="147"/>
      <c r="AK65" s="147"/>
      <c r="AL65" s="147"/>
      <c r="AM65" s="147"/>
      <c r="AN65" s="147"/>
      <c r="AO65" s="147"/>
      <c r="AP65" s="147">
        <v>774</v>
      </c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>
        <v>1225</v>
      </c>
      <c r="BH65" s="147"/>
      <c r="BI65" s="147"/>
      <c r="BJ65" s="147"/>
      <c r="BK65" s="147"/>
      <c r="BL65" s="147"/>
      <c r="BM65" s="147">
        <f t="shared" ref="BM65:BM66" si="53">IF(SUM(D65:BL65)=0,"",SUM(D65:BL65))</f>
        <v>8576</v>
      </c>
      <c r="BN65" s="19"/>
      <c r="BO65" s="23"/>
      <c r="BP65" s="40" t="s">
        <v>67</v>
      </c>
      <c r="BQ65" s="39"/>
      <c r="BR65" s="113">
        <v>7351</v>
      </c>
      <c r="BS65" s="39"/>
      <c r="BT65" s="147"/>
    </row>
    <row r="66" spans="1:74" x14ac:dyDescent="0.25">
      <c r="A66" s="113">
        <v>8</v>
      </c>
      <c r="B66" s="134" t="s">
        <v>68</v>
      </c>
      <c r="C66" s="22" t="s">
        <v>26</v>
      </c>
      <c r="D66" s="152"/>
      <c r="E66" s="147"/>
      <c r="F66" s="147"/>
      <c r="G66" s="147"/>
      <c r="H66" s="190">
        <v>8</v>
      </c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>
        <v>14</v>
      </c>
      <c r="W66" s="147"/>
      <c r="X66" s="147"/>
      <c r="Y66" s="147">
        <v>8</v>
      </c>
      <c r="Z66" s="147"/>
      <c r="AA66" s="147"/>
      <c r="AB66" s="147">
        <v>8</v>
      </c>
      <c r="AC66" s="147"/>
      <c r="AD66" s="147"/>
      <c r="AE66" s="147"/>
      <c r="AF66" s="147"/>
      <c r="AG66" s="147">
        <v>8</v>
      </c>
      <c r="AH66" s="147"/>
      <c r="AI66" s="147"/>
      <c r="AJ66" s="147"/>
      <c r="AK66" s="147"/>
      <c r="AL66" s="147"/>
      <c r="AM66" s="147"/>
      <c r="AN66" s="147"/>
      <c r="AO66" s="147"/>
      <c r="AP66" s="147">
        <v>6</v>
      </c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>
        <v>8</v>
      </c>
      <c r="BH66" s="147"/>
      <c r="BI66" s="147"/>
      <c r="BJ66" s="147"/>
      <c r="BK66" s="147"/>
      <c r="BL66" s="147"/>
      <c r="BM66" s="147">
        <f t="shared" si="53"/>
        <v>60</v>
      </c>
      <c r="BN66" s="115">
        <f t="shared" ref="BN66" si="54">IF(COUNTA(D66:BL66)=0,"",COUNTA(D66:BL66))</f>
        <v>7</v>
      </c>
      <c r="BO66" s="163" t="s">
        <v>631</v>
      </c>
      <c r="BP66" s="31" t="s">
        <v>68</v>
      </c>
      <c r="BQ66" s="39"/>
      <c r="BR66" s="113">
        <v>52</v>
      </c>
      <c r="BS66" s="39"/>
      <c r="BT66" s="147"/>
    </row>
    <row r="67" spans="1:74" x14ac:dyDescent="0.25">
      <c r="A67" s="140">
        <f>A65/A66</f>
        <v>144.125</v>
      </c>
      <c r="B67" s="135" t="s">
        <v>69</v>
      </c>
      <c r="C67" s="22" t="s">
        <v>28</v>
      </c>
      <c r="D67" s="143"/>
      <c r="E67" s="140"/>
      <c r="F67" s="140"/>
      <c r="G67" s="143"/>
      <c r="H67" s="140">
        <f>+H65/H66</f>
        <v>161</v>
      </c>
      <c r="I67" s="140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0">
        <f>+V65/V66</f>
        <v>145.5</v>
      </c>
      <c r="W67" s="143"/>
      <c r="X67" s="143"/>
      <c r="Y67" s="140">
        <f>+Y65/Y66</f>
        <v>150.75</v>
      </c>
      <c r="Z67" s="140"/>
      <c r="AA67" s="140"/>
      <c r="AB67" s="140">
        <f>+AB65/AB66</f>
        <v>128.875</v>
      </c>
      <c r="AC67" s="140"/>
      <c r="AD67" s="140"/>
      <c r="AE67" s="140"/>
      <c r="AF67" s="140"/>
      <c r="AG67" s="140">
        <f>+AG65/AG66</f>
        <v>126.875</v>
      </c>
      <c r="AH67" s="140"/>
      <c r="AI67" s="140"/>
      <c r="AJ67" s="140"/>
      <c r="AK67" s="140"/>
      <c r="AL67" s="140"/>
      <c r="AM67" s="140"/>
      <c r="AN67" s="140"/>
      <c r="AO67" s="140"/>
      <c r="AP67" s="140">
        <f>+AP65/AP66</f>
        <v>129</v>
      </c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>
        <f>+BG65/BG66</f>
        <v>153.125</v>
      </c>
      <c r="BH67" s="140"/>
      <c r="BI67" s="140"/>
      <c r="BJ67" s="140"/>
      <c r="BK67" s="140"/>
      <c r="BL67" s="140"/>
      <c r="BM67" s="140">
        <f t="shared" si="16"/>
        <v>142.93333333333334</v>
      </c>
      <c r="BN67" s="25"/>
      <c r="BO67" s="163"/>
      <c r="BP67" s="135" t="s">
        <v>69</v>
      </c>
      <c r="BQ67" s="39"/>
      <c r="BR67" s="140">
        <f t="shared" ref="BR67" si="55">IF(BR65="","",BR65/BR66)</f>
        <v>141.36538461538461</v>
      </c>
      <c r="BS67" s="39"/>
      <c r="BT67" s="143">
        <f>BM67-A67</f>
        <v>-1.1916666666666629</v>
      </c>
    </row>
    <row r="68" spans="1:74" x14ac:dyDescent="0.25">
      <c r="A68" s="113">
        <v>11799</v>
      </c>
      <c r="B68" s="37" t="s">
        <v>70</v>
      </c>
      <c r="C68" s="17" t="s">
        <v>24</v>
      </c>
      <c r="D68" s="147"/>
      <c r="E68" s="147">
        <v>1503</v>
      </c>
      <c r="F68" s="147">
        <v>2814</v>
      </c>
      <c r="G68" s="147"/>
      <c r="H68" s="190"/>
      <c r="I68" s="147">
        <v>1624</v>
      </c>
      <c r="J68" s="147">
        <v>1585</v>
      </c>
      <c r="K68" s="147"/>
      <c r="L68" s="147"/>
      <c r="M68" s="147">
        <v>1113</v>
      </c>
      <c r="N68" s="147"/>
      <c r="O68" s="147"/>
      <c r="P68" s="147"/>
      <c r="Q68" s="147">
        <v>2468</v>
      </c>
      <c r="R68" s="147">
        <v>1194</v>
      </c>
      <c r="S68" s="147"/>
      <c r="T68" s="147"/>
      <c r="U68" s="147">
        <v>2608</v>
      </c>
      <c r="V68" s="147"/>
      <c r="W68" s="147"/>
      <c r="X68" s="147">
        <v>1302</v>
      </c>
      <c r="Y68" s="147">
        <v>1427</v>
      </c>
      <c r="Z68" s="147"/>
      <c r="AA68" s="147">
        <v>3637</v>
      </c>
      <c r="AB68" s="147"/>
      <c r="AC68" s="147">
        <v>1379</v>
      </c>
      <c r="AD68" s="147"/>
      <c r="AE68" s="147">
        <v>1246</v>
      </c>
      <c r="AF68" s="147"/>
      <c r="AG68" s="147"/>
      <c r="AH68" s="147"/>
      <c r="AI68" s="147"/>
      <c r="AJ68" s="147">
        <v>1355</v>
      </c>
      <c r="AK68" s="147"/>
      <c r="AL68" s="147">
        <v>984</v>
      </c>
      <c r="AM68" s="147"/>
      <c r="AN68" s="147">
        <v>3354</v>
      </c>
      <c r="AO68" s="147">
        <v>2621</v>
      </c>
      <c r="AP68" s="147"/>
      <c r="AQ68" s="147"/>
      <c r="AR68" s="147"/>
      <c r="AS68" s="147">
        <v>1491</v>
      </c>
      <c r="AT68" s="147"/>
      <c r="AU68" s="147">
        <v>3053</v>
      </c>
      <c r="AV68" s="147"/>
      <c r="AW68" s="147"/>
      <c r="AX68" s="147"/>
      <c r="AY68" s="147"/>
      <c r="AZ68" s="147"/>
      <c r="BA68" s="147">
        <v>1120</v>
      </c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>
        <f t="shared" ref="BM68:BM69" si="56">IF(SUM(D68:BL68)=0,"",SUM(D68:BL68))</f>
        <v>37878</v>
      </c>
      <c r="BN68" s="19"/>
      <c r="BO68" s="23"/>
      <c r="BP68" s="35" t="s">
        <v>70</v>
      </c>
      <c r="BQ68" s="39"/>
      <c r="BR68" s="113">
        <v>38210</v>
      </c>
      <c r="BS68" s="39"/>
      <c r="BT68" s="147"/>
    </row>
    <row r="69" spans="1:74" x14ac:dyDescent="0.25">
      <c r="A69" s="113">
        <v>65</v>
      </c>
      <c r="B69" s="136" t="s">
        <v>71</v>
      </c>
      <c r="C69" s="22" t="s">
        <v>26</v>
      </c>
      <c r="D69" s="147"/>
      <c r="E69" s="147">
        <v>8</v>
      </c>
      <c r="F69" s="147">
        <v>15</v>
      </c>
      <c r="G69" s="147"/>
      <c r="H69" s="190"/>
      <c r="I69" s="147">
        <v>9</v>
      </c>
      <c r="J69" s="147">
        <v>9</v>
      </c>
      <c r="K69" s="147"/>
      <c r="L69" s="147"/>
      <c r="M69" s="147">
        <v>6</v>
      </c>
      <c r="N69" s="147"/>
      <c r="O69" s="147"/>
      <c r="P69" s="147"/>
      <c r="Q69" s="147">
        <v>14</v>
      </c>
      <c r="R69" s="147">
        <v>7</v>
      </c>
      <c r="S69" s="147"/>
      <c r="T69" s="147"/>
      <c r="U69" s="147">
        <v>14</v>
      </c>
      <c r="V69" s="147"/>
      <c r="W69" s="147"/>
      <c r="X69" s="147">
        <v>6</v>
      </c>
      <c r="Y69" s="147">
        <v>8</v>
      </c>
      <c r="Z69" s="147"/>
      <c r="AA69" s="147">
        <v>19</v>
      </c>
      <c r="AB69" s="147"/>
      <c r="AC69" s="147">
        <v>8</v>
      </c>
      <c r="AD69" s="147"/>
      <c r="AE69" s="147">
        <v>8</v>
      </c>
      <c r="AF69" s="147"/>
      <c r="AG69" s="147"/>
      <c r="AH69" s="147"/>
      <c r="AI69" s="147"/>
      <c r="AJ69" s="147">
        <v>7</v>
      </c>
      <c r="AK69" s="147"/>
      <c r="AL69" s="147">
        <v>6</v>
      </c>
      <c r="AM69" s="147"/>
      <c r="AN69" s="147">
        <v>18</v>
      </c>
      <c r="AO69" s="147">
        <v>14</v>
      </c>
      <c r="AP69" s="147"/>
      <c r="AQ69" s="147"/>
      <c r="AR69" s="147"/>
      <c r="AS69" s="147">
        <v>8</v>
      </c>
      <c r="AT69" s="147"/>
      <c r="AU69" s="147">
        <v>18</v>
      </c>
      <c r="AV69" s="147"/>
      <c r="AW69" s="147"/>
      <c r="AX69" s="147"/>
      <c r="AY69" s="147"/>
      <c r="AZ69" s="147"/>
      <c r="BA69" s="147">
        <v>7</v>
      </c>
      <c r="BB69" s="147"/>
      <c r="BC69" s="147"/>
      <c r="BD69" s="147"/>
      <c r="BE69" s="147"/>
      <c r="BF69" s="147"/>
      <c r="BG69" s="147"/>
      <c r="BH69" s="147"/>
      <c r="BI69" s="147"/>
      <c r="BJ69" s="147"/>
      <c r="BK69" s="147"/>
      <c r="BL69" s="147"/>
      <c r="BM69" s="147">
        <f t="shared" si="56"/>
        <v>209</v>
      </c>
      <c r="BN69" s="115">
        <f t="shared" ref="BN69" si="57">IF(COUNTA(D69:BL69)=0,"",COUNTA(D69:BL69))</f>
        <v>20</v>
      </c>
      <c r="BO69" s="163" t="s">
        <v>595</v>
      </c>
      <c r="BP69" s="27" t="s">
        <v>71</v>
      </c>
      <c r="BQ69" s="39"/>
      <c r="BR69" s="113">
        <v>211</v>
      </c>
      <c r="BS69" s="39"/>
      <c r="BT69" s="147"/>
    </row>
    <row r="70" spans="1:74" x14ac:dyDescent="0.25">
      <c r="A70" s="140">
        <f>A68/A69</f>
        <v>181.52307692307693</v>
      </c>
      <c r="B70" s="137" t="s">
        <v>72</v>
      </c>
      <c r="C70" s="22" t="s">
        <v>28</v>
      </c>
      <c r="D70" s="140"/>
      <c r="E70" s="140">
        <f>+E68/E69</f>
        <v>187.875</v>
      </c>
      <c r="F70" s="140">
        <f>+F68/F69</f>
        <v>187.6</v>
      </c>
      <c r="G70" s="140"/>
      <c r="H70" s="193"/>
      <c r="I70" s="140">
        <f>+I68/I69</f>
        <v>180.44444444444446</v>
      </c>
      <c r="J70" s="140">
        <f>+J68/J69</f>
        <v>176.11111111111111</v>
      </c>
      <c r="K70" s="140"/>
      <c r="L70" s="140"/>
      <c r="M70" s="140">
        <f>+M68/M69</f>
        <v>185.5</v>
      </c>
      <c r="N70" s="140"/>
      <c r="O70" s="140"/>
      <c r="P70" s="140"/>
      <c r="Q70" s="140">
        <f>+Q68/Q69</f>
        <v>176.28571428571428</v>
      </c>
      <c r="R70" s="140">
        <f>+R68/R69</f>
        <v>170.57142857142858</v>
      </c>
      <c r="S70" s="140"/>
      <c r="T70" s="140"/>
      <c r="U70" s="140">
        <f>+U68/U69</f>
        <v>186.28571428571428</v>
      </c>
      <c r="V70" s="140"/>
      <c r="W70" s="140"/>
      <c r="X70" s="229">
        <f>+X68/X69</f>
        <v>217</v>
      </c>
      <c r="Y70" s="140">
        <f>+Y68/Y69</f>
        <v>178.375</v>
      </c>
      <c r="Z70" s="140"/>
      <c r="AA70" s="172">
        <f>+AA68/AA69</f>
        <v>191.42105263157896</v>
      </c>
      <c r="AB70" s="172"/>
      <c r="AC70" s="140">
        <f>+AC68/AC69</f>
        <v>172.375</v>
      </c>
      <c r="AD70" s="140"/>
      <c r="AE70" s="140">
        <f>+AE68/AE69</f>
        <v>155.75</v>
      </c>
      <c r="AF70" s="140"/>
      <c r="AG70" s="140"/>
      <c r="AH70" s="140"/>
      <c r="AI70" s="140"/>
      <c r="AJ70" s="172">
        <f>+AJ68/AJ69</f>
        <v>193.57142857142858</v>
      </c>
      <c r="AK70" s="140"/>
      <c r="AL70" s="140">
        <f>+AL68/AL69</f>
        <v>164</v>
      </c>
      <c r="AM70" s="140"/>
      <c r="AN70" s="140">
        <f>+AN68/AN69</f>
        <v>186.33333333333334</v>
      </c>
      <c r="AO70" s="140">
        <f>+AO68/AO69</f>
        <v>187.21428571428572</v>
      </c>
      <c r="AP70" s="140"/>
      <c r="AQ70" s="140"/>
      <c r="AR70" s="140"/>
      <c r="AS70" s="140">
        <f>+AS68/AS69</f>
        <v>186.375</v>
      </c>
      <c r="AT70" s="140"/>
      <c r="AU70" s="140">
        <f>+AU68/AU69</f>
        <v>169.61111111111111</v>
      </c>
      <c r="AV70" s="140"/>
      <c r="AW70" s="140"/>
      <c r="AX70" s="140"/>
      <c r="AY70" s="140"/>
      <c r="AZ70" s="140"/>
      <c r="BA70" s="140">
        <f>+BA68/BA69</f>
        <v>160</v>
      </c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>
        <f t="shared" si="16"/>
        <v>181.23444976076556</v>
      </c>
      <c r="BN70" s="25"/>
      <c r="BO70" s="163"/>
      <c r="BP70" s="137" t="s">
        <v>72</v>
      </c>
      <c r="BQ70" s="39"/>
      <c r="BR70" s="140">
        <f t="shared" ref="BR70" si="58">IF(BR68="","",BR68/BR69)</f>
        <v>181.09004739336493</v>
      </c>
      <c r="BS70" s="39"/>
      <c r="BT70" s="143">
        <f>BM70-A70</f>
        <v>-0.28862716231137142</v>
      </c>
    </row>
    <row r="71" spans="1:74" x14ac:dyDescent="0.25">
      <c r="A71" s="113">
        <v>4833</v>
      </c>
      <c r="B71" s="37" t="s">
        <v>73</v>
      </c>
      <c r="C71" s="17" t="s">
        <v>24</v>
      </c>
      <c r="D71" s="147"/>
      <c r="E71" s="147">
        <v>1529</v>
      </c>
      <c r="F71" s="147"/>
      <c r="G71" s="147"/>
      <c r="H71" s="190"/>
      <c r="I71" s="147">
        <v>1551</v>
      </c>
      <c r="J71" s="147"/>
      <c r="K71" s="147"/>
      <c r="L71" s="147"/>
      <c r="M71" s="147"/>
      <c r="N71" s="147"/>
      <c r="O71" s="147"/>
      <c r="P71" s="147"/>
      <c r="Q71" s="147"/>
      <c r="R71" s="147">
        <v>1274</v>
      </c>
      <c r="S71" s="147"/>
      <c r="T71" s="147"/>
      <c r="U71" s="147">
        <v>2626</v>
      </c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>
        <v>1396</v>
      </c>
      <c r="AG71" s="147"/>
      <c r="AH71" s="147"/>
      <c r="AI71" s="147"/>
      <c r="AJ71" s="147">
        <v>1108</v>
      </c>
      <c r="AK71" s="147"/>
      <c r="AL71" s="147"/>
      <c r="AM71" s="147"/>
      <c r="AN71" s="147"/>
      <c r="AO71" s="147"/>
      <c r="AP71" s="147">
        <v>1128</v>
      </c>
      <c r="AQ71" s="147"/>
      <c r="AR71" s="147"/>
      <c r="AS71" s="147"/>
      <c r="AT71" s="147"/>
      <c r="AU71" s="147"/>
      <c r="AV71" s="147">
        <v>990</v>
      </c>
      <c r="AW71" s="147"/>
      <c r="AX71" s="147"/>
      <c r="AY71" s="147"/>
      <c r="AZ71" s="147"/>
      <c r="BA71" s="147">
        <v>1186</v>
      </c>
      <c r="BB71" s="147"/>
      <c r="BC71" s="147"/>
      <c r="BD71" s="147"/>
      <c r="BE71" s="147">
        <v>1385</v>
      </c>
      <c r="BF71" s="147"/>
      <c r="BG71" s="147"/>
      <c r="BH71" s="147"/>
      <c r="BI71" s="147">
        <v>1950</v>
      </c>
      <c r="BJ71" s="147"/>
      <c r="BK71" s="147"/>
      <c r="BL71" s="147"/>
      <c r="BM71" s="147">
        <f t="shared" ref="BM71:BM72" si="59">IF(SUM(D71:BL71)=0,"",SUM(D71:BL71))</f>
        <v>16123</v>
      </c>
      <c r="BN71" s="19"/>
      <c r="BO71" s="23"/>
      <c r="BP71" s="37" t="s">
        <v>73</v>
      </c>
      <c r="BQ71" s="39"/>
      <c r="BR71" s="113">
        <v>11602</v>
      </c>
      <c r="BS71" s="39"/>
      <c r="BT71" s="147"/>
    </row>
    <row r="72" spans="1:74" x14ac:dyDescent="0.25">
      <c r="A72" s="113">
        <v>26</v>
      </c>
      <c r="B72" s="136" t="s">
        <v>74</v>
      </c>
      <c r="C72" s="22" t="s">
        <v>26</v>
      </c>
      <c r="D72" s="147"/>
      <c r="E72" s="147">
        <v>8</v>
      </c>
      <c r="F72" s="147"/>
      <c r="G72" s="147"/>
      <c r="H72" s="190"/>
      <c r="I72" s="147">
        <v>9</v>
      </c>
      <c r="J72" s="147"/>
      <c r="K72" s="147"/>
      <c r="L72" s="147"/>
      <c r="M72" s="147"/>
      <c r="N72" s="147"/>
      <c r="O72" s="147"/>
      <c r="P72" s="147"/>
      <c r="Q72" s="147"/>
      <c r="R72" s="147">
        <v>7</v>
      </c>
      <c r="S72" s="147"/>
      <c r="T72" s="147"/>
      <c r="U72" s="147">
        <v>14</v>
      </c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>
        <v>8</v>
      </c>
      <c r="AG72" s="147"/>
      <c r="AH72" s="147"/>
      <c r="AI72" s="147"/>
      <c r="AJ72" s="147">
        <v>6</v>
      </c>
      <c r="AK72" s="147"/>
      <c r="AL72" s="147"/>
      <c r="AM72" s="147"/>
      <c r="AN72" s="147"/>
      <c r="AO72" s="147"/>
      <c r="AP72" s="147">
        <v>6</v>
      </c>
      <c r="AQ72" s="147"/>
      <c r="AR72" s="147"/>
      <c r="AS72" s="147"/>
      <c r="AT72" s="147"/>
      <c r="AU72" s="147"/>
      <c r="AV72" s="147">
        <v>6</v>
      </c>
      <c r="AW72" s="147"/>
      <c r="AX72" s="147"/>
      <c r="AY72" s="147"/>
      <c r="AZ72" s="147"/>
      <c r="BA72" s="147">
        <v>7</v>
      </c>
      <c r="BB72" s="147"/>
      <c r="BC72" s="147"/>
      <c r="BD72" s="147"/>
      <c r="BE72" s="147">
        <v>8</v>
      </c>
      <c r="BF72" s="147"/>
      <c r="BG72" s="147"/>
      <c r="BH72" s="147"/>
      <c r="BI72" s="147">
        <v>10</v>
      </c>
      <c r="BJ72" s="147"/>
      <c r="BK72" s="147"/>
      <c r="BL72" s="147"/>
      <c r="BM72" s="147">
        <f t="shared" si="59"/>
        <v>89</v>
      </c>
      <c r="BN72" s="115">
        <f t="shared" ref="BN72" si="60">IF(COUNTA(D72:BL72)=0,"",COUNTA(D72:BL72))</f>
        <v>11</v>
      </c>
      <c r="BO72" s="163" t="s">
        <v>647</v>
      </c>
      <c r="BP72" s="27" t="s">
        <v>74</v>
      </c>
      <c r="BQ72" s="39"/>
      <c r="BR72" s="113">
        <v>64</v>
      </c>
      <c r="BS72" s="39"/>
      <c r="BT72" s="147"/>
    </row>
    <row r="73" spans="1:74" x14ac:dyDescent="0.25">
      <c r="A73" s="140">
        <f>A71/A72</f>
        <v>185.88461538461539</v>
      </c>
      <c r="B73" s="137" t="s">
        <v>75</v>
      </c>
      <c r="C73" s="22" t="s">
        <v>28</v>
      </c>
      <c r="D73" s="140"/>
      <c r="E73" s="172">
        <f>+E71/E72</f>
        <v>191.125</v>
      </c>
      <c r="F73" s="207"/>
      <c r="G73" s="140"/>
      <c r="H73" s="193"/>
      <c r="I73" s="140">
        <f>+I71/I72</f>
        <v>172.33333333333334</v>
      </c>
      <c r="J73" s="172"/>
      <c r="K73" s="143"/>
      <c r="L73" s="143"/>
      <c r="M73" s="143"/>
      <c r="N73" s="143"/>
      <c r="O73" s="143"/>
      <c r="P73" s="143"/>
      <c r="Q73" s="143"/>
      <c r="R73" s="140">
        <f>+R71/R72</f>
        <v>182</v>
      </c>
      <c r="S73" s="143"/>
      <c r="T73" s="143"/>
      <c r="U73" s="140">
        <f>+U71/U72</f>
        <v>187.57142857142858</v>
      </c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0">
        <f>+AF71/AF72</f>
        <v>174.5</v>
      </c>
      <c r="AG73" s="143"/>
      <c r="AH73" s="143"/>
      <c r="AI73" s="143"/>
      <c r="AJ73" s="140">
        <f>+AJ71/AJ72</f>
        <v>184.66666666666666</v>
      </c>
      <c r="AK73" s="143"/>
      <c r="AL73" s="143"/>
      <c r="AM73" s="143"/>
      <c r="AN73" s="143"/>
      <c r="AO73" s="143"/>
      <c r="AP73" s="140">
        <f>+AP71/AP72</f>
        <v>188</v>
      </c>
      <c r="AQ73" s="140"/>
      <c r="AR73" s="140"/>
      <c r="AS73" s="140"/>
      <c r="AT73" s="140"/>
      <c r="AU73" s="140"/>
      <c r="AV73" s="140">
        <f>+AV71/AV72</f>
        <v>165</v>
      </c>
      <c r="AW73" s="140"/>
      <c r="AX73" s="140"/>
      <c r="AY73" s="140"/>
      <c r="AZ73" s="140"/>
      <c r="BA73" s="140">
        <f>+BA71/BA72</f>
        <v>169.42857142857142</v>
      </c>
      <c r="BB73" s="140"/>
      <c r="BC73" s="140"/>
      <c r="BD73" s="140"/>
      <c r="BE73" s="140">
        <f>+BE71/BE72</f>
        <v>173.125</v>
      </c>
      <c r="BF73" s="140"/>
      <c r="BG73" s="140"/>
      <c r="BH73" s="140"/>
      <c r="BI73" s="140">
        <f>+BI71/BI72</f>
        <v>195</v>
      </c>
      <c r="BJ73" s="140"/>
      <c r="BK73" s="140"/>
      <c r="BL73" s="140"/>
      <c r="BM73" s="140">
        <f t="shared" si="16"/>
        <v>181.15730337078651</v>
      </c>
      <c r="BN73" s="25"/>
      <c r="BO73" s="163"/>
      <c r="BP73" s="137" t="s">
        <v>75</v>
      </c>
      <c r="BQ73" s="39"/>
      <c r="BR73" s="140">
        <f t="shared" ref="BR73" si="61">IF(BR71="","",BR71/BR72)</f>
        <v>181.28125</v>
      </c>
      <c r="BS73" s="39"/>
      <c r="BT73" s="143">
        <f>BM73-A73</f>
        <v>-4.7273120138288789</v>
      </c>
    </row>
    <row r="74" spans="1:74" x14ac:dyDescent="0.25">
      <c r="A74" s="141">
        <v>5440</v>
      </c>
      <c r="B74" s="40" t="s">
        <v>73</v>
      </c>
      <c r="C74" s="17" t="s">
        <v>24</v>
      </c>
      <c r="D74" s="152"/>
      <c r="E74" s="147">
        <v>1378</v>
      </c>
      <c r="F74" s="147"/>
      <c r="G74" s="147"/>
      <c r="H74" s="190"/>
      <c r="I74" s="147">
        <v>1429</v>
      </c>
      <c r="J74" s="147"/>
      <c r="K74" s="147"/>
      <c r="L74" s="147">
        <v>1142</v>
      </c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>
        <v>1389</v>
      </c>
      <c r="AG74" s="147"/>
      <c r="AH74" s="147"/>
      <c r="AI74" s="147"/>
      <c r="AJ74" s="147"/>
      <c r="AK74" s="147"/>
      <c r="AL74" s="147"/>
      <c r="AM74" s="147"/>
      <c r="AN74" s="147"/>
      <c r="AO74" s="147"/>
      <c r="AP74" s="147">
        <v>1055</v>
      </c>
      <c r="AQ74" s="147">
        <v>1307</v>
      </c>
      <c r="AR74" s="147"/>
      <c r="AS74" s="147"/>
      <c r="AT74" s="147"/>
      <c r="AU74" s="147"/>
      <c r="AV74" s="147">
        <v>1213</v>
      </c>
      <c r="AW74" s="147"/>
      <c r="AX74" s="147"/>
      <c r="AY74" s="147">
        <v>1291</v>
      </c>
      <c r="AZ74" s="147"/>
      <c r="BA74" s="147"/>
      <c r="BB74" s="147"/>
      <c r="BC74" s="147"/>
      <c r="BD74" s="147"/>
      <c r="BE74" s="147"/>
      <c r="BF74" s="147">
        <v>1484</v>
      </c>
      <c r="BG74" s="147"/>
      <c r="BH74" s="147"/>
      <c r="BI74" s="147">
        <v>1630</v>
      </c>
      <c r="BJ74" s="147"/>
      <c r="BK74" s="147"/>
      <c r="BL74" s="147"/>
      <c r="BM74" s="147">
        <f t="shared" ref="BM74:BM75" si="62">IF(SUM(D74:BL74)=0,"",SUM(D74:BL74))</f>
        <v>13318</v>
      </c>
      <c r="BN74" s="19"/>
      <c r="BO74" s="20"/>
      <c r="BP74" s="40" t="s">
        <v>73</v>
      </c>
      <c r="BQ74" s="39"/>
      <c r="BR74" s="141">
        <v>10204</v>
      </c>
      <c r="BS74" s="39"/>
      <c r="BT74" s="147"/>
    </row>
    <row r="75" spans="1:74" x14ac:dyDescent="0.25">
      <c r="A75" s="141">
        <v>32</v>
      </c>
      <c r="B75" s="134" t="s">
        <v>76</v>
      </c>
      <c r="C75" s="22" t="s">
        <v>26</v>
      </c>
      <c r="D75" s="152"/>
      <c r="E75" s="147">
        <v>8</v>
      </c>
      <c r="F75" s="147"/>
      <c r="G75" s="147"/>
      <c r="H75" s="190"/>
      <c r="I75" s="147">
        <v>9</v>
      </c>
      <c r="J75" s="147"/>
      <c r="K75" s="147"/>
      <c r="L75" s="147">
        <v>7</v>
      </c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>
        <v>8</v>
      </c>
      <c r="AG75" s="147"/>
      <c r="AH75" s="147"/>
      <c r="AI75" s="147"/>
      <c r="AJ75" s="147"/>
      <c r="AK75" s="147"/>
      <c r="AL75" s="147"/>
      <c r="AM75" s="147"/>
      <c r="AN75" s="147"/>
      <c r="AO75" s="147"/>
      <c r="AP75" s="147">
        <v>6</v>
      </c>
      <c r="AQ75" s="147">
        <v>7</v>
      </c>
      <c r="AR75" s="147"/>
      <c r="AS75" s="147"/>
      <c r="AT75" s="147"/>
      <c r="AU75" s="147"/>
      <c r="AV75" s="147">
        <v>6</v>
      </c>
      <c r="AW75" s="147"/>
      <c r="AX75" s="147"/>
      <c r="AY75" s="147">
        <v>7</v>
      </c>
      <c r="AZ75" s="147"/>
      <c r="BA75" s="147"/>
      <c r="BB75" s="147"/>
      <c r="BC75" s="147"/>
      <c r="BD75" s="147"/>
      <c r="BE75" s="147"/>
      <c r="BF75" s="147">
        <v>8</v>
      </c>
      <c r="BG75" s="147"/>
      <c r="BH75" s="147"/>
      <c r="BI75" s="147">
        <v>10</v>
      </c>
      <c r="BJ75" s="147"/>
      <c r="BK75" s="147"/>
      <c r="BL75" s="147"/>
      <c r="BM75" s="147">
        <f t="shared" si="62"/>
        <v>76</v>
      </c>
      <c r="BN75" s="115">
        <f t="shared" ref="BN75" si="63">IF(COUNTA(D75:BL75)=0,"",COUNTA(D75:BL75))</f>
        <v>10</v>
      </c>
      <c r="BO75" s="163" t="s">
        <v>649</v>
      </c>
      <c r="BP75" s="31" t="s">
        <v>76</v>
      </c>
      <c r="BQ75" s="39"/>
      <c r="BR75" s="141">
        <v>58</v>
      </c>
      <c r="BS75" s="39"/>
      <c r="BT75" s="147"/>
    </row>
    <row r="76" spans="1:74" x14ac:dyDescent="0.25">
      <c r="A76" s="140">
        <f>A74/A75</f>
        <v>170</v>
      </c>
      <c r="B76" s="135" t="s">
        <v>77</v>
      </c>
      <c r="C76" s="22" t="s">
        <v>28</v>
      </c>
      <c r="D76" s="143"/>
      <c r="E76" s="140">
        <f>+E74/E75</f>
        <v>172.25</v>
      </c>
      <c r="F76" s="140"/>
      <c r="G76" s="143"/>
      <c r="H76" s="140"/>
      <c r="I76" s="140">
        <f>+I74/I75</f>
        <v>158.77777777777777</v>
      </c>
      <c r="J76" s="143"/>
      <c r="K76" s="143"/>
      <c r="L76" s="140">
        <f>+L74/L75</f>
        <v>163.14285714285714</v>
      </c>
      <c r="M76" s="140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0">
        <f>+AF74/AF75</f>
        <v>173.625</v>
      </c>
      <c r="AG76" s="143"/>
      <c r="AH76" s="143"/>
      <c r="AI76" s="143"/>
      <c r="AJ76" s="143"/>
      <c r="AK76" s="143"/>
      <c r="AL76" s="143"/>
      <c r="AM76" s="143"/>
      <c r="AN76" s="143"/>
      <c r="AO76" s="143"/>
      <c r="AP76" s="140">
        <f>+AP74/AP75</f>
        <v>175.83333333333334</v>
      </c>
      <c r="AQ76" s="140">
        <f>+AQ74/AQ75</f>
        <v>186.71428571428572</v>
      </c>
      <c r="AR76" s="140"/>
      <c r="AS76" s="140"/>
      <c r="AT76" s="140"/>
      <c r="AU76" s="140"/>
      <c r="AV76" s="229">
        <f>+AV74/AV75</f>
        <v>202.16666666666666</v>
      </c>
      <c r="AW76" s="229"/>
      <c r="AX76" s="229"/>
      <c r="AY76" s="140">
        <f>+AY74/AY75</f>
        <v>184.42857142857142</v>
      </c>
      <c r="AZ76" s="140"/>
      <c r="BA76" s="140"/>
      <c r="BB76" s="140"/>
      <c r="BC76" s="140"/>
      <c r="BD76" s="140"/>
      <c r="BE76" s="140"/>
      <c r="BF76" s="140">
        <f>+BF74/BF75</f>
        <v>185.5</v>
      </c>
      <c r="BG76" s="140"/>
      <c r="BH76" s="140"/>
      <c r="BI76" s="140">
        <f>+BI74/BI75</f>
        <v>163</v>
      </c>
      <c r="BJ76" s="140"/>
      <c r="BK76" s="140"/>
      <c r="BL76" s="140"/>
      <c r="BM76" s="140">
        <f t="shared" si="16"/>
        <v>175.23684210526315</v>
      </c>
      <c r="BN76" s="25"/>
      <c r="BO76" s="163"/>
      <c r="BP76" s="135" t="s">
        <v>77</v>
      </c>
      <c r="BQ76" s="39"/>
      <c r="BR76" s="140">
        <f t="shared" ref="BR76" si="64">IF(BR74="","",BR74/BR75)</f>
        <v>175.93103448275863</v>
      </c>
      <c r="BS76" s="39"/>
      <c r="BT76" s="143">
        <f>BM76-A76</f>
        <v>5.2368421052631504</v>
      </c>
    </row>
    <row r="77" spans="1:74" x14ac:dyDescent="0.25">
      <c r="A77" s="113">
        <v>6031</v>
      </c>
      <c r="B77" s="40" t="s">
        <v>78</v>
      </c>
      <c r="C77" s="17" t="s">
        <v>24</v>
      </c>
      <c r="D77" s="147">
        <v>2311</v>
      </c>
      <c r="E77" s="147">
        <v>1215</v>
      </c>
      <c r="F77" s="147"/>
      <c r="G77" s="147"/>
      <c r="H77" s="190"/>
      <c r="I77" s="147"/>
      <c r="J77" s="147">
        <v>1383</v>
      </c>
      <c r="K77" s="147"/>
      <c r="L77" s="147">
        <v>1073</v>
      </c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>
        <v>953</v>
      </c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>
        <v>938</v>
      </c>
      <c r="AN77" s="147"/>
      <c r="AO77" s="147"/>
      <c r="AP77" s="147"/>
      <c r="AQ77" s="147"/>
      <c r="AR77" s="147">
        <v>1035</v>
      </c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>
        <v>1244</v>
      </c>
      <c r="BD77" s="147"/>
      <c r="BE77" s="147"/>
      <c r="BF77" s="147"/>
      <c r="BG77" s="147"/>
      <c r="BH77" s="147">
        <v>815</v>
      </c>
      <c r="BI77" s="147"/>
      <c r="BJ77" s="147"/>
      <c r="BK77" s="147"/>
      <c r="BL77" s="147"/>
      <c r="BM77" s="147">
        <f t="shared" ref="BM77:BM78" si="65">IF(SUM(D77:BL77)=0,"",SUM(D77:BL77))</f>
        <v>10967</v>
      </c>
      <c r="BN77" s="19"/>
      <c r="BO77" s="163"/>
      <c r="BP77" s="40" t="s">
        <v>78</v>
      </c>
      <c r="BQ77" s="39"/>
      <c r="BR77" s="113">
        <v>8908</v>
      </c>
      <c r="BS77" s="39"/>
      <c r="BT77" s="147"/>
    </row>
    <row r="78" spans="1:74" x14ac:dyDescent="0.25">
      <c r="A78" s="113">
        <v>38</v>
      </c>
      <c r="B78" s="134" t="s">
        <v>79</v>
      </c>
      <c r="C78" s="22" t="s">
        <v>26</v>
      </c>
      <c r="D78" s="147">
        <v>15</v>
      </c>
      <c r="E78" s="147">
        <v>8</v>
      </c>
      <c r="F78" s="147"/>
      <c r="G78" s="147"/>
      <c r="H78" s="190"/>
      <c r="I78" s="147"/>
      <c r="J78" s="147">
        <v>9</v>
      </c>
      <c r="K78" s="147"/>
      <c r="L78" s="147">
        <v>7</v>
      </c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>
        <v>6</v>
      </c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>
        <v>6</v>
      </c>
      <c r="AN78" s="147"/>
      <c r="AO78" s="147"/>
      <c r="AP78" s="147"/>
      <c r="AQ78" s="147"/>
      <c r="AR78" s="147">
        <v>7</v>
      </c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>
        <v>8</v>
      </c>
      <c r="BD78" s="147"/>
      <c r="BE78" s="147"/>
      <c r="BF78" s="147"/>
      <c r="BG78" s="147"/>
      <c r="BH78" s="147">
        <v>6</v>
      </c>
      <c r="BI78" s="147"/>
      <c r="BJ78" s="147"/>
      <c r="BK78" s="147"/>
      <c r="BL78" s="147"/>
      <c r="BM78" s="147">
        <f t="shared" si="65"/>
        <v>72</v>
      </c>
      <c r="BN78" s="115">
        <f t="shared" ref="BN78" si="66">IF(COUNTA(D78:BL78)=0,"",COUNTA(D78:BL78))</f>
        <v>9</v>
      </c>
      <c r="BO78" s="163" t="s">
        <v>648</v>
      </c>
      <c r="BP78" s="31" t="s">
        <v>79</v>
      </c>
      <c r="BQ78" s="39"/>
      <c r="BR78" s="113">
        <v>58</v>
      </c>
      <c r="BS78" s="39"/>
      <c r="BT78" s="147"/>
    </row>
    <row r="79" spans="1:74" x14ac:dyDescent="0.25">
      <c r="A79" s="140">
        <f>A77/A78</f>
        <v>158.71052631578948</v>
      </c>
      <c r="B79" s="135" t="s">
        <v>80</v>
      </c>
      <c r="C79" s="22" t="s">
        <v>28</v>
      </c>
      <c r="D79" s="140">
        <f>+D77/D78</f>
        <v>154.06666666666666</v>
      </c>
      <c r="E79" s="140">
        <f>+E77/E78</f>
        <v>151.875</v>
      </c>
      <c r="F79" s="140"/>
      <c r="G79" s="143"/>
      <c r="H79" s="193"/>
      <c r="I79" s="140"/>
      <c r="J79" s="140">
        <f>+J77/J78</f>
        <v>153.66666666666666</v>
      </c>
      <c r="K79" s="143"/>
      <c r="L79" s="140">
        <f>+L77/L78</f>
        <v>153.28571428571428</v>
      </c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>
        <f>+X77/X78</f>
        <v>158.83333333333334</v>
      </c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>
        <f>+AM77/AM78</f>
        <v>156.33333333333334</v>
      </c>
      <c r="AN79" s="140"/>
      <c r="AO79" s="140"/>
      <c r="AP79" s="140"/>
      <c r="AQ79" s="140"/>
      <c r="AR79" s="140">
        <f>+AR77/AR78</f>
        <v>147.85714285714286</v>
      </c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>
        <f>+BC77/BC78</f>
        <v>155.5</v>
      </c>
      <c r="BD79" s="140"/>
      <c r="BE79" s="140"/>
      <c r="BF79" s="140"/>
      <c r="BG79" s="140"/>
      <c r="BH79" s="140">
        <f>+BH77/BH78</f>
        <v>135.83333333333334</v>
      </c>
      <c r="BI79" s="140"/>
      <c r="BJ79" s="140"/>
      <c r="BK79" s="140"/>
      <c r="BL79" s="140"/>
      <c r="BM79" s="140">
        <f t="shared" si="16"/>
        <v>152.31944444444446</v>
      </c>
      <c r="BN79" s="25"/>
      <c r="BO79" s="20"/>
      <c r="BP79" s="135" t="s">
        <v>80</v>
      </c>
      <c r="BQ79" s="39"/>
      <c r="BR79" s="140">
        <f t="shared" ref="BR79" si="67">IF(BR77="","",BR77/BR78)</f>
        <v>153.58620689655172</v>
      </c>
      <c r="BS79" s="39"/>
      <c r="BT79" s="143">
        <f>BM79-A79</f>
        <v>-6.3910818713450226</v>
      </c>
    </row>
    <row r="80" spans="1:74" x14ac:dyDescent="0.25">
      <c r="A80" s="141">
        <v>0</v>
      </c>
      <c r="B80" s="37" t="s">
        <v>81</v>
      </c>
      <c r="C80" s="17" t="s">
        <v>24</v>
      </c>
      <c r="D80" s="152"/>
      <c r="E80" s="147"/>
      <c r="F80" s="147"/>
      <c r="G80" s="147"/>
      <c r="H80" s="190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>
        <v>1012</v>
      </c>
      <c r="BC80" s="147"/>
      <c r="BD80" s="147"/>
      <c r="BE80" s="147"/>
      <c r="BF80" s="147"/>
      <c r="BG80" s="147"/>
      <c r="BH80" s="147"/>
      <c r="BI80" s="147"/>
      <c r="BJ80" s="147">
        <v>1245</v>
      </c>
      <c r="BK80" s="147"/>
      <c r="BL80" s="147"/>
      <c r="BM80" s="147">
        <f t="shared" ref="BM80:BM81" si="68">IF(SUM(D80:BL80)=0,"",SUM(D80:BL80))</f>
        <v>2257</v>
      </c>
      <c r="BN80" s="19"/>
      <c r="BO80" s="23"/>
      <c r="BP80" s="37" t="s">
        <v>81</v>
      </c>
      <c r="BQ80" s="39"/>
      <c r="BR80" s="141">
        <v>0</v>
      </c>
      <c r="BS80" s="39"/>
      <c r="BT80" s="147"/>
      <c r="BV80" s="196"/>
    </row>
    <row r="81" spans="1:74" x14ac:dyDescent="0.25">
      <c r="A81" s="141"/>
      <c r="B81" s="136" t="s">
        <v>82</v>
      </c>
      <c r="C81" s="22" t="s">
        <v>26</v>
      </c>
      <c r="D81" s="152"/>
      <c r="E81" s="147"/>
      <c r="F81" s="147"/>
      <c r="G81" s="147"/>
      <c r="H81" s="190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>
        <v>6</v>
      </c>
      <c r="BC81" s="147"/>
      <c r="BD81" s="147"/>
      <c r="BE81" s="147"/>
      <c r="BF81" s="147"/>
      <c r="BG81" s="147"/>
      <c r="BH81" s="147"/>
      <c r="BI81" s="147"/>
      <c r="BJ81" s="147">
        <v>9</v>
      </c>
      <c r="BK81" s="147"/>
      <c r="BL81" s="147"/>
      <c r="BM81" s="147">
        <f t="shared" si="68"/>
        <v>15</v>
      </c>
      <c r="BN81" s="115">
        <f t="shared" ref="BN81" si="69">IF(COUNTA(D81:BL81)=0,"",COUNTA(D81:BL81))</f>
        <v>2</v>
      </c>
      <c r="BO81" s="163" t="s">
        <v>656</v>
      </c>
      <c r="BP81" s="27" t="s">
        <v>82</v>
      </c>
      <c r="BQ81" s="39"/>
      <c r="BR81" s="141">
        <v>0</v>
      </c>
      <c r="BS81" s="39"/>
      <c r="BT81" s="147"/>
      <c r="BV81" s="196"/>
    </row>
    <row r="82" spans="1:74" x14ac:dyDescent="0.25">
      <c r="A82" s="140"/>
      <c r="B82" s="137" t="s">
        <v>83</v>
      </c>
      <c r="C82" s="22" t="s">
        <v>28</v>
      </c>
      <c r="D82" s="143"/>
      <c r="E82" s="143"/>
      <c r="F82" s="143"/>
      <c r="G82" s="143"/>
      <c r="H82" s="188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0">
        <f>+BB80/BB81</f>
        <v>168.66666666666666</v>
      </c>
      <c r="BC82" s="140"/>
      <c r="BD82" s="140"/>
      <c r="BE82" s="140"/>
      <c r="BF82" s="140"/>
      <c r="BG82" s="140"/>
      <c r="BH82" s="140"/>
      <c r="BI82" s="140"/>
      <c r="BJ82" s="140">
        <f>+BJ80/BJ81</f>
        <v>138.33333333333334</v>
      </c>
      <c r="BK82" s="140"/>
      <c r="BL82" s="140"/>
      <c r="BM82" s="140">
        <f t="shared" si="16"/>
        <v>150.46666666666667</v>
      </c>
      <c r="BN82" s="25"/>
      <c r="BO82" s="23"/>
      <c r="BP82" s="137" t="s">
        <v>83</v>
      </c>
      <c r="BQ82" s="39"/>
      <c r="BR82" s="140"/>
      <c r="BS82" s="39"/>
      <c r="BT82" s="143"/>
      <c r="BV82" s="197"/>
    </row>
    <row r="83" spans="1:74" x14ac:dyDescent="0.25">
      <c r="A83" s="113">
        <v>0</v>
      </c>
      <c r="B83" s="40" t="s">
        <v>84</v>
      </c>
      <c r="C83" s="17" t="s">
        <v>24</v>
      </c>
      <c r="D83" s="152"/>
      <c r="E83" s="147"/>
      <c r="F83" s="147"/>
      <c r="G83" s="147"/>
      <c r="H83" s="190"/>
      <c r="I83" s="147"/>
      <c r="J83" s="147"/>
      <c r="K83" s="147"/>
      <c r="L83" s="147">
        <v>1117</v>
      </c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>
        <v>1190</v>
      </c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>
        <v>972</v>
      </c>
      <c r="AR83" s="147"/>
      <c r="AS83" s="147"/>
      <c r="AT83" s="147"/>
      <c r="AU83" s="147"/>
      <c r="AV83" s="147"/>
      <c r="AW83" s="147"/>
      <c r="AX83" s="147"/>
      <c r="AY83" s="147">
        <v>1152</v>
      </c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>
        <f t="shared" ref="BM83:BM84" si="70">IF(SUM(D83:BL83)=0,"",SUM(D83:BL83))</f>
        <v>4431</v>
      </c>
      <c r="BN83" s="19"/>
      <c r="BO83" s="163"/>
      <c r="BP83" s="40" t="s">
        <v>84</v>
      </c>
      <c r="BQ83" s="39"/>
      <c r="BR83" s="113">
        <v>4411</v>
      </c>
      <c r="BS83" s="39"/>
      <c r="BT83" s="147"/>
      <c r="BV83" s="198"/>
    </row>
    <row r="84" spans="1:74" x14ac:dyDescent="0.25">
      <c r="A84" s="113"/>
      <c r="B84" s="134" t="s">
        <v>85</v>
      </c>
      <c r="C84" s="22" t="s">
        <v>26</v>
      </c>
      <c r="D84" s="152"/>
      <c r="E84" s="147"/>
      <c r="F84" s="147"/>
      <c r="G84" s="147"/>
      <c r="H84" s="190"/>
      <c r="I84" s="147"/>
      <c r="J84" s="147"/>
      <c r="K84" s="147"/>
      <c r="L84" s="147">
        <v>7</v>
      </c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>
        <v>8</v>
      </c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>
        <v>6</v>
      </c>
      <c r="AR84" s="147"/>
      <c r="AS84" s="147"/>
      <c r="AT84" s="147"/>
      <c r="AU84" s="147"/>
      <c r="AV84" s="147"/>
      <c r="AW84" s="147"/>
      <c r="AX84" s="147"/>
      <c r="AY84" s="147">
        <v>7</v>
      </c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>
        <f t="shared" si="70"/>
        <v>28</v>
      </c>
      <c r="BN84" s="115">
        <f t="shared" ref="BN84" si="71">IF(COUNTA(D84:BL84)=0,"",COUNTA(D84:BL84))</f>
        <v>4</v>
      </c>
      <c r="BO84" s="163" t="s">
        <v>564</v>
      </c>
      <c r="BP84" s="31" t="s">
        <v>85</v>
      </c>
      <c r="BQ84" s="39"/>
      <c r="BR84" s="113">
        <v>28</v>
      </c>
      <c r="BS84" s="39"/>
      <c r="BT84" s="147"/>
      <c r="BV84" s="198"/>
    </row>
    <row r="85" spans="1:74" x14ac:dyDescent="0.25">
      <c r="A85" s="140"/>
      <c r="B85" s="135" t="s">
        <v>86</v>
      </c>
      <c r="C85" s="22" t="s">
        <v>28</v>
      </c>
      <c r="D85" s="143"/>
      <c r="E85" s="143"/>
      <c r="F85" s="143"/>
      <c r="G85" s="143"/>
      <c r="H85" s="188"/>
      <c r="I85" s="143"/>
      <c r="J85" s="143"/>
      <c r="K85" s="143"/>
      <c r="L85" s="140">
        <f>+L83/L84</f>
        <v>159.57142857142858</v>
      </c>
      <c r="M85" s="140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0">
        <f>+Y83/Y84</f>
        <v>148.75</v>
      </c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>
        <f>+AQ83/AQ84</f>
        <v>162</v>
      </c>
      <c r="AR85" s="140"/>
      <c r="AS85" s="140"/>
      <c r="AT85" s="140"/>
      <c r="AU85" s="140"/>
      <c r="AV85" s="140"/>
      <c r="AW85" s="140"/>
      <c r="AX85" s="140"/>
      <c r="AY85" s="140">
        <f>+AY83/AY84</f>
        <v>164.57142857142858</v>
      </c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  <c r="BK85" s="140"/>
      <c r="BL85" s="140"/>
      <c r="BM85" s="140">
        <f t="shared" si="16"/>
        <v>158.25</v>
      </c>
      <c r="BN85" s="25"/>
      <c r="BO85" s="23"/>
      <c r="BP85" s="135" t="s">
        <v>86</v>
      </c>
      <c r="BQ85" s="39"/>
      <c r="BR85" s="140">
        <f t="shared" ref="BR85" si="72">IF(BR83="","",BR83/BR84)</f>
        <v>157.53571428571428</v>
      </c>
      <c r="BS85" s="39"/>
      <c r="BT85" s="143"/>
      <c r="BV85" s="197"/>
    </row>
    <row r="86" spans="1:74" x14ac:dyDescent="0.25">
      <c r="A86" s="113">
        <v>0</v>
      </c>
      <c r="B86" s="37" t="s">
        <v>87</v>
      </c>
      <c r="C86" s="17" t="s">
        <v>24</v>
      </c>
      <c r="D86" s="152"/>
      <c r="E86" s="147"/>
      <c r="F86" s="147"/>
      <c r="G86" s="147"/>
      <c r="H86" s="190">
        <v>1244</v>
      </c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>
        <v>1148</v>
      </c>
      <c r="T86" s="147"/>
      <c r="U86" s="147"/>
      <c r="V86" s="147"/>
      <c r="W86" s="147">
        <v>1353</v>
      </c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>
        <v>1209</v>
      </c>
      <c r="AL86" s="147">
        <v>926</v>
      </c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147">
        <f t="shared" ref="BM86:BM87" si="73">IF(SUM(D86:BL86)=0,"",SUM(D86:BL86))</f>
        <v>5880</v>
      </c>
      <c r="BN86" s="19"/>
      <c r="BO86" s="23"/>
      <c r="BP86" s="37" t="s">
        <v>87</v>
      </c>
      <c r="BQ86" s="39"/>
      <c r="BR86" s="113">
        <v>5880</v>
      </c>
      <c r="BS86" s="39"/>
      <c r="BT86" s="152"/>
      <c r="BV86" s="198"/>
    </row>
    <row r="87" spans="1:74" x14ac:dyDescent="0.25">
      <c r="A87" s="115"/>
      <c r="B87" s="136" t="s">
        <v>88</v>
      </c>
      <c r="C87" s="22" t="s">
        <v>26</v>
      </c>
      <c r="D87" s="152"/>
      <c r="E87" s="147"/>
      <c r="F87" s="147"/>
      <c r="G87" s="147"/>
      <c r="H87" s="190">
        <v>8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>
        <v>7</v>
      </c>
      <c r="T87" s="147"/>
      <c r="U87" s="147"/>
      <c r="V87" s="147"/>
      <c r="W87" s="147">
        <v>8</v>
      </c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>
        <v>7</v>
      </c>
      <c r="AL87" s="147">
        <v>6</v>
      </c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>
        <f t="shared" si="73"/>
        <v>36</v>
      </c>
      <c r="BN87" s="115">
        <f t="shared" ref="BN87" si="74">IF(COUNTA(D87:BL87)=0,"",COUNTA(D87:BL87))</f>
        <v>5</v>
      </c>
      <c r="BO87" s="163" t="s">
        <v>469</v>
      </c>
      <c r="BP87" s="27" t="s">
        <v>88</v>
      </c>
      <c r="BQ87" s="39"/>
      <c r="BR87" s="115">
        <v>36</v>
      </c>
      <c r="BS87" s="39"/>
      <c r="BT87" s="147"/>
      <c r="BV87" s="199"/>
    </row>
    <row r="88" spans="1:74" x14ac:dyDescent="0.25">
      <c r="A88" s="140"/>
      <c r="B88" s="137" t="s">
        <v>89</v>
      </c>
      <c r="C88" s="22" t="s">
        <v>28</v>
      </c>
      <c r="D88" s="143"/>
      <c r="E88" s="143"/>
      <c r="F88" s="143"/>
      <c r="G88" s="143"/>
      <c r="H88" s="143">
        <f t="shared" ref="H88" si="75">IF(H87=0,"",(H86/H87))</f>
        <v>155.5</v>
      </c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0">
        <f>+S86/S87</f>
        <v>164</v>
      </c>
      <c r="T88" s="140"/>
      <c r="U88" s="140"/>
      <c r="V88" s="140"/>
      <c r="W88" s="140">
        <f>+W86/W87</f>
        <v>169.125</v>
      </c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>
        <f>+AK86/AK87</f>
        <v>172.71428571428572</v>
      </c>
      <c r="AL88" s="140">
        <f>+AL86/AL87</f>
        <v>154.33333333333334</v>
      </c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>
        <f t="shared" si="16"/>
        <v>163.33333333333334</v>
      </c>
      <c r="BN88" s="25"/>
      <c r="BO88" s="23"/>
      <c r="BP88" s="137" t="s">
        <v>89</v>
      </c>
      <c r="BQ88" s="39"/>
      <c r="BR88" s="140">
        <f t="shared" ref="BR88" si="76">IF(BR86="","",BR86/BR87)</f>
        <v>163.33333333333334</v>
      </c>
      <c r="BS88" s="39"/>
      <c r="BT88" s="143"/>
      <c r="BV88" s="197"/>
    </row>
    <row r="89" spans="1:74" x14ac:dyDescent="0.25">
      <c r="A89" s="115">
        <v>1404</v>
      </c>
      <c r="B89" s="40" t="s">
        <v>90</v>
      </c>
      <c r="C89" s="17" t="s">
        <v>24</v>
      </c>
      <c r="D89" s="141"/>
      <c r="E89" s="147"/>
      <c r="F89" s="147"/>
      <c r="G89" s="147"/>
      <c r="H89" s="190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>
        <v>917</v>
      </c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>
        <f t="shared" ref="BM89:BM90" si="77">IF(SUM(D89:BL89)=0,"",SUM(D89:BL89))</f>
        <v>917</v>
      </c>
      <c r="BN89" s="19"/>
      <c r="BO89" s="163"/>
      <c r="BP89" s="40" t="s">
        <v>90</v>
      </c>
      <c r="BQ89" s="39"/>
      <c r="BR89" s="115">
        <v>917</v>
      </c>
      <c r="BS89" s="39"/>
      <c r="BT89" s="147"/>
      <c r="BV89" s="199"/>
    </row>
    <row r="90" spans="1:74" x14ac:dyDescent="0.25">
      <c r="A90" s="115">
        <v>9</v>
      </c>
      <c r="B90" s="134" t="s">
        <v>91</v>
      </c>
      <c r="C90" s="22" t="s">
        <v>26</v>
      </c>
      <c r="D90" s="147"/>
      <c r="E90" s="147"/>
      <c r="F90" s="147"/>
      <c r="G90" s="147"/>
      <c r="H90" s="190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>
        <v>6</v>
      </c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>
        <f t="shared" si="77"/>
        <v>6</v>
      </c>
      <c r="BN90" s="115">
        <f t="shared" ref="BN90" si="78">IF(COUNTA(D90:BL90)=0,"",COUNTA(D90:BL90))</f>
        <v>1</v>
      </c>
      <c r="BO90" s="163" t="s">
        <v>512</v>
      </c>
      <c r="BP90" s="31" t="s">
        <v>91</v>
      </c>
      <c r="BQ90" s="39"/>
      <c r="BR90" s="115">
        <v>6</v>
      </c>
      <c r="BS90" s="39"/>
      <c r="BT90" s="147"/>
      <c r="BV90" s="199"/>
    </row>
    <row r="91" spans="1:74" x14ac:dyDescent="0.25">
      <c r="A91" s="140">
        <f>A89/A90</f>
        <v>156</v>
      </c>
      <c r="B91" s="135" t="s">
        <v>92</v>
      </c>
      <c r="C91" s="22" t="s">
        <v>28</v>
      </c>
      <c r="D91" s="143"/>
      <c r="E91" s="143"/>
      <c r="F91" s="140"/>
      <c r="G91" s="143"/>
      <c r="H91" s="188"/>
      <c r="I91" s="143"/>
      <c r="J91" s="143"/>
      <c r="K91" s="143"/>
      <c r="L91" s="140"/>
      <c r="M91" s="140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0">
        <f>+AQ89/AQ90</f>
        <v>152.83333333333334</v>
      </c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  <c r="BJ91" s="143"/>
      <c r="BK91" s="143"/>
      <c r="BL91" s="143"/>
      <c r="BM91" s="140">
        <f t="shared" si="16"/>
        <v>152.83333333333334</v>
      </c>
      <c r="BN91" s="25"/>
      <c r="BO91" s="23"/>
      <c r="BP91" s="135" t="s">
        <v>92</v>
      </c>
      <c r="BQ91" s="39"/>
      <c r="BR91" s="140">
        <f t="shared" ref="BR91" si="79">IF(BR89="","",BR89/BR90)</f>
        <v>152.83333333333334</v>
      </c>
      <c r="BS91" s="39"/>
      <c r="BT91" s="143">
        <f>BM91-A91</f>
        <v>-3.1666666666666572</v>
      </c>
      <c r="BV91" s="197"/>
    </row>
    <row r="92" spans="1:74" x14ac:dyDescent="0.25">
      <c r="A92" s="141">
        <v>3070</v>
      </c>
      <c r="B92" s="37" t="s">
        <v>93</v>
      </c>
      <c r="C92" s="17" t="s">
        <v>24</v>
      </c>
      <c r="D92" s="147"/>
      <c r="E92" s="147"/>
      <c r="F92" s="147"/>
      <c r="G92" s="147"/>
      <c r="H92" s="190"/>
      <c r="I92" s="147"/>
      <c r="J92" s="147"/>
      <c r="K92" s="147"/>
      <c r="L92" s="147"/>
      <c r="M92" s="147"/>
      <c r="N92" s="147"/>
      <c r="O92" s="147"/>
      <c r="P92" s="147"/>
      <c r="Q92" s="147"/>
      <c r="R92" s="147">
        <v>1302</v>
      </c>
      <c r="S92" s="147"/>
      <c r="T92" s="147"/>
      <c r="U92" s="147"/>
      <c r="V92" s="147"/>
      <c r="W92" s="147"/>
      <c r="X92" s="147"/>
      <c r="Y92" s="147">
        <v>1494</v>
      </c>
      <c r="Z92" s="147"/>
      <c r="AA92" s="147">
        <v>3734</v>
      </c>
      <c r="AB92" s="147"/>
      <c r="AC92" s="147"/>
      <c r="AD92" s="147"/>
      <c r="AE92" s="147">
        <v>2616</v>
      </c>
      <c r="AF92" s="147"/>
      <c r="AG92" s="147"/>
      <c r="AH92" s="147"/>
      <c r="AI92" s="147"/>
      <c r="AJ92" s="147">
        <v>563</v>
      </c>
      <c r="AK92" s="147"/>
      <c r="AL92" s="147"/>
      <c r="AM92" s="147">
        <v>1154</v>
      </c>
      <c r="AN92" s="147"/>
      <c r="AO92" s="147">
        <v>2932</v>
      </c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>
        <v>1341</v>
      </c>
      <c r="BB92" s="147"/>
      <c r="BC92" s="147"/>
      <c r="BD92" s="147">
        <v>1387</v>
      </c>
      <c r="BE92" s="147"/>
      <c r="BF92" s="147"/>
      <c r="BG92" s="147"/>
      <c r="BH92" s="147">
        <v>1118</v>
      </c>
      <c r="BI92" s="147"/>
      <c r="BJ92" s="147"/>
      <c r="BK92" s="147"/>
      <c r="BL92" s="147"/>
      <c r="BM92" s="147">
        <f t="shared" ref="BM92:BM93" si="80">IF(SUM(D92:BL92)=0,"",SUM(D92:BL92))</f>
        <v>17641</v>
      </c>
      <c r="BN92" s="19"/>
      <c r="BO92" s="20"/>
      <c r="BP92" s="37" t="s">
        <v>93</v>
      </c>
      <c r="BQ92" s="39"/>
      <c r="BR92" s="141">
        <v>13795</v>
      </c>
      <c r="BS92" s="39"/>
      <c r="BT92" s="147"/>
      <c r="BV92" s="196"/>
    </row>
    <row r="93" spans="1:74" x14ac:dyDescent="0.25">
      <c r="A93" s="141">
        <v>15</v>
      </c>
      <c r="B93" s="136" t="s">
        <v>94</v>
      </c>
      <c r="C93" s="22" t="s">
        <v>26</v>
      </c>
      <c r="D93" s="147"/>
      <c r="E93" s="147"/>
      <c r="F93" s="147"/>
      <c r="G93" s="147"/>
      <c r="H93" s="190"/>
      <c r="I93" s="147"/>
      <c r="J93" s="147"/>
      <c r="K93" s="147"/>
      <c r="L93" s="147"/>
      <c r="M93" s="147"/>
      <c r="N93" s="147"/>
      <c r="O93" s="147"/>
      <c r="P93" s="147"/>
      <c r="Q93" s="147"/>
      <c r="R93" s="147">
        <v>7</v>
      </c>
      <c r="S93" s="147"/>
      <c r="T93" s="147"/>
      <c r="U93" s="147"/>
      <c r="V93" s="147"/>
      <c r="W93" s="147"/>
      <c r="X93" s="147"/>
      <c r="Y93" s="147">
        <v>8</v>
      </c>
      <c r="Z93" s="147"/>
      <c r="AA93" s="147">
        <v>19</v>
      </c>
      <c r="AB93" s="147"/>
      <c r="AC93" s="147"/>
      <c r="AD93" s="147"/>
      <c r="AE93" s="147">
        <v>14</v>
      </c>
      <c r="AF93" s="147"/>
      <c r="AG93" s="147"/>
      <c r="AH93" s="147"/>
      <c r="AI93" s="147"/>
      <c r="AJ93" s="147">
        <v>3</v>
      </c>
      <c r="AK93" s="147"/>
      <c r="AL93" s="147"/>
      <c r="AM93" s="147">
        <v>6</v>
      </c>
      <c r="AN93" s="147"/>
      <c r="AO93" s="147">
        <v>14</v>
      </c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>
        <v>7</v>
      </c>
      <c r="BB93" s="147"/>
      <c r="BC93" s="147"/>
      <c r="BD93" s="147">
        <v>8</v>
      </c>
      <c r="BE93" s="147"/>
      <c r="BF93" s="147"/>
      <c r="BG93" s="147"/>
      <c r="BH93" s="147">
        <v>6</v>
      </c>
      <c r="BI93" s="147"/>
      <c r="BJ93" s="147"/>
      <c r="BK93" s="147"/>
      <c r="BL93" s="147"/>
      <c r="BM93" s="147">
        <f t="shared" si="80"/>
        <v>92</v>
      </c>
      <c r="BN93" s="115">
        <f t="shared" ref="BN93" si="81">IF(COUNTA(D93:BL93)=0,"",COUNTA(D93:BL93))</f>
        <v>10</v>
      </c>
      <c r="BO93" s="163" t="s">
        <v>651</v>
      </c>
      <c r="BP93" s="27" t="s">
        <v>94</v>
      </c>
      <c r="BQ93" s="39"/>
      <c r="BR93" s="141">
        <v>71</v>
      </c>
      <c r="BS93" s="39"/>
      <c r="BT93" s="147"/>
      <c r="BV93" s="196"/>
    </row>
    <row r="94" spans="1:74" x14ac:dyDescent="0.25">
      <c r="A94" s="208">
        <f>A92/A93</f>
        <v>204.66666666666666</v>
      </c>
      <c r="B94" s="137" t="s">
        <v>95</v>
      </c>
      <c r="C94" s="22" t="s">
        <v>28</v>
      </c>
      <c r="D94" s="207"/>
      <c r="E94" s="172"/>
      <c r="F94" s="140"/>
      <c r="G94" s="143"/>
      <c r="H94" s="188"/>
      <c r="I94" s="140"/>
      <c r="J94" s="140"/>
      <c r="K94" s="140"/>
      <c r="L94" s="172"/>
      <c r="M94" s="172"/>
      <c r="N94" s="140"/>
      <c r="O94" s="140"/>
      <c r="P94" s="140"/>
      <c r="Q94" s="140"/>
      <c r="R94" s="140">
        <f>+R92/R93</f>
        <v>186</v>
      </c>
      <c r="S94" s="140"/>
      <c r="T94" s="140"/>
      <c r="U94" s="140"/>
      <c r="V94" s="140"/>
      <c r="W94" s="140"/>
      <c r="X94" s="140"/>
      <c r="Y94" s="140">
        <f>+Y92/Y93</f>
        <v>186.75</v>
      </c>
      <c r="Z94" s="140"/>
      <c r="AA94" s="172">
        <f>+AA92/AA93</f>
        <v>196.52631578947367</v>
      </c>
      <c r="AB94" s="172"/>
      <c r="AC94" s="172"/>
      <c r="AD94" s="172"/>
      <c r="AE94" s="140">
        <f>+AE92/AE93</f>
        <v>186.85714285714286</v>
      </c>
      <c r="AF94" s="172"/>
      <c r="AG94" s="172"/>
      <c r="AH94" s="172"/>
      <c r="AI94" s="172"/>
      <c r="AJ94" s="140">
        <f>+AJ92/AJ93</f>
        <v>187.66666666666666</v>
      </c>
      <c r="AK94" s="172"/>
      <c r="AL94" s="172"/>
      <c r="AM94" s="172">
        <f>+AM92/AM93</f>
        <v>192.33333333333334</v>
      </c>
      <c r="AN94" s="172"/>
      <c r="AO94" s="229">
        <f>+AO92/AO93</f>
        <v>209.42857142857142</v>
      </c>
      <c r="AP94" s="229"/>
      <c r="AQ94" s="229"/>
      <c r="AR94" s="229"/>
      <c r="AS94" s="229"/>
      <c r="AT94" s="229"/>
      <c r="AU94" s="229"/>
      <c r="AV94" s="229"/>
      <c r="AW94" s="229"/>
      <c r="AX94" s="229"/>
      <c r="AY94" s="229"/>
      <c r="AZ94" s="229"/>
      <c r="BA94" s="172">
        <f>+BA92/BA93</f>
        <v>191.57142857142858</v>
      </c>
      <c r="BB94" s="229"/>
      <c r="BC94" s="229"/>
      <c r="BD94" s="140">
        <f>+BD92/BD93</f>
        <v>173.375</v>
      </c>
      <c r="BE94" s="229"/>
      <c r="BF94" s="229"/>
      <c r="BG94" s="229"/>
      <c r="BH94" s="140">
        <f>+BH92/BH93</f>
        <v>186.33333333333334</v>
      </c>
      <c r="BI94" s="229"/>
      <c r="BJ94" s="229"/>
      <c r="BK94" s="229"/>
      <c r="BL94" s="229"/>
      <c r="BM94" s="315">
        <f t="shared" ref="BM94:BM109" si="82">IF(BM92="","",BM92/BM93)</f>
        <v>191.75</v>
      </c>
      <c r="BN94" s="25"/>
      <c r="BO94" s="267"/>
      <c r="BP94" s="137" t="s">
        <v>95</v>
      </c>
      <c r="BQ94" s="39"/>
      <c r="BR94" s="140">
        <f t="shared" ref="BR94" si="83">IF(BR92="","",BR92/BR93)</f>
        <v>194.29577464788733</v>
      </c>
      <c r="BS94" s="39"/>
      <c r="BT94" s="143">
        <f>BM94-A94</f>
        <v>-12.916666666666657</v>
      </c>
      <c r="BV94" s="197"/>
    </row>
    <row r="95" spans="1:74" x14ac:dyDescent="0.25">
      <c r="A95" s="113">
        <v>1397</v>
      </c>
      <c r="B95" s="40" t="s">
        <v>93</v>
      </c>
      <c r="C95" s="17" t="s">
        <v>24</v>
      </c>
      <c r="D95" s="147"/>
      <c r="E95" s="147"/>
      <c r="F95" s="147"/>
      <c r="G95" s="147"/>
      <c r="H95" s="190"/>
      <c r="I95" s="147"/>
      <c r="J95" s="147"/>
      <c r="K95" s="147">
        <v>1930</v>
      </c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>
        <v>1441</v>
      </c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>
        <v>1053</v>
      </c>
      <c r="AN95" s="147"/>
      <c r="AO95" s="147"/>
      <c r="AP95" s="147"/>
      <c r="AQ95" s="147"/>
      <c r="AR95" s="147">
        <v>1979</v>
      </c>
      <c r="AS95" s="147"/>
      <c r="AT95" s="147"/>
      <c r="AU95" s="147"/>
      <c r="AV95" s="147"/>
      <c r="AW95" s="147"/>
      <c r="AX95" s="147">
        <v>1870</v>
      </c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>
        <f t="shared" ref="BM95:BM96" si="84">IF(SUM(D95:BL95)=0,"",SUM(D95:BL95))</f>
        <v>8273</v>
      </c>
      <c r="BN95" s="19"/>
      <c r="BO95" s="163"/>
      <c r="BP95" s="40" t="s">
        <v>93</v>
      </c>
      <c r="BQ95" s="39"/>
      <c r="BR95" s="113">
        <v>8273</v>
      </c>
      <c r="BS95" s="39"/>
      <c r="BT95" s="147"/>
      <c r="BV95" s="198"/>
    </row>
    <row r="96" spans="1:74" x14ac:dyDescent="0.25">
      <c r="A96" s="113">
        <v>8</v>
      </c>
      <c r="B96" s="134" t="s">
        <v>96</v>
      </c>
      <c r="C96" s="22" t="s">
        <v>26</v>
      </c>
      <c r="D96" s="147"/>
      <c r="E96" s="147"/>
      <c r="F96" s="147"/>
      <c r="G96" s="147"/>
      <c r="H96" s="190"/>
      <c r="I96" s="147"/>
      <c r="J96" s="147"/>
      <c r="K96" s="147">
        <v>11</v>
      </c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>
        <v>8</v>
      </c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>
        <v>6</v>
      </c>
      <c r="AN96" s="147"/>
      <c r="AO96" s="147"/>
      <c r="AP96" s="147"/>
      <c r="AQ96" s="147"/>
      <c r="AR96" s="147">
        <v>11</v>
      </c>
      <c r="AS96" s="147"/>
      <c r="AT96" s="147"/>
      <c r="AU96" s="147"/>
      <c r="AV96" s="147"/>
      <c r="AW96" s="147"/>
      <c r="AX96" s="147">
        <v>11</v>
      </c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>
        <f t="shared" si="84"/>
        <v>47</v>
      </c>
      <c r="BN96" s="115">
        <f t="shared" ref="BN96" si="85">IF(COUNTA(D96:BL96)=0,"",COUNTA(D96:BL96))</f>
        <v>5</v>
      </c>
      <c r="BO96" s="163" t="s">
        <v>566</v>
      </c>
      <c r="BP96" s="31" t="s">
        <v>96</v>
      </c>
      <c r="BQ96" s="39"/>
      <c r="BR96" s="113">
        <v>47</v>
      </c>
      <c r="BS96" s="39"/>
      <c r="BT96" s="147"/>
      <c r="BV96" s="198"/>
    </row>
    <row r="97" spans="1:74" x14ac:dyDescent="0.25">
      <c r="A97" s="140">
        <f>A95/A96</f>
        <v>174.625</v>
      </c>
      <c r="B97" s="135" t="s">
        <v>97</v>
      </c>
      <c r="C97" s="22" t="s">
        <v>28</v>
      </c>
      <c r="D97" s="140"/>
      <c r="E97" s="140"/>
      <c r="F97" s="140"/>
      <c r="G97" s="143"/>
      <c r="H97" s="188"/>
      <c r="I97" s="143"/>
      <c r="J97" s="140"/>
      <c r="K97" s="143">
        <f t="shared" ref="K97" si="86">IF(K96=0,"",(K95/K96))</f>
        <v>175.45454545454547</v>
      </c>
      <c r="L97" s="140"/>
      <c r="M97" s="140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0">
        <f>+Y95/Y96</f>
        <v>180.125</v>
      </c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>
        <f>+AM95/AM96</f>
        <v>175.5</v>
      </c>
      <c r="AN97" s="140"/>
      <c r="AO97" s="140"/>
      <c r="AP97" s="140"/>
      <c r="AQ97" s="140"/>
      <c r="AR97" s="140">
        <f>+AR95/AR96</f>
        <v>179.90909090909091</v>
      </c>
      <c r="AS97" s="140"/>
      <c r="AT97" s="140"/>
      <c r="AU97" s="140"/>
      <c r="AV97" s="140"/>
      <c r="AW97" s="140"/>
      <c r="AX97" s="140">
        <f>+AX95/AX96</f>
        <v>170</v>
      </c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  <c r="BK97" s="140"/>
      <c r="BL97" s="140"/>
      <c r="BM97" s="140">
        <f t="shared" si="82"/>
        <v>176.02127659574469</v>
      </c>
      <c r="BN97" s="25"/>
      <c r="BO97" s="163"/>
      <c r="BP97" s="135" t="s">
        <v>97</v>
      </c>
      <c r="BQ97" s="39"/>
      <c r="BR97" s="140">
        <f t="shared" ref="BR97" si="87">IF(BR95="","",BR95/BR96)</f>
        <v>176.02127659574469</v>
      </c>
      <c r="BS97" s="39"/>
      <c r="BT97" s="143">
        <f>BM97-A97</f>
        <v>1.3962765957446948</v>
      </c>
      <c r="BV97" s="197"/>
    </row>
    <row r="98" spans="1:74" x14ac:dyDescent="0.25">
      <c r="A98" s="113">
        <v>0</v>
      </c>
      <c r="B98" s="40" t="s">
        <v>98</v>
      </c>
      <c r="C98" s="17" t="s">
        <v>24</v>
      </c>
      <c r="D98" s="152"/>
      <c r="E98" s="147"/>
      <c r="F98" s="147"/>
      <c r="G98" s="147"/>
      <c r="H98" s="190"/>
      <c r="I98" s="147"/>
      <c r="J98" s="147"/>
      <c r="K98" s="147"/>
      <c r="L98" s="147">
        <v>1136</v>
      </c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>
        <v>1177</v>
      </c>
      <c r="AR98" s="147"/>
      <c r="AS98" s="147"/>
      <c r="AT98" s="147"/>
      <c r="AU98" s="147"/>
      <c r="AV98" s="147"/>
      <c r="AW98" s="147"/>
      <c r="AX98" s="147"/>
      <c r="AY98" s="147">
        <v>1167</v>
      </c>
      <c r="AZ98" s="147"/>
      <c r="BA98" s="147"/>
      <c r="BB98" s="147"/>
      <c r="BC98" s="147"/>
      <c r="BD98" s="147"/>
      <c r="BE98" s="147"/>
      <c r="BF98" s="147"/>
      <c r="BG98" s="147"/>
      <c r="BH98" s="147"/>
      <c r="BI98" s="147"/>
      <c r="BJ98" s="147"/>
      <c r="BK98" s="147"/>
      <c r="BL98" s="147"/>
      <c r="BM98" s="147">
        <f t="shared" ref="BM98:BM99" si="88">IF(SUM(D98:BL98)=0,"",SUM(D98:BL98))</f>
        <v>3480</v>
      </c>
      <c r="BN98" s="19"/>
      <c r="BO98" s="23"/>
      <c r="BP98" s="40" t="s">
        <v>98</v>
      </c>
      <c r="BQ98" s="39"/>
      <c r="BR98" s="113">
        <v>3480</v>
      </c>
      <c r="BS98" s="39"/>
      <c r="BT98" s="147"/>
      <c r="BV98" s="198"/>
    </row>
    <row r="99" spans="1:74" x14ac:dyDescent="0.25">
      <c r="A99" s="113"/>
      <c r="B99" s="134" t="s">
        <v>99</v>
      </c>
      <c r="C99" s="22" t="s">
        <v>26</v>
      </c>
      <c r="D99" s="152"/>
      <c r="E99" s="147"/>
      <c r="F99" s="147"/>
      <c r="G99" s="147"/>
      <c r="H99" s="190"/>
      <c r="I99" s="147"/>
      <c r="J99" s="147"/>
      <c r="K99" s="147"/>
      <c r="L99" s="147">
        <v>7</v>
      </c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>
        <v>7</v>
      </c>
      <c r="AR99" s="147"/>
      <c r="AS99" s="147"/>
      <c r="AT99" s="147"/>
      <c r="AU99" s="147"/>
      <c r="AV99" s="147"/>
      <c r="AW99" s="147"/>
      <c r="AX99" s="147"/>
      <c r="AY99" s="147">
        <v>7</v>
      </c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7"/>
      <c r="BM99" s="147">
        <f t="shared" si="88"/>
        <v>21</v>
      </c>
      <c r="BN99" s="115">
        <f t="shared" ref="BN99" si="89">IF(COUNTA(D99:BL99)=0,"",COUNTA(D99:BL99))</f>
        <v>3</v>
      </c>
      <c r="BO99" s="163" t="s">
        <v>565</v>
      </c>
      <c r="BP99" s="31" t="s">
        <v>99</v>
      </c>
      <c r="BQ99" s="39"/>
      <c r="BR99" s="113">
        <v>21</v>
      </c>
      <c r="BS99" s="39"/>
      <c r="BT99" s="147"/>
      <c r="BV99" s="198"/>
    </row>
    <row r="100" spans="1:74" x14ac:dyDescent="0.25">
      <c r="A100" s="140"/>
      <c r="B100" s="135" t="s">
        <v>100</v>
      </c>
      <c r="C100" s="22" t="s">
        <v>28</v>
      </c>
      <c r="D100" s="143"/>
      <c r="E100" s="140"/>
      <c r="F100" s="140"/>
      <c r="G100" s="143"/>
      <c r="H100" s="188"/>
      <c r="I100" s="143"/>
      <c r="J100" s="143"/>
      <c r="K100" s="140"/>
      <c r="L100" s="140">
        <f>+L98/L99</f>
        <v>162.28571428571428</v>
      </c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>
        <f>+AQ98/AQ99</f>
        <v>168.14285714285714</v>
      </c>
      <c r="AR100" s="140"/>
      <c r="AS100" s="140"/>
      <c r="AT100" s="140"/>
      <c r="AU100" s="140"/>
      <c r="AV100" s="140"/>
      <c r="AW100" s="140"/>
      <c r="AX100" s="140"/>
      <c r="AY100" s="140">
        <f>+AY98/AY99</f>
        <v>166.71428571428572</v>
      </c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  <c r="BK100" s="140"/>
      <c r="BL100" s="140"/>
      <c r="BM100" s="140">
        <f t="shared" si="82"/>
        <v>165.71428571428572</v>
      </c>
      <c r="BN100" s="25"/>
      <c r="BO100" s="23"/>
      <c r="BP100" s="135" t="s">
        <v>100</v>
      </c>
      <c r="BQ100" s="39"/>
      <c r="BR100" s="140">
        <f t="shared" ref="BR100" si="90">IF(BR98="","",BR98/BR99)</f>
        <v>165.71428571428572</v>
      </c>
      <c r="BS100" s="39"/>
      <c r="BT100" s="143"/>
      <c r="BV100" s="197"/>
    </row>
    <row r="101" spans="1:74" x14ac:dyDescent="0.25">
      <c r="A101" s="141">
        <v>10559</v>
      </c>
      <c r="B101" s="40" t="s">
        <v>236</v>
      </c>
      <c r="C101" s="17" t="s">
        <v>24</v>
      </c>
      <c r="D101" s="152"/>
      <c r="E101" s="141"/>
      <c r="F101" s="141"/>
      <c r="G101" s="141">
        <v>2316</v>
      </c>
      <c r="H101" s="195"/>
      <c r="I101" s="141"/>
      <c r="J101" s="141">
        <v>3384</v>
      </c>
      <c r="K101" s="141">
        <v>2052</v>
      </c>
      <c r="L101" s="141"/>
      <c r="M101" s="141"/>
      <c r="N101" s="141"/>
      <c r="O101" s="141"/>
      <c r="P101" s="141"/>
      <c r="Q101" s="141"/>
      <c r="R101" s="141"/>
      <c r="S101" s="141"/>
      <c r="T101" s="141">
        <v>2170</v>
      </c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>
        <v>2388</v>
      </c>
      <c r="AF101" s="141"/>
      <c r="AG101" s="141"/>
      <c r="AH101" s="141"/>
      <c r="AI101" s="141"/>
      <c r="AJ101" s="141"/>
      <c r="AK101" s="141"/>
      <c r="AL101" s="141"/>
      <c r="AM101" s="141">
        <v>1198</v>
      </c>
      <c r="AN101" s="141"/>
      <c r="AO101" s="141"/>
      <c r="AP101" s="141">
        <v>998</v>
      </c>
      <c r="AQ101" s="141"/>
      <c r="AR101" s="141">
        <v>2048</v>
      </c>
      <c r="AS101" s="141"/>
      <c r="AT101" s="141"/>
      <c r="AU101" s="141"/>
      <c r="AV101" s="141">
        <v>1072</v>
      </c>
      <c r="AW101" s="141"/>
      <c r="AX101" s="141">
        <v>1743</v>
      </c>
      <c r="AY101" s="141"/>
      <c r="AZ101" s="141"/>
      <c r="BA101" s="141"/>
      <c r="BB101" s="141"/>
      <c r="BC101" s="141"/>
      <c r="BD101" s="141">
        <v>1374</v>
      </c>
      <c r="BE101" s="141"/>
      <c r="BF101" s="141"/>
      <c r="BG101" s="141"/>
      <c r="BH101" s="141">
        <v>1024</v>
      </c>
      <c r="BI101" s="141">
        <v>1776</v>
      </c>
      <c r="BJ101" s="141"/>
      <c r="BK101" s="141">
        <v>2136</v>
      </c>
      <c r="BL101" s="141">
        <v>2728</v>
      </c>
      <c r="BM101" s="147">
        <f t="shared" ref="BM101:BM102" si="91">IF(SUM(D101:BL101)=0,"",SUM(D101:BL101))</f>
        <v>28407</v>
      </c>
      <c r="BN101" s="19"/>
      <c r="BO101" s="23"/>
      <c r="BP101" s="40" t="s">
        <v>236</v>
      </c>
      <c r="BQ101" s="39"/>
      <c r="BR101" s="141">
        <v>24264</v>
      </c>
      <c r="BS101" s="39"/>
      <c r="BT101" s="152"/>
    </row>
    <row r="102" spans="1:74" x14ac:dyDescent="0.25">
      <c r="A102" s="141">
        <v>59</v>
      </c>
      <c r="B102" s="134" t="s">
        <v>237</v>
      </c>
      <c r="C102" s="22" t="s">
        <v>26</v>
      </c>
      <c r="D102" s="152"/>
      <c r="E102" s="141"/>
      <c r="F102" s="141"/>
      <c r="G102" s="141">
        <v>14</v>
      </c>
      <c r="H102" s="195"/>
      <c r="I102" s="141"/>
      <c r="J102" s="141">
        <v>18</v>
      </c>
      <c r="K102" s="141">
        <v>11</v>
      </c>
      <c r="L102" s="141"/>
      <c r="M102" s="141"/>
      <c r="N102" s="141"/>
      <c r="O102" s="141"/>
      <c r="P102" s="141"/>
      <c r="Q102" s="141"/>
      <c r="R102" s="141"/>
      <c r="S102" s="141"/>
      <c r="T102" s="141">
        <v>12</v>
      </c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>
        <v>14</v>
      </c>
      <c r="AF102" s="141"/>
      <c r="AG102" s="141"/>
      <c r="AH102" s="141"/>
      <c r="AI102" s="141"/>
      <c r="AJ102" s="141"/>
      <c r="AK102" s="141"/>
      <c r="AL102" s="141"/>
      <c r="AM102" s="141">
        <v>6</v>
      </c>
      <c r="AN102" s="141"/>
      <c r="AO102" s="141"/>
      <c r="AP102" s="141">
        <v>6</v>
      </c>
      <c r="AQ102" s="141"/>
      <c r="AR102" s="141">
        <v>11</v>
      </c>
      <c r="AS102" s="141"/>
      <c r="AT102" s="141"/>
      <c r="AU102" s="141"/>
      <c r="AV102" s="141">
        <v>6</v>
      </c>
      <c r="AW102" s="141"/>
      <c r="AX102" s="141">
        <v>11</v>
      </c>
      <c r="AY102" s="141"/>
      <c r="AZ102" s="141"/>
      <c r="BA102" s="141"/>
      <c r="BB102" s="141"/>
      <c r="BC102" s="141"/>
      <c r="BD102" s="141">
        <v>8</v>
      </c>
      <c r="BE102" s="141"/>
      <c r="BF102" s="141"/>
      <c r="BG102" s="141"/>
      <c r="BH102" s="141">
        <v>6</v>
      </c>
      <c r="BI102" s="141">
        <v>10</v>
      </c>
      <c r="BJ102" s="141"/>
      <c r="BK102" s="141">
        <v>12</v>
      </c>
      <c r="BL102" s="141">
        <v>16</v>
      </c>
      <c r="BM102" s="147">
        <f t="shared" si="91"/>
        <v>161</v>
      </c>
      <c r="BN102" s="115">
        <f t="shared" ref="BN102" si="92">IF(COUNTA(D102:BL102)=0,"",COUNTA(D102:BL102))</f>
        <v>15</v>
      </c>
      <c r="BO102" s="204" t="s">
        <v>673</v>
      </c>
      <c r="BP102" s="134" t="s">
        <v>237</v>
      </c>
      <c r="BQ102" s="39"/>
      <c r="BR102" s="141">
        <v>137</v>
      </c>
      <c r="BS102" s="39"/>
      <c r="BT102" s="152"/>
    </row>
    <row r="103" spans="1:74" x14ac:dyDescent="0.25">
      <c r="A103" s="140">
        <f>A101/A102</f>
        <v>178.96610169491527</v>
      </c>
      <c r="B103" s="183" t="s">
        <v>240</v>
      </c>
      <c r="C103" s="22" t="s">
        <v>28</v>
      </c>
      <c r="D103" s="143"/>
      <c r="E103" s="172"/>
      <c r="F103" s="140"/>
      <c r="G103" s="143">
        <f t="shared" ref="G103" si="93">IF(G102=0,"",(G101/G102))</f>
        <v>165.42857142857142</v>
      </c>
      <c r="H103" s="188"/>
      <c r="I103" s="140"/>
      <c r="J103" s="143">
        <f t="shared" ref="J103:K103" si="94">IF(J102=0,"",(J101/J102))</f>
        <v>188</v>
      </c>
      <c r="K103" s="143">
        <f t="shared" si="94"/>
        <v>186.54545454545453</v>
      </c>
      <c r="L103" s="140"/>
      <c r="M103" s="140"/>
      <c r="N103" s="140"/>
      <c r="O103" s="140"/>
      <c r="P103" s="140"/>
      <c r="Q103" s="140"/>
      <c r="R103" s="140"/>
      <c r="S103" s="140"/>
      <c r="T103" s="140">
        <f>+T101/T102</f>
        <v>180.83333333333334</v>
      </c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>
        <f>+AE101/AE102</f>
        <v>170.57142857142858</v>
      </c>
      <c r="AF103" s="140"/>
      <c r="AG103" s="140"/>
      <c r="AH103" s="140"/>
      <c r="AI103" s="140"/>
      <c r="AJ103" s="140"/>
      <c r="AK103" s="140"/>
      <c r="AL103" s="140"/>
      <c r="AM103" s="172">
        <f>+AM101/AM102</f>
        <v>199.66666666666666</v>
      </c>
      <c r="AN103" s="172"/>
      <c r="AO103" s="172"/>
      <c r="AP103" s="140">
        <f>+AP101/AP102</f>
        <v>166.33333333333334</v>
      </c>
      <c r="AQ103" s="140"/>
      <c r="AR103" s="140">
        <f>+AR101/AR102</f>
        <v>186.18181818181819</v>
      </c>
      <c r="AS103" s="140"/>
      <c r="AT103" s="140"/>
      <c r="AU103" s="140"/>
      <c r="AV103" s="140">
        <f>+AV101/AV102</f>
        <v>178.66666666666666</v>
      </c>
      <c r="AW103" s="140"/>
      <c r="AX103" s="140">
        <f>+AX101/AX102</f>
        <v>158.45454545454547</v>
      </c>
      <c r="AY103" s="140"/>
      <c r="AZ103" s="140"/>
      <c r="BA103" s="140"/>
      <c r="BB103" s="140"/>
      <c r="BC103" s="140"/>
      <c r="BD103" s="140">
        <f>+BD101/BD102</f>
        <v>171.75</v>
      </c>
      <c r="BE103" s="140"/>
      <c r="BF103" s="140"/>
      <c r="BG103" s="140"/>
      <c r="BH103" s="140">
        <f>+BH101/BH102</f>
        <v>170.66666666666666</v>
      </c>
      <c r="BI103" s="140">
        <f>+BI101/BI102</f>
        <v>177.6</v>
      </c>
      <c r="BJ103" s="140"/>
      <c r="BK103" s="140">
        <f>+BK101/BK102</f>
        <v>178</v>
      </c>
      <c r="BL103" s="140">
        <f>+BL101/BL102</f>
        <v>170.5</v>
      </c>
      <c r="BM103" s="140">
        <f t="shared" si="82"/>
        <v>176.44099378881987</v>
      </c>
      <c r="BN103" s="25"/>
      <c r="BO103" s="163"/>
      <c r="BP103" s="183" t="s">
        <v>240</v>
      </c>
      <c r="BQ103" s="39"/>
      <c r="BR103" s="140">
        <f t="shared" ref="BR103" si="95">IF(BR101="","",BR101/BR102)</f>
        <v>177.1094890510949</v>
      </c>
      <c r="BS103" s="39"/>
      <c r="BT103" s="143">
        <f>BM103-A103</f>
        <v>-2.5251079060953998</v>
      </c>
    </row>
    <row r="104" spans="1:74" x14ac:dyDescent="0.25">
      <c r="A104" s="113">
        <v>5294</v>
      </c>
      <c r="B104" s="40" t="s">
        <v>101</v>
      </c>
      <c r="C104" s="17" t="s">
        <v>24</v>
      </c>
      <c r="D104" s="147"/>
      <c r="E104" s="147">
        <v>1417</v>
      </c>
      <c r="F104" s="147"/>
      <c r="G104" s="147"/>
      <c r="H104" s="190"/>
      <c r="I104" s="147">
        <v>1585</v>
      </c>
      <c r="J104" s="147"/>
      <c r="K104" s="147">
        <v>761</v>
      </c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>
        <v>1315</v>
      </c>
      <c r="AG104" s="147"/>
      <c r="AH104" s="147"/>
      <c r="AI104" s="147"/>
      <c r="AJ104" s="147"/>
      <c r="AK104" s="147"/>
      <c r="AL104" s="147"/>
      <c r="AM104" s="147">
        <v>986</v>
      </c>
      <c r="AN104" s="147"/>
      <c r="AO104" s="147"/>
      <c r="AP104" s="147">
        <v>1001</v>
      </c>
      <c r="AQ104" s="147"/>
      <c r="AR104" s="147">
        <v>572</v>
      </c>
      <c r="AS104" s="147"/>
      <c r="AT104" s="147"/>
      <c r="AU104" s="147"/>
      <c r="AV104" s="147">
        <v>945</v>
      </c>
      <c r="AW104" s="147"/>
      <c r="AX104" s="147">
        <v>1341</v>
      </c>
      <c r="AY104" s="147"/>
      <c r="AZ104" s="147"/>
      <c r="BA104" s="147"/>
      <c r="BB104" s="147"/>
      <c r="BC104" s="147"/>
      <c r="BD104" s="147"/>
      <c r="BE104" s="147"/>
      <c r="BF104" s="147">
        <v>1444</v>
      </c>
      <c r="BG104" s="147"/>
      <c r="BH104" s="147"/>
      <c r="BI104" s="147">
        <v>1618</v>
      </c>
      <c r="BJ104" s="147"/>
      <c r="BK104" s="147"/>
      <c r="BL104" s="147"/>
      <c r="BM104" s="147">
        <f t="shared" ref="BM104:BM105" si="96">IF(SUM(D104:BL104)=0,"",SUM(D104:BL104))</f>
        <v>12985</v>
      </c>
      <c r="BN104" s="19"/>
      <c r="BO104" s="23"/>
      <c r="BP104" s="40" t="s">
        <v>101</v>
      </c>
      <c r="BQ104" s="39"/>
      <c r="BR104" s="113">
        <v>9923</v>
      </c>
      <c r="BS104" s="39"/>
      <c r="BT104" s="147"/>
    </row>
    <row r="105" spans="1:74" x14ac:dyDescent="0.25">
      <c r="A105" s="113">
        <v>32</v>
      </c>
      <c r="B105" s="134" t="s">
        <v>102</v>
      </c>
      <c r="C105" s="22" t="s">
        <v>26</v>
      </c>
      <c r="D105" s="147"/>
      <c r="E105" s="147">
        <v>8</v>
      </c>
      <c r="F105" s="147"/>
      <c r="G105" s="147"/>
      <c r="H105" s="190"/>
      <c r="I105" s="147">
        <v>9</v>
      </c>
      <c r="J105" s="147"/>
      <c r="K105" s="147">
        <v>5</v>
      </c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>
        <v>8</v>
      </c>
      <c r="AG105" s="147"/>
      <c r="AH105" s="147"/>
      <c r="AI105" s="147"/>
      <c r="AJ105" s="147"/>
      <c r="AK105" s="147"/>
      <c r="AL105" s="147"/>
      <c r="AM105" s="147">
        <v>6</v>
      </c>
      <c r="AN105" s="147"/>
      <c r="AO105" s="147"/>
      <c r="AP105" s="147">
        <v>6</v>
      </c>
      <c r="AQ105" s="147"/>
      <c r="AR105" s="147">
        <v>4</v>
      </c>
      <c r="AS105" s="147"/>
      <c r="AT105" s="147"/>
      <c r="AU105" s="147"/>
      <c r="AV105" s="147">
        <v>6</v>
      </c>
      <c r="AW105" s="147"/>
      <c r="AX105" s="147">
        <v>8</v>
      </c>
      <c r="AY105" s="147"/>
      <c r="AZ105" s="147"/>
      <c r="BA105" s="147"/>
      <c r="BB105" s="147"/>
      <c r="BC105" s="147"/>
      <c r="BD105" s="147"/>
      <c r="BE105" s="147"/>
      <c r="BF105" s="147">
        <v>8</v>
      </c>
      <c r="BG105" s="147"/>
      <c r="BH105" s="147"/>
      <c r="BI105" s="147">
        <v>10</v>
      </c>
      <c r="BJ105" s="147"/>
      <c r="BK105" s="147"/>
      <c r="BL105" s="147"/>
      <c r="BM105" s="147">
        <f t="shared" si="96"/>
        <v>78</v>
      </c>
      <c r="BN105" s="115">
        <f t="shared" ref="BN105" si="97">IF(COUNTA(D105:BL105)=0,"",COUNTA(D105:BL105))</f>
        <v>11</v>
      </c>
      <c r="BO105" s="163" t="s">
        <v>650</v>
      </c>
      <c r="BP105" s="31" t="s">
        <v>102</v>
      </c>
      <c r="BQ105" s="39"/>
      <c r="BR105" s="113">
        <v>60</v>
      </c>
      <c r="BS105" s="39"/>
      <c r="BT105" s="147"/>
    </row>
    <row r="106" spans="1:74" x14ac:dyDescent="0.25">
      <c r="A106" s="140">
        <f>A104/A105</f>
        <v>165.4375</v>
      </c>
      <c r="B106" s="135" t="s">
        <v>103</v>
      </c>
      <c r="C106" s="22" t="s">
        <v>28</v>
      </c>
      <c r="D106" s="140"/>
      <c r="E106" s="143">
        <f t="shared" ref="E106" si="98">IF(E105=0,"",(E104/E105))</f>
        <v>177.125</v>
      </c>
      <c r="F106" s="140"/>
      <c r="G106" s="143"/>
      <c r="H106" s="188"/>
      <c r="I106" s="143">
        <f t="shared" ref="I106" si="99">IF(I105=0,"",(I104/I105))</f>
        <v>176.11111111111111</v>
      </c>
      <c r="J106" s="140"/>
      <c r="K106" s="143">
        <f t="shared" ref="K106" si="100">IF(K105=0,"",(K104/K105))</f>
        <v>152.19999999999999</v>
      </c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0">
        <f>+AF104/AF105</f>
        <v>164.375</v>
      </c>
      <c r="AG106" s="143"/>
      <c r="AH106" s="143"/>
      <c r="AI106" s="143"/>
      <c r="AJ106" s="143"/>
      <c r="AK106" s="143"/>
      <c r="AL106" s="143"/>
      <c r="AM106" s="140">
        <f>+AM104/AM105</f>
        <v>164.33333333333334</v>
      </c>
      <c r="AN106" s="140"/>
      <c r="AO106" s="140"/>
      <c r="AP106" s="140">
        <f>+AP104/AP105</f>
        <v>166.83333333333334</v>
      </c>
      <c r="AQ106" s="140"/>
      <c r="AR106" s="140">
        <f>+AR104/AR105</f>
        <v>143</v>
      </c>
      <c r="AS106" s="140"/>
      <c r="AT106" s="140"/>
      <c r="AU106" s="140"/>
      <c r="AV106" s="140">
        <f>+AV104/AV105</f>
        <v>157.5</v>
      </c>
      <c r="AW106" s="140"/>
      <c r="AX106" s="140">
        <f>+AX104/AX105</f>
        <v>167.625</v>
      </c>
      <c r="AY106" s="140"/>
      <c r="AZ106" s="140"/>
      <c r="BA106" s="140"/>
      <c r="BB106" s="140"/>
      <c r="BC106" s="140"/>
      <c r="BD106" s="140"/>
      <c r="BE106" s="140"/>
      <c r="BF106" s="140">
        <f>+BF104/BF105</f>
        <v>180.5</v>
      </c>
      <c r="BG106" s="140"/>
      <c r="BH106" s="140"/>
      <c r="BI106" s="140">
        <f>+BI104/BI105</f>
        <v>161.80000000000001</v>
      </c>
      <c r="BJ106" s="140"/>
      <c r="BK106" s="140"/>
      <c r="BL106" s="140"/>
      <c r="BM106" s="140">
        <f t="shared" si="82"/>
        <v>166.47435897435898</v>
      </c>
      <c r="BN106" s="25"/>
      <c r="BO106" s="23"/>
      <c r="BP106" s="135" t="s">
        <v>103</v>
      </c>
      <c r="BQ106" s="39"/>
      <c r="BR106" s="140">
        <f t="shared" ref="BR106" si="101">IF(BR104="","",BR104/BR105)</f>
        <v>165.38333333333333</v>
      </c>
      <c r="BS106" s="39"/>
      <c r="BT106" s="143">
        <f>BM106-A106</f>
        <v>1.036858974358978</v>
      </c>
    </row>
    <row r="107" spans="1:74" x14ac:dyDescent="0.25">
      <c r="A107" s="141">
        <v>0</v>
      </c>
      <c r="B107" s="37" t="s">
        <v>222</v>
      </c>
      <c r="C107" s="17" t="s">
        <v>24</v>
      </c>
      <c r="D107" s="152"/>
      <c r="E107" s="147"/>
      <c r="F107" s="147"/>
      <c r="G107" s="147"/>
      <c r="H107" s="190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>
        <v>658</v>
      </c>
      <c r="S107" s="147"/>
      <c r="T107" s="147"/>
      <c r="U107" s="147"/>
      <c r="V107" s="147"/>
      <c r="W107" s="147"/>
      <c r="X107" s="147">
        <v>1103</v>
      </c>
      <c r="Y107" s="147">
        <v>1577</v>
      </c>
      <c r="Z107" s="147"/>
      <c r="AA107" s="147"/>
      <c r="AB107" s="147"/>
      <c r="AC107" s="147">
        <v>1429</v>
      </c>
      <c r="AD107" s="147"/>
      <c r="AE107" s="147"/>
      <c r="AF107" s="147">
        <v>1619</v>
      </c>
      <c r="AG107" s="147"/>
      <c r="AH107" s="147"/>
      <c r="AI107" s="147"/>
      <c r="AJ107" s="147">
        <v>1195</v>
      </c>
      <c r="AK107" s="147"/>
      <c r="AL107" s="147"/>
      <c r="AM107" s="147">
        <v>1004</v>
      </c>
      <c r="AN107" s="147">
        <v>3366</v>
      </c>
      <c r="AO107" s="147">
        <v>2564</v>
      </c>
      <c r="AP107" s="147">
        <v>1044</v>
      </c>
      <c r="AQ107" s="147"/>
      <c r="AR107" s="147"/>
      <c r="AS107" s="147"/>
      <c r="AT107" s="147"/>
      <c r="AU107" s="147"/>
      <c r="AV107" s="147">
        <v>1098</v>
      </c>
      <c r="AW107" s="147"/>
      <c r="AX107" s="147"/>
      <c r="AY107" s="147"/>
      <c r="AZ107" s="147"/>
      <c r="BA107" s="147">
        <v>1310</v>
      </c>
      <c r="BB107" s="147"/>
      <c r="BC107" s="147"/>
      <c r="BD107" s="147"/>
      <c r="BE107" s="147">
        <v>1294</v>
      </c>
      <c r="BF107" s="147"/>
      <c r="BG107" s="147"/>
      <c r="BH107" s="147"/>
      <c r="BI107" s="147">
        <v>1793</v>
      </c>
      <c r="BJ107" s="147"/>
      <c r="BK107" s="147"/>
      <c r="BL107" s="147"/>
      <c r="BM107" s="147">
        <f t="shared" ref="BM107:BM108" si="102">IF(SUM(D107:BL107)=0,"",SUM(D107:BL107))</f>
        <v>21054</v>
      </c>
      <c r="BN107" s="19"/>
      <c r="BO107" s="23"/>
      <c r="BP107" s="37" t="s">
        <v>222</v>
      </c>
      <c r="BQ107" s="39"/>
      <c r="BR107" s="141">
        <v>16657</v>
      </c>
      <c r="BS107" s="39"/>
      <c r="BT107" s="152"/>
    </row>
    <row r="108" spans="1:74" x14ac:dyDescent="0.25">
      <c r="A108" s="169"/>
      <c r="B108" s="37" t="s">
        <v>223</v>
      </c>
      <c r="C108" s="22" t="s">
        <v>26</v>
      </c>
      <c r="D108" s="152"/>
      <c r="E108" s="152"/>
      <c r="F108" s="169"/>
      <c r="G108" s="152"/>
      <c r="H108" s="189"/>
      <c r="I108" s="152"/>
      <c r="J108" s="169"/>
      <c r="K108" s="152"/>
      <c r="L108" s="152"/>
      <c r="M108" s="152"/>
      <c r="N108" s="152"/>
      <c r="O108" s="152"/>
      <c r="P108" s="152"/>
      <c r="Q108" s="152"/>
      <c r="R108" s="147">
        <v>4</v>
      </c>
      <c r="S108" s="152"/>
      <c r="T108" s="152"/>
      <c r="U108" s="152"/>
      <c r="V108" s="152"/>
      <c r="W108" s="152"/>
      <c r="X108" s="147">
        <v>6</v>
      </c>
      <c r="Y108" s="147">
        <v>8</v>
      </c>
      <c r="Z108" s="147"/>
      <c r="AA108" s="147"/>
      <c r="AB108" s="147"/>
      <c r="AC108" s="147">
        <v>8</v>
      </c>
      <c r="AD108" s="147"/>
      <c r="AE108" s="147"/>
      <c r="AF108" s="147">
        <v>8</v>
      </c>
      <c r="AG108" s="147"/>
      <c r="AH108" s="147"/>
      <c r="AI108" s="147"/>
      <c r="AJ108" s="147">
        <v>7</v>
      </c>
      <c r="AK108" s="147"/>
      <c r="AL108" s="147"/>
      <c r="AM108" s="147">
        <v>6</v>
      </c>
      <c r="AN108" s="147">
        <v>18</v>
      </c>
      <c r="AO108" s="147">
        <v>14</v>
      </c>
      <c r="AP108" s="147">
        <v>6</v>
      </c>
      <c r="AQ108" s="147"/>
      <c r="AR108" s="147"/>
      <c r="AS108" s="147"/>
      <c r="AT108" s="147"/>
      <c r="AU108" s="147"/>
      <c r="AV108" s="147">
        <v>6</v>
      </c>
      <c r="AW108" s="147"/>
      <c r="AX108" s="147"/>
      <c r="AY108" s="147"/>
      <c r="AZ108" s="147"/>
      <c r="BA108" s="147">
        <v>7</v>
      </c>
      <c r="BB108" s="147"/>
      <c r="BC108" s="147"/>
      <c r="BD108" s="147"/>
      <c r="BE108" s="147">
        <v>8</v>
      </c>
      <c r="BF108" s="147"/>
      <c r="BG108" s="147"/>
      <c r="BH108" s="147"/>
      <c r="BI108" s="147">
        <v>10</v>
      </c>
      <c r="BJ108" s="147"/>
      <c r="BK108" s="147"/>
      <c r="BL108" s="147"/>
      <c r="BM108" s="147">
        <f t="shared" si="102"/>
        <v>116</v>
      </c>
      <c r="BN108" s="115">
        <f t="shared" ref="BN108" si="103">IF(COUNTA(D108:BL108)=0,"",COUNTA(D108:BL108))</f>
        <v>14</v>
      </c>
      <c r="BO108" s="204" t="s">
        <v>678</v>
      </c>
      <c r="BP108" s="37" t="s">
        <v>223</v>
      </c>
      <c r="BQ108" s="39"/>
      <c r="BR108" s="141">
        <v>91</v>
      </c>
      <c r="BS108" s="39"/>
      <c r="BT108" s="152"/>
    </row>
    <row r="109" spans="1:74" x14ac:dyDescent="0.25">
      <c r="A109" s="140"/>
      <c r="B109" s="137" t="s">
        <v>224</v>
      </c>
      <c r="C109" s="22" t="s">
        <v>28</v>
      </c>
      <c r="D109" s="143"/>
      <c r="E109" s="143"/>
      <c r="F109" s="140"/>
      <c r="G109" s="143"/>
      <c r="H109" s="188"/>
      <c r="I109" s="143"/>
      <c r="J109" s="140"/>
      <c r="K109" s="143"/>
      <c r="L109" s="143"/>
      <c r="M109" s="143"/>
      <c r="N109" s="143"/>
      <c r="O109" s="143"/>
      <c r="P109" s="143"/>
      <c r="Q109" s="143"/>
      <c r="R109" s="140">
        <f>+R107/R108</f>
        <v>164.5</v>
      </c>
      <c r="S109" s="143"/>
      <c r="T109" s="143"/>
      <c r="U109" s="143"/>
      <c r="V109" s="143"/>
      <c r="W109" s="143"/>
      <c r="X109" s="140">
        <f>+X107/X108</f>
        <v>183.83333333333334</v>
      </c>
      <c r="Y109" s="172">
        <f>+Y107/Y108</f>
        <v>197.125</v>
      </c>
      <c r="Z109" s="172"/>
      <c r="AA109" s="172"/>
      <c r="AB109" s="172"/>
      <c r="AC109" s="140">
        <f>+AC107/AC108</f>
        <v>178.625</v>
      </c>
      <c r="AD109" s="140"/>
      <c r="AE109" s="140"/>
      <c r="AF109" s="208">
        <f>+AF107/AF108</f>
        <v>202.375</v>
      </c>
      <c r="AG109" s="140"/>
      <c r="AH109" s="140"/>
      <c r="AI109" s="140"/>
      <c r="AJ109" s="140">
        <f>+AJ107/AJ108</f>
        <v>170.71428571428572</v>
      </c>
      <c r="AK109" s="140"/>
      <c r="AL109" s="140"/>
      <c r="AM109" s="140">
        <f>+AM107/AM108</f>
        <v>167.33333333333334</v>
      </c>
      <c r="AN109" s="140">
        <f>+AN107/AN108</f>
        <v>187</v>
      </c>
      <c r="AO109" s="140">
        <f>+AO107/AO108</f>
        <v>183.14285714285714</v>
      </c>
      <c r="AP109" s="140">
        <f>+AP107/AP108</f>
        <v>174</v>
      </c>
      <c r="AQ109" s="140"/>
      <c r="AR109" s="140"/>
      <c r="AS109" s="140"/>
      <c r="AT109" s="140"/>
      <c r="AU109" s="140"/>
      <c r="AV109" s="140">
        <f>+AV107/AV108</f>
        <v>183</v>
      </c>
      <c r="AW109" s="140"/>
      <c r="AX109" s="140"/>
      <c r="AY109" s="140"/>
      <c r="AZ109" s="140"/>
      <c r="BA109" s="140">
        <f>+BA107/BA108</f>
        <v>187.14285714285714</v>
      </c>
      <c r="BB109" s="140"/>
      <c r="BC109" s="140"/>
      <c r="BD109" s="140"/>
      <c r="BE109" s="140">
        <f>+BE107/BE108</f>
        <v>161.75</v>
      </c>
      <c r="BF109" s="140"/>
      <c r="BG109" s="140"/>
      <c r="BH109" s="140"/>
      <c r="BI109" s="140">
        <f>+BI107/BI108</f>
        <v>179.3</v>
      </c>
      <c r="BJ109" s="140"/>
      <c r="BK109" s="140"/>
      <c r="BL109" s="140"/>
      <c r="BM109" s="140">
        <f t="shared" si="82"/>
        <v>181.5</v>
      </c>
      <c r="BN109" s="25"/>
      <c r="BO109" s="23"/>
      <c r="BP109" s="137" t="s">
        <v>224</v>
      </c>
      <c r="BQ109" s="39"/>
      <c r="BR109" s="140">
        <f t="shared" ref="BR109" si="104">IF(BR107="","",BR107/BR108)</f>
        <v>183.04395604395606</v>
      </c>
      <c r="BS109" s="39"/>
      <c r="BT109" s="143"/>
    </row>
    <row r="110" spans="1:74" x14ac:dyDescent="0.25">
      <c r="A110" s="169"/>
      <c r="B110" s="37" t="s">
        <v>222</v>
      </c>
      <c r="C110" s="17" t="s">
        <v>24</v>
      </c>
      <c r="D110" s="152"/>
      <c r="E110" s="152"/>
      <c r="F110" s="169"/>
      <c r="G110" s="152"/>
      <c r="H110" s="189"/>
      <c r="I110" s="152"/>
      <c r="J110" s="169"/>
      <c r="K110" s="152"/>
      <c r="L110" s="152"/>
      <c r="M110" s="152"/>
      <c r="N110" s="152"/>
      <c r="O110" s="152"/>
      <c r="P110" s="152"/>
      <c r="Q110" s="152"/>
      <c r="R110" s="169"/>
      <c r="S110" s="152"/>
      <c r="T110" s="152"/>
      <c r="U110" s="152"/>
      <c r="V110" s="152"/>
      <c r="W110" s="152"/>
      <c r="X110" s="169"/>
      <c r="Y110" s="287"/>
      <c r="Z110" s="287"/>
      <c r="AA110" s="287"/>
      <c r="AB110" s="287"/>
      <c r="AC110" s="169"/>
      <c r="AD110" s="169"/>
      <c r="AE110" s="169"/>
      <c r="AF110" s="288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9"/>
      <c r="BO110" s="23"/>
      <c r="BP110" s="37" t="s">
        <v>222</v>
      </c>
      <c r="BQ110" s="39"/>
      <c r="BR110" s="169"/>
      <c r="BS110" s="39"/>
      <c r="BT110" s="152"/>
    </row>
    <row r="111" spans="1:74" x14ac:dyDescent="0.25">
      <c r="A111" s="169"/>
      <c r="B111" s="136" t="s">
        <v>548</v>
      </c>
      <c r="C111" s="22" t="s">
        <v>26</v>
      </c>
      <c r="D111" s="152"/>
      <c r="E111" s="152"/>
      <c r="F111" s="169"/>
      <c r="G111" s="152"/>
      <c r="H111" s="189"/>
      <c r="I111" s="152"/>
      <c r="J111" s="169"/>
      <c r="K111" s="152"/>
      <c r="L111" s="152"/>
      <c r="M111" s="152"/>
      <c r="N111" s="152"/>
      <c r="O111" s="152"/>
      <c r="P111" s="152"/>
      <c r="Q111" s="152"/>
      <c r="R111" s="169"/>
      <c r="S111" s="152"/>
      <c r="T111" s="152"/>
      <c r="U111" s="152"/>
      <c r="V111" s="152"/>
      <c r="W111" s="152"/>
      <c r="X111" s="169"/>
      <c r="Y111" s="287"/>
      <c r="Z111" s="287"/>
      <c r="AA111" s="287"/>
      <c r="AB111" s="287"/>
      <c r="AC111" s="169"/>
      <c r="AD111" s="169"/>
      <c r="AE111" s="169"/>
      <c r="AF111" s="288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9"/>
      <c r="BO111" s="23"/>
      <c r="BP111" s="136" t="s">
        <v>548</v>
      </c>
      <c r="BQ111" s="39"/>
      <c r="BR111" s="169"/>
      <c r="BS111" s="39"/>
      <c r="BT111" s="152"/>
    </row>
    <row r="112" spans="1:74" x14ac:dyDescent="0.25">
      <c r="A112" s="140"/>
      <c r="B112" s="137" t="s">
        <v>549</v>
      </c>
      <c r="C112" s="22" t="s">
        <v>28</v>
      </c>
      <c r="D112" s="143"/>
      <c r="E112" s="143"/>
      <c r="F112" s="140"/>
      <c r="G112" s="143"/>
      <c r="H112" s="188"/>
      <c r="I112" s="143"/>
      <c r="J112" s="140"/>
      <c r="K112" s="143"/>
      <c r="L112" s="143"/>
      <c r="M112" s="143"/>
      <c r="N112" s="143"/>
      <c r="O112" s="143"/>
      <c r="P112" s="143"/>
      <c r="Q112" s="143"/>
      <c r="R112" s="140"/>
      <c r="S112" s="143"/>
      <c r="T112" s="143"/>
      <c r="U112" s="143"/>
      <c r="V112" s="143"/>
      <c r="W112" s="143"/>
      <c r="X112" s="140"/>
      <c r="Y112" s="172"/>
      <c r="Z112" s="172"/>
      <c r="AA112" s="172"/>
      <c r="AB112" s="172"/>
      <c r="AC112" s="140"/>
      <c r="AD112" s="140"/>
      <c r="AE112" s="140"/>
      <c r="AF112" s="208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25"/>
      <c r="BO112" s="23"/>
      <c r="BP112" s="137" t="s">
        <v>549</v>
      </c>
      <c r="BQ112" s="39"/>
      <c r="BR112" s="140"/>
      <c r="BS112" s="39"/>
      <c r="BT112" s="143"/>
    </row>
    <row r="113" spans="1:72" x14ac:dyDescent="0.25">
      <c r="A113" s="141">
        <v>0</v>
      </c>
      <c r="B113" s="37" t="s">
        <v>104</v>
      </c>
      <c r="C113" s="17" t="s">
        <v>24</v>
      </c>
      <c r="D113" s="152"/>
      <c r="E113" s="147"/>
      <c r="F113" s="147"/>
      <c r="G113" s="147"/>
      <c r="H113" s="190">
        <v>1141</v>
      </c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>
        <v>1022</v>
      </c>
      <c r="T113" s="147"/>
      <c r="U113" s="147"/>
      <c r="V113" s="147"/>
      <c r="W113" s="147">
        <v>1280</v>
      </c>
      <c r="X113" s="147"/>
      <c r="Y113" s="147">
        <v>1105</v>
      </c>
      <c r="Z113" s="147"/>
      <c r="AA113" s="147"/>
      <c r="AB113" s="147">
        <v>1225</v>
      </c>
      <c r="AC113" s="147"/>
      <c r="AD113" s="147"/>
      <c r="AE113" s="147"/>
      <c r="AF113" s="147"/>
      <c r="AG113" s="147">
        <v>1058</v>
      </c>
      <c r="AH113" s="147"/>
      <c r="AI113" s="147"/>
      <c r="AJ113" s="147"/>
      <c r="AK113" s="147">
        <v>979</v>
      </c>
      <c r="AL113" s="147"/>
      <c r="AM113" s="147"/>
      <c r="AN113" s="147"/>
      <c r="AO113" s="147"/>
      <c r="AP113" s="147">
        <v>962</v>
      </c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>
        <v>1039</v>
      </c>
      <c r="BC113" s="147"/>
      <c r="BD113" s="147"/>
      <c r="BE113" s="147"/>
      <c r="BF113" s="147"/>
      <c r="BG113" s="147"/>
      <c r="BH113" s="147"/>
      <c r="BI113" s="147"/>
      <c r="BJ113" s="147"/>
      <c r="BK113" s="147"/>
      <c r="BL113" s="147"/>
      <c r="BM113" s="147">
        <f>IF(SUM(D113:BL113)=0,"",SUM(D113:BL113))</f>
        <v>9811</v>
      </c>
      <c r="BN113" s="19"/>
      <c r="BO113" s="23"/>
      <c r="BP113" s="37" t="s">
        <v>104</v>
      </c>
      <c r="BQ113" s="39"/>
      <c r="BR113" s="141">
        <v>8772</v>
      </c>
      <c r="BS113" s="39"/>
      <c r="BT113" s="152" t="s">
        <v>105</v>
      </c>
    </row>
    <row r="114" spans="1:72" x14ac:dyDescent="0.25">
      <c r="A114" s="141"/>
      <c r="B114" s="136" t="s">
        <v>106</v>
      </c>
      <c r="C114" s="22" t="s">
        <v>26</v>
      </c>
      <c r="D114" s="152"/>
      <c r="E114" s="147"/>
      <c r="F114" s="147"/>
      <c r="G114" s="147"/>
      <c r="H114" s="190">
        <v>8</v>
      </c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>
        <v>7</v>
      </c>
      <c r="T114" s="147"/>
      <c r="U114" s="147"/>
      <c r="V114" s="147"/>
      <c r="W114" s="147">
        <v>8</v>
      </c>
      <c r="X114" s="147"/>
      <c r="Y114" s="147">
        <v>8</v>
      </c>
      <c r="Z114" s="147"/>
      <c r="AA114" s="147"/>
      <c r="AB114" s="147">
        <v>8</v>
      </c>
      <c r="AC114" s="147"/>
      <c r="AD114" s="147"/>
      <c r="AE114" s="147"/>
      <c r="AF114" s="147"/>
      <c r="AG114" s="147">
        <v>8</v>
      </c>
      <c r="AH114" s="147"/>
      <c r="AI114" s="147"/>
      <c r="AJ114" s="147"/>
      <c r="AK114" s="147">
        <v>7</v>
      </c>
      <c r="AL114" s="147"/>
      <c r="AM114" s="147"/>
      <c r="AN114" s="147"/>
      <c r="AO114" s="147"/>
      <c r="AP114" s="147">
        <v>6</v>
      </c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>
        <v>7</v>
      </c>
      <c r="BC114" s="147"/>
      <c r="BD114" s="147"/>
      <c r="BE114" s="147"/>
      <c r="BF114" s="147"/>
      <c r="BG114" s="147"/>
      <c r="BH114" s="147"/>
      <c r="BI114" s="147"/>
      <c r="BJ114" s="147"/>
      <c r="BK114" s="147"/>
      <c r="BL114" s="147"/>
      <c r="BM114" s="147">
        <f>IF(SUM(D114:BL114)=0,"",SUM(D114:BL114))</f>
        <v>67</v>
      </c>
      <c r="BN114" s="115">
        <f>IF(COUNTA(D114:BL114)=0,"",COUNTA(D114:BL114))</f>
        <v>9</v>
      </c>
      <c r="BO114" s="304" t="s">
        <v>596</v>
      </c>
      <c r="BP114" s="27" t="s">
        <v>106</v>
      </c>
      <c r="BQ114" s="39"/>
      <c r="BR114" s="141">
        <v>60</v>
      </c>
      <c r="BS114" s="39"/>
      <c r="BT114" s="152"/>
    </row>
    <row r="115" spans="1:72" x14ac:dyDescent="0.25">
      <c r="A115" s="140"/>
      <c r="B115" s="137" t="s">
        <v>107</v>
      </c>
      <c r="C115" s="22" t="s">
        <v>28</v>
      </c>
      <c r="D115" s="143"/>
      <c r="E115" s="143"/>
      <c r="F115" s="143"/>
      <c r="G115" s="143"/>
      <c r="H115" s="143">
        <f t="shared" ref="H115" si="105">IF(H114=0,"",(H113/H114))</f>
        <v>142.625</v>
      </c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0">
        <f>+S113/S114</f>
        <v>146</v>
      </c>
      <c r="T115" s="140"/>
      <c r="U115" s="140"/>
      <c r="V115" s="140"/>
      <c r="W115" s="140">
        <f>+W113/W114</f>
        <v>160</v>
      </c>
      <c r="X115" s="140"/>
      <c r="Y115" s="140">
        <f>+Y113/Y114</f>
        <v>138.125</v>
      </c>
      <c r="Z115" s="140"/>
      <c r="AA115" s="140"/>
      <c r="AB115" s="140">
        <f>+AB113/AB114</f>
        <v>153.125</v>
      </c>
      <c r="AC115" s="140"/>
      <c r="AD115" s="140"/>
      <c r="AE115" s="140"/>
      <c r="AF115" s="140"/>
      <c r="AG115" s="140">
        <f>+AG113/AG114</f>
        <v>132.25</v>
      </c>
      <c r="AH115" s="140"/>
      <c r="AI115" s="140"/>
      <c r="AJ115" s="140"/>
      <c r="AK115" s="140">
        <f>+AK113/AK114</f>
        <v>139.85714285714286</v>
      </c>
      <c r="AL115" s="140"/>
      <c r="AM115" s="140"/>
      <c r="AN115" s="140"/>
      <c r="AO115" s="140"/>
      <c r="AP115" s="140">
        <f>+AP113/AP114</f>
        <v>160.33333333333334</v>
      </c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>
        <f>+BB113/BB114</f>
        <v>148.42857142857142</v>
      </c>
      <c r="BC115" s="140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>
        <f t="shared" ref="BM115" si="106">IF(BM113="","",BM113/BM114)</f>
        <v>146.43283582089552</v>
      </c>
      <c r="BN115" s="25"/>
      <c r="BO115" s="41"/>
      <c r="BP115" s="137" t="s">
        <v>107</v>
      </c>
      <c r="BQ115" s="39"/>
      <c r="BR115" s="140">
        <f t="shared" ref="BR115" si="107">IF(BR113="","",BR113/BR114)</f>
        <v>146.19999999999999</v>
      </c>
      <c r="BS115" s="39"/>
      <c r="BT115" s="143"/>
    </row>
    <row r="116" spans="1:72" x14ac:dyDescent="0.25">
      <c r="A116" s="141">
        <v>0</v>
      </c>
      <c r="B116" s="37" t="s">
        <v>247</v>
      </c>
      <c r="C116" s="17" t="s">
        <v>24</v>
      </c>
      <c r="D116" s="152"/>
      <c r="E116" s="152"/>
      <c r="F116" s="152"/>
      <c r="G116" s="152"/>
      <c r="H116" s="189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47" t="str">
        <f t="shared" ref="BM116:BM117" si="108">IF(SUM(D116:O116)=0,"",SUM(D116:O116))</f>
        <v/>
      </c>
      <c r="BN116" s="19"/>
      <c r="BO116" s="42"/>
      <c r="BP116" s="37" t="s">
        <v>247</v>
      </c>
      <c r="BQ116" s="39"/>
      <c r="BR116" s="169"/>
      <c r="BS116" s="39"/>
      <c r="BT116" s="152"/>
    </row>
    <row r="117" spans="1:72" x14ac:dyDescent="0.25">
      <c r="A117" s="169"/>
      <c r="B117" s="136" t="s">
        <v>40</v>
      </c>
      <c r="C117" s="22" t="s">
        <v>26</v>
      </c>
      <c r="D117" s="152"/>
      <c r="E117" s="152"/>
      <c r="F117" s="152"/>
      <c r="G117" s="152"/>
      <c r="H117" s="189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47" t="str">
        <f t="shared" si="108"/>
        <v/>
      </c>
      <c r="BN117" s="115" t="str">
        <f t="shared" ref="BN117" si="109">IF(COUNTA(D117:O117)=0,"",COUNTA(D117:O117))</f>
        <v/>
      </c>
      <c r="BO117" s="42"/>
      <c r="BP117" s="136" t="s">
        <v>40</v>
      </c>
      <c r="BQ117" s="39"/>
      <c r="BR117" s="169"/>
      <c r="BS117" s="39"/>
      <c r="BT117" s="152"/>
    </row>
    <row r="118" spans="1:72" x14ac:dyDescent="0.25">
      <c r="A118" s="140"/>
      <c r="B118" s="137" t="s">
        <v>249</v>
      </c>
      <c r="C118" s="22" t="s">
        <v>28</v>
      </c>
      <c r="D118" s="143"/>
      <c r="E118" s="143"/>
      <c r="F118" s="143"/>
      <c r="G118" s="143"/>
      <c r="H118" s="188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0" t="str">
        <f t="shared" ref="BM118" si="110">IF(BM116="","",BM116/BM117)</f>
        <v/>
      </c>
      <c r="BN118" s="25"/>
      <c r="BO118" s="42"/>
      <c r="BP118" s="137" t="s">
        <v>249</v>
      </c>
      <c r="BQ118" s="39"/>
      <c r="BR118" s="140"/>
      <c r="BS118" s="39"/>
      <c r="BT118" s="143"/>
    </row>
    <row r="119" spans="1:72" x14ac:dyDescent="0.25">
      <c r="A119" s="141">
        <v>2640</v>
      </c>
      <c r="B119" s="37" t="s">
        <v>108</v>
      </c>
      <c r="C119" s="17" t="s">
        <v>24</v>
      </c>
      <c r="D119" s="147"/>
      <c r="E119" s="147"/>
      <c r="F119" s="147"/>
      <c r="G119" s="147"/>
      <c r="H119" s="190"/>
      <c r="I119" s="147"/>
      <c r="J119" s="147"/>
      <c r="K119" s="147"/>
      <c r="L119" s="147"/>
      <c r="M119" s="147"/>
      <c r="N119" s="147"/>
      <c r="O119" s="147"/>
      <c r="P119" s="147"/>
      <c r="Q119" s="147">
        <v>1216</v>
      </c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>
        <v>1155</v>
      </c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7"/>
      <c r="BM119" s="147">
        <f>IF(SUM(D119:BL119)=0,"",SUM(D119:BL119))</f>
        <v>2371</v>
      </c>
      <c r="BN119" s="19"/>
      <c r="BO119" s="23"/>
      <c r="BP119" s="37" t="s">
        <v>108</v>
      </c>
      <c r="BQ119" s="39"/>
      <c r="BR119" s="141">
        <v>1216</v>
      </c>
      <c r="BS119" s="39"/>
      <c r="BT119" s="147"/>
    </row>
    <row r="120" spans="1:72" x14ac:dyDescent="0.25">
      <c r="A120" s="141">
        <v>15</v>
      </c>
      <c r="B120" s="136" t="s">
        <v>30</v>
      </c>
      <c r="C120" s="22" t="s">
        <v>26</v>
      </c>
      <c r="D120" s="147"/>
      <c r="E120" s="147"/>
      <c r="F120" s="147"/>
      <c r="G120" s="147"/>
      <c r="H120" s="190"/>
      <c r="I120" s="147"/>
      <c r="J120" s="147"/>
      <c r="K120" s="147"/>
      <c r="L120" s="147"/>
      <c r="M120" s="147"/>
      <c r="N120" s="147"/>
      <c r="O120" s="147"/>
      <c r="P120" s="147"/>
      <c r="Q120" s="147">
        <v>7</v>
      </c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>
        <v>7</v>
      </c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7"/>
      <c r="BM120" s="147">
        <f>IF(SUM(D120:BL120)=0,"",SUM(D120:BL120))</f>
        <v>14</v>
      </c>
      <c r="BN120" s="115">
        <f>IF(COUNTA(D120:BL120)=0,"",COUNTA(D120:BL120))</f>
        <v>2</v>
      </c>
      <c r="BO120" s="163" t="s">
        <v>597</v>
      </c>
      <c r="BP120" s="27" t="s">
        <v>30</v>
      </c>
      <c r="BQ120" s="39"/>
      <c r="BR120" s="141">
        <v>7</v>
      </c>
      <c r="BS120" s="39"/>
      <c r="BT120" s="147"/>
    </row>
    <row r="121" spans="1:72" x14ac:dyDescent="0.25">
      <c r="A121" s="140">
        <f>A119/A120</f>
        <v>176</v>
      </c>
      <c r="B121" s="137" t="s">
        <v>109</v>
      </c>
      <c r="C121" s="22" t="s">
        <v>28</v>
      </c>
      <c r="D121" s="140"/>
      <c r="E121" s="143"/>
      <c r="F121" s="143"/>
      <c r="G121" s="143"/>
      <c r="H121" s="188"/>
      <c r="I121" s="143"/>
      <c r="J121" s="143"/>
      <c r="K121" s="143"/>
      <c r="L121" s="143"/>
      <c r="M121" s="143"/>
      <c r="N121" s="143"/>
      <c r="O121" s="143"/>
      <c r="P121" s="143"/>
      <c r="Q121" s="140">
        <f>+Q119/Q120</f>
        <v>173.71428571428572</v>
      </c>
      <c r="R121" s="140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0">
        <f>+BA119/BA120</f>
        <v>165</v>
      </c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0">
        <f t="shared" ref="BM121" si="111">IF(BM119="","",BM119/BM120)</f>
        <v>169.35714285714286</v>
      </c>
      <c r="BN121" s="25"/>
      <c r="BO121" s="163"/>
      <c r="BP121" s="137" t="s">
        <v>109</v>
      </c>
      <c r="BQ121" s="39"/>
      <c r="BR121" s="140">
        <f t="shared" ref="BR121" si="112">IF(BR119="","",BR119/BR120)</f>
        <v>173.71428571428572</v>
      </c>
      <c r="BS121" s="39"/>
      <c r="BT121" s="143">
        <f>BM121-A121</f>
        <v>-6.6428571428571388</v>
      </c>
    </row>
    <row r="122" spans="1:72" x14ac:dyDescent="0.25">
      <c r="A122" s="141">
        <v>0</v>
      </c>
      <c r="B122" s="43" t="s">
        <v>110</v>
      </c>
      <c r="C122" s="17" t="s">
        <v>24</v>
      </c>
      <c r="D122" s="152"/>
      <c r="E122" s="152"/>
      <c r="F122" s="152"/>
      <c r="G122" s="152"/>
      <c r="H122" s="189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147" t="str">
        <f t="shared" ref="BM122:BM123" si="113">IF(SUM(D122:O122)=0,"",SUM(D122:O122))</f>
        <v/>
      </c>
      <c r="BN122" s="19"/>
      <c r="BO122" s="28"/>
      <c r="BP122" s="43" t="s">
        <v>110</v>
      </c>
      <c r="BQ122" s="39"/>
      <c r="BR122" s="141"/>
      <c r="BS122" s="39"/>
      <c r="BT122" s="157"/>
    </row>
    <row r="123" spans="1:72" x14ac:dyDescent="0.25">
      <c r="A123" s="141"/>
      <c r="B123" s="134" t="s">
        <v>79</v>
      </c>
      <c r="C123" s="22" t="s">
        <v>26</v>
      </c>
      <c r="D123" s="152"/>
      <c r="E123" s="152"/>
      <c r="F123" s="152"/>
      <c r="G123" s="152"/>
      <c r="H123" s="189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47" t="str">
        <f t="shared" si="113"/>
        <v/>
      </c>
      <c r="BN123" s="115" t="str">
        <f t="shared" ref="BN123" si="114">IF(COUNTA(D123:O123)=0,"",COUNTA(D123:O123))</f>
        <v/>
      </c>
      <c r="BO123" s="163"/>
      <c r="BP123" s="31" t="s">
        <v>79</v>
      </c>
      <c r="BQ123" s="39"/>
      <c r="BR123" s="141"/>
      <c r="BS123" s="39"/>
      <c r="BT123" s="152"/>
    </row>
    <row r="124" spans="1:72" x14ac:dyDescent="0.25">
      <c r="A124" s="140"/>
      <c r="B124" s="135" t="s">
        <v>111</v>
      </c>
      <c r="C124" s="22" t="s">
        <v>28</v>
      </c>
      <c r="D124" s="152"/>
      <c r="E124" s="152"/>
      <c r="F124" s="152"/>
      <c r="G124" s="152"/>
      <c r="H124" s="189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  <c r="BL124" s="152"/>
      <c r="BM124" s="140" t="str">
        <f t="shared" ref="BM124" si="115">IF(BM122="","",BM122/BM123)</f>
        <v/>
      </c>
      <c r="BN124" s="25"/>
      <c r="BO124" s="28"/>
      <c r="BP124" s="135" t="s">
        <v>111</v>
      </c>
      <c r="BQ124" s="39"/>
      <c r="BR124" s="140"/>
      <c r="BS124" s="39"/>
      <c r="BT124" s="143"/>
    </row>
    <row r="125" spans="1:72" x14ac:dyDescent="0.25">
      <c r="A125" s="142">
        <v>331455</v>
      </c>
      <c r="B125" s="44"/>
      <c r="C125" s="22" t="s">
        <v>24</v>
      </c>
      <c r="D125" s="142">
        <f t="shared" ref="D125:AO125" si="116">D11+D14+D17+D20+D23+D26+D29+D32+D35+D38+D41+D44+D47+D50+D53+D56+D59+D62+D65+D68+D71+D74+D77+D80+D83+D86+D89+D92+D95+D98+D101+D104+D107+D113+D116+D119+D122</f>
        <v>10542</v>
      </c>
      <c r="E125" s="142">
        <f t="shared" si="116"/>
        <v>12820</v>
      </c>
      <c r="F125" s="142">
        <f t="shared" si="116"/>
        <v>2814</v>
      </c>
      <c r="G125" s="142">
        <f t="shared" si="116"/>
        <v>7527</v>
      </c>
      <c r="H125" s="142">
        <f t="shared" si="116"/>
        <v>7309</v>
      </c>
      <c r="I125" s="142">
        <f t="shared" si="116"/>
        <v>9550</v>
      </c>
      <c r="J125" s="142">
        <f t="shared" si="116"/>
        <v>9454</v>
      </c>
      <c r="K125" s="142">
        <f t="shared" si="116"/>
        <v>7589</v>
      </c>
      <c r="L125" s="142">
        <f t="shared" si="116"/>
        <v>4468</v>
      </c>
      <c r="M125" s="142">
        <f t="shared" si="116"/>
        <v>2265</v>
      </c>
      <c r="N125" s="142">
        <f t="shared" si="116"/>
        <v>3205</v>
      </c>
      <c r="O125" s="142">
        <f t="shared" si="116"/>
        <v>881</v>
      </c>
      <c r="P125" s="142">
        <f t="shared" si="116"/>
        <v>1782</v>
      </c>
      <c r="Q125" s="142">
        <f t="shared" si="116"/>
        <v>16658</v>
      </c>
      <c r="R125" s="142">
        <f t="shared" si="116"/>
        <v>11276</v>
      </c>
      <c r="S125" s="142">
        <f t="shared" si="116"/>
        <v>4032</v>
      </c>
      <c r="T125" s="142">
        <f t="shared" si="116"/>
        <v>4293</v>
      </c>
      <c r="U125" s="142">
        <f t="shared" si="116"/>
        <v>10685</v>
      </c>
      <c r="V125" s="142">
        <f t="shared" si="116"/>
        <v>3944</v>
      </c>
      <c r="W125" s="142">
        <f t="shared" si="116"/>
        <v>5182</v>
      </c>
      <c r="X125" s="142">
        <f t="shared" si="116"/>
        <v>7458</v>
      </c>
      <c r="Y125" s="142">
        <f t="shared" si="116"/>
        <v>17700</v>
      </c>
      <c r="Z125" s="142">
        <f t="shared" si="116"/>
        <v>968</v>
      </c>
      <c r="AA125" s="142">
        <f t="shared" si="116"/>
        <v>8716</v>
      </c>
      <c r="AB125" s="142">
        <f t="shared" si="116"/>
        <v>7727</v>
      </c>
      <c r="AC125" s="142">
        <f t="shared" si="116"/>
        <v>5689</v>
      </c>
      <c r="AD125" s="142">
        <f t="shared" si="116"/>
        <v>1850</v>
      </c>
      <c r="AE125" s="142">
        <f t="shared" si="116"/>
        <v>8593</v>
      </c>
      <c r="AF125" s="142">
        <f t="shared" si="116"/>
        <v>8826</v>
      </c>
      <c r="AG125" s="142">
        <f t="shared" si="116"/>
        <v>3305</v>
      </c>
      <c r="AH125" s="142">
        <f t="shared" si="116"/>
        <v>2415</v>
      </c>
      <c r="AI125" s="142">
        <f t="shared" si="116"/>
        <v>2041</v>
      </c>
      <c r="AJ125" s="142">
        <f t="shared" si="116"/>
        <v>13017</v>
      </c>
      <c r="AK125" s="142">
        <f t="shared" si="116"/>
        <v>4412</v>
      </c>
      <c r="AL125" s="142">
        <f t="shared" si="116"/>
        <v>1910</v>
      </c>
      <c r="AM125" s="142">
        <f t="shared" si="116"/>
        <v>12312</v>
      </c>
      <c r="AN125" s="142">
        <f t="shared" si="116"/>
        <v>20222</v>
      </c>
      <c r="AO125" s="142">
        <f t="shared" si="116"/>
        <v>16062</v>
      </c>
      <c r="AP125" s="142">
        <f>AP11+AP14+AP17+AP20+AP23+AP26+AP29+AP32+AP35+AP38+AP41+AP44+AP47+AP50+AP53+AP56+AP59+AP62+AP65+AP68+AP71+AP74+AP77+AP80+AP83+AP86+AP89+AP92+AP95+AP98+AP101+AP104+AP107+AP113+AP116+AP119+AP122</f>
        <v>12253</v>
      </c>
      <c r="AQ125" s="142">
        <f t="shared" ref="AQ125:AR125" si="117">AQ11+AQ14+AQ17+AQ20+AQ23+AQ26+AQ29+AQ32+AQ35+AQ38+AQ41+AQ44+AQ47+AQ50+AQ53+AQ56+AQ59+AQ62+AQ65+AQ68+AQ71+AQ74+AQ77+AQ80+AQ83+AQ86+AQ89+AQ92+AQ95+AQ98+AQ101+AQ104+AQ107+AQ113+AQ116+AQ119+AQ122</f>
        <v>4633</v>
      </c>
      <c r="AR125" s="142">
        <f t="shared" si="117"/>
        <v>7516</v>
      </c>
      <c r="AS125" s="142">
        <f t="shared" ref="AS125:AT125" si="118">AS11+AS14+AS17+AS20+AS23+AS26+AS29+AS32+AS35+AS38+AS41+AS44+AS47+AS50+AS53+AS56+AS59+AS62+AS65+AS68+AS71+AS74+AS77+AS80+AS83+AS86+AS89+AS92+AS95+AS98+AS101+AS104+AS107+AS113+AS116+AS119+AS122</f>
        <v>6305</v>
      </c>
      <c r="AT125" s="142">
        <f t="shared" si="118"/>
        <v>998</v>
      </c>
      <c r="AU125" s="142">
        <f t="shared" ref="AU125:AV125" si="119">AU11+AU14+AU17+AU20+AU23+AU26+AU29+AU32+AU35+AU38+AU41+AU44+AU47+AU50+AU53+AU56+AU59+AU62+AU65+AU68+AU71+AU74+AU77+AU80+AU83+AU86+AU89+AU92+AU95+AU98+AU101+AU104+AU107+AU113+AU116+AU119+AU122</f>
        <v>3053</v>
      </c>
      <c r="AV125" s="142">
        <f t="shared" si="119"/>
        <v>9887</v>
      </c>
      <c r="AW125" s="142">
        <f t="shared" ref="AW125:AY125" si="120">AW11+AW14+AW17+AW20+AW23+AW26+AW29+AW32+AW35+AW38+AW41+AW44+AW47+AW50+AW53+AW56+AW59+AW62+AW65+AW68+AW71+AW74+AW77+AW80+AW83+AW86+AW89+AW92+AW95+AW98+AW101+AW104+AW107+AW113+AW116+AW119+AW122</f>
        <v>905</v>
      </c>
      <c r="AX125" s="142">
        <f t="shared" si="120"/>
        <v>7351</v>
      </c>
      <c r="AY125" s="142">
        <f t="shared" si="120"/>
        <v>4565</v>
      </c>
      <c r="AZ125" s="142">
        <f t="shared" ref="AZ125:BB125" si="121">AZ11+AZ14+AZ17+AZ20+AZ23+AZ26+AZ29+AZ32+AZ35+AZ38+AZ41+AZ44+AZ47+AZ50+AZ53+AZ56+AZ59+AZ62+AZ65+AZ68+AZ71+AZ74+AZ77+AZ80+AZ83+AZ86+AZ89+AZ92+AZ95+AZ98+AZ101+AZ104+AZ107+AZ113+AZ116+AZ119+AZ122</f>
        <v>2072</v>
      </c>
      <c r="BA125" s="142">
        <f t="shared" si="121"/>
        <v>12277</v>
      </c>
      <c r="BB125" s="142">
        <f t="shared" si="121"/>
        <v>3814</v>
      </c>
      <c r="BC125" s="142">
        <f t="shared" ref="BC125:BG125" si="122">BC11+BC14+BC17+BC20+BC23+BC26+BC29+BC32+BC35+BC38+BC41+BC44+BC47+BC50+BC53+BC56+BC59+BC62+BC65+BC68+BC71+BC74+BC77+BC80+BC83+BC86+BC89+BC92+BC95+BC98+BC101+BC104+BC107+BC113+BC116+BC119+BC122</f>
        <v>5772</v>
      </c>
      <c r="BD125" s="142">
        <f t="shared" si="122"/>
        <v>2761</v>
      </c>
      <c r="BE125" s="142">
        <f t="shared" si="122"/>
        <v>4006</v>
      </c>
      <c r="BF125" s="142">
        <f t="shared" si="122"/>
        <v>2928</v>
      </c>
      <c r="BG125" s="142">
        <f t="shared" si="122"/>
        <v>2507</v>
      </c>
      <c r="BH125" s="142">
        <f t="shared" ref="BH125:BI125" si="123">BH11+BH14+BH17+BH20+BH23+BH26+BH29+BH32+BH35+BH38+BH41+BH44+BH47+BH50+BH53+BH56+BH59+BH62+BH65+BH68+BH71+BH74+BH77+BH80+BH83+BH86+BH89+BH92+BH95+BH98+BH101+BH104+BH107+BH113+BH116+BH119+BH122</f>
        <v>2957</v>
      </c>
      <c r="BI125" s="142">
        <f t="shared" si="123"/>
        <v>16041</v>
      </c>
      <c r="BJ125" s="142">
        <f t="shared" ref="BJ125:BK125" si="124">BJ11+BJ14+BJ17+BJ20+BJ23+BJ26+BJ29+BJ32+BJ35+BJ38+BJ41+BJ44+BJ47+BJ50+BJ53+BJ56+BJ59+BJ62+BJ65+BJ68+BJ71+BJ74+BJ77+BJ80+BJ83+BJ86+BJ89+BJ92+BJ95+BJ98+BJ101+BJ104+BJ107+BJ113+BJ116+BJ119+BJ122</f>
        <v>5030</v>
      </c>
      <c r="BK125" s="142">
        <f t="shared" si="124"/>
        <v>7815</v>
      </c>
      <c r="BL125" s="142">
        <f t="shared" ref="BL125" si="125">BL11+BL14+BL17+BL20+BL23+BL26+BL29+BL32+BL35+BL38+BL41+BL44+BL47+BL50+BL53+BL56+BL59+BL62+BL65+BL68+BL71+BL74+BL77+BL80+BL83+BL86+BL89+BL92+BL95+BL98+BL101+BL104+BL107+BL113+BL116+BL119+BL122</f>
        <v>8695</v>
      </c>
      <c r="BM125" s="142">
        <f>SUM(D125:BL125)</f>
        <v>413640</v>
      </c>
      <c r="BN125" s="148"/>
      <c r="BO125" s="45"/>
      <c r="BP125" s="44"/>
      <c r="BQ125" s="45"/>
      <c r="BR125" s="142">
        <f>BR11+BR14+BR17+BR20+BR23+BR26+BR29+BR32+BR35+BR38+BR41+BR44+BR47+BR50+BR53+BR56+BR59+BR62+BR65+BR68+BR71+BR74+BR77+BR80+BR83+BR86+BR89++BR92+BR95+BR98+BR101+BR104+BR107+BR110+BR113+BR116+BR119+BR122</f>
        <v>354339</v>
      </c>
      <c r="BS125" s="45"/>
      <c r="BT125" s="45"/>
    </row>
    <row r="126" spans="1:72" x14ac:dyDescent="0.25">
      <c r="A126" s="141">
        <v>1946</v>
      </c>
      <c r="B126" s="46"/>
      <c r="C126" s="47" t="s">
        <v>26</v>
      </c>
      <c r="D126" s="147">
        <f t="shared" ref="D126:AO126" si="126">D12+D15+D18+D21+D24+D27+D30+D33+D36+D39+D42+D45+D48+D51+D54+D57+D60+D63+D66+D69+D72+D75+D78+D81+D84+D87+D90+D93+D96+D99+D102+D105+D108+D114+D117+D120+D123</f>
        <v>60</v>
      </c>
      <c r="E126" s="147">
        <f t="shared" si="126"/>
        <v>72</v>
      </c>
      <c r="F126" s="147">
        <f t="shared" si="126"/>
        <v>15</v>
      </c>
      <c r="G126" s="147">
        <f t="shared" si="126"/>
        <v>44</v>
      </c>
      <c r="H126" s="147">
        <f t="shared" si="126"/>
        <v>48</v>
      </c>
      <c r="I126" s="147">
        <f t="shared" si="126"/>
        <v>54</v>
      </c>
      <c r="J126" s="147">
        <f t="shared" si="126"/>
        <v>54</v>
      </c>
      <c r="K126" s="147">
        <f t="shared" si="126"/>
        <v>44</v>
      </c>
      <c r="L126" s="147">
        <f t="shared" si="126"/>
        <v>28</v>
      </c>
      <c r="M126" s="147">
        <f t="shared" si="126"/>
        <v>12</v>
      </c>
      <c r="N126" s="147">
        <f t="shared" si="126"/>
        <v>18</v>
      </c>
      <c r="O126" s="147">
        <f t="shared" si="126"/>
        <v>8</v>
      </c>
      <c r="P126" s="147">
        <f t="shared" si="126"/>
        <v>11</v>
      </c>
      <c r="Q126" s="147">
        <f t="shared" si="126"/>
        <v>91</v>
      </c>
      <c r="R126" s="147">
        <f t="shared" si="126"/>
        <v>63</v>
      </c>
      <c r="S126" s="147">
        <f t="shared" si="126"/>
        <v>28</v>
      </c>
      <c r="T126" s="147">
        <f t="shared" si="126"/>
        <v>24</v>
      </c>
      <c r="U126" s="147">
        <f t="shared" si="126"/>
        <v>56</v>
      </c>
      <c r="V126" s="147">
        <f t="shared" si="126"/>
        <v>28</v>
      </c>
      <c r="W126" s="147">
        <f t="shared" si="126"/>
        <v>32</v>
      </c>
      <c r="X126" s="147">
        <f t="shared" si="126"/>
        <v>42</v>
      </c>
      <c r="Y126" s="147">
        <f t="shared" si="126"/>
        <v>104</v>
      </c>
      <c r="Z126" s="147">
        <f t="shared" si="126"/>
        <v>8</v>
      </c>
      <c r="AA126" s="147">
        <f t="shared" si="126"/>
        <v>46</v>
      </c>
      <c r="AB126" s="147">
        <f t="shared" si="126"/>
        <v>48</v>
      </c>
      <c r="AC126" s="147">
        <f t="shared" si="126"/>
        <v>32</v>
      </c>
      <c r="AD126" s="147">
        <f t="shared" si="126"/>
        <v>16</v>
      </c>
      <c r="AE126" s="147">
        <f t="shared" si="126"/>
        <v>50</v>
      </c>
      <c r="AF126" s="147">
        <f t="shared" si="126"/>
        <v>48</v>
      </c>
      <c r="AG126" s="147">
        <f t="shared" si="126"/>
        <v>24</v>
      </c>
      <c r="AH126" s="147">
        <f t="shared" si="126"/>
        <v>14</v>
      </c>
      <c r="AI126" s="147">
        <f t="shared" si="126"/>
        <v>11</v>
      </c>
      <c r="AJ126" s="147">
        <f t="shared" si="126"/>
        <v>70</v>
      </c>
      <c r="AK126" s="147">
        <f t="shared" si="126"/>
        <v>28</v>
      </c>
      <c r="AL126" s="147">
        <f t="shared" si="126"/>
        <v>12</v>
      </c>
      <c r="AM126" s="147">
        <f t="shared" si="126"/>
        <v>72</v>
      </c>
      <c r="AN126" s="147">
        <f t="shared" si="126"/>
        <v>108</v>
      </c>
      <c r="AO126" s="147">
        <f t="shared" si="126"/>
        <v>84</v>
      </c>
      <c r="AP126" s="147">
        <f>AP12+AP15+AP18+AP21+AP24+AP27+AP30+AP33+AP36+AP39+AP42+AP45+AP48+AP51+AP54+AP57+AP60+AP63+AP66+AP69+AP72+AP75+AP78+AP81+AP84+AP87+AP90+AP93+AP96+AP99+AP102+AP105+AP108+AP114+AP117+AP120+AP123</f>
        <v>72</v>
      </c>
      <c r="AQ126" s="147">
        <f t="shared" ref="AQ126:AR126" si="127">AQ12+AQ15+AQ18+AQ21+AQ24+AQ27+AQ30+AQ33+AQ36+AQ39+AQ42+AQ45+AQ48+AQ51+AQ54+AQ57+AQ60+AQ63+AQ66+AQ69+AQ72+AQ75+AQ78+AQ81+AQ84+AQ87+AQ90+AQ93+AQ96+AQ99+AQ102+AQ105+AQ108+AQ114+AQ117+AQ120+AQ123</f>
        <v>28</v>
      </c>
      <c r="AR126" s="147">
        <f t="shared" si="127"/>
        <v>44</v>
      </c>
      <c r="AS126" s="147">
        <f t="shared" ref="AS126:AT126" si="128">AS12+AS15+AS18+AS21+AS24+AS27+AS30+AS33+AS36+AS39+AS42+AS45+AS48+AS51+AS54+AS57+AS60+AS63+AS66+AS69+AS72+AS75+AS78+AS81+AS84+AS87+AS90+AS93+AS96+AS99+AS102+AS105+AS108+AS114+AS117+AS120+AS123</f>
        <v>32</v>
      </c>
      <c r="AT126" s="147">
        <f t="shared" si="128"/>
        <v>8</v>
      </c>
      <c r="AU126" s="147">
        <f t="shared" ref="AU126:AV126" si="129">AU12+AU15+AU18+AU21+AU24+AU27+AU30+AU33+AU36+AU39+AU42+AU45+AU48+AU51+AU54+AU57+AU60+AU63+AU66+AU69+AU72+AU75+AU78+AU81+AU84+AU87+AU90+AU93+AU96+AU99+AU102+AU105+AU108+AU114+AU117+AU120+AU123</f>
        <v>18</v>
      </c>
      <c r="AV126" s="147">
        <f t="shared" si="129"/>
        <v>54</v>
      </c>
      <c r="AW126" s="147">
        <f t="shared" ref="AW126:AY126" si="130">AW12+AW15+AW18+AW21+AW24+AW27+AW30+AW33+AW36+AW39+AW42+AW45+AW48+AW51+AW54+AW57+AW60+AW63+AW66+AW69+AW72+AW75+AW78+AW81+AW84+AW87+AW90+AW93+AW96+AW99+AW102+AW105+AW108+AW114+AW117+AW120+AW123</f>
        <v>8</v>
      </c>
      <c r="AX126" s="147">
        <f t="shared" si="130"/>
        <v>44</v>
      </c>
      <c r="AY126" s="147">
        <f t="shared" si="130"/>
        <v>28</v>
      </c>
      <c r="AZ126" s="147">
        <f t="shared" ref="AZ126:BB126" si="131">AZ12+AZ15+AZ18+AZ21+AZ24+AZ27+AZ30+AZ33+AZ36+AZ39+AZ42+AZ45+AZ48+AZ51+AZ54+AZ57+AZ60+AZ63+AZ66+AZ69+AZ72+AZ75+AZ78+AZ81+AZ84+AZ87+AZ90+AZ93+AZ96+AZ99+AZ102+AZ105+AZ108+AZ114+AZ117+AZ120+AZ123</f>
        <v>12</v>
      </c>
      <c r="BA126" s="147">
        <f t="shared" si="131"/>
        <v>70</v>
      </c>
      <c r="BB126" s="147">
        <f t="shared" si="131"/>
        <v>28</v>
      </c>
      <c r="BC126" s="147">
        <f t="shared" ref="BC126:BG126" si="132">BC12+BC15+BC18+BC21+BC24+BC27+BC30+BC33+BC36+BC39+BC42+BC45+BC48+BC51+BC54+BC57+BC60+BC63+BC66+BC69+BC72+BC75+BC78+BC81+BC84+BC87+BC90+BC93+BC96+BC99+BC102+BC105+BC108+BC114+BC117+BC120+BC123</f>
        <v>32</v>
      </c>
      <c r="BD126" s="147">
        <f t="shared" si="132"/>
        <v>16</v>
      </c>
      <c r="BE126" s="147">
        <f t="shared" si="132"/>
        <v>24</v>
      </c>
      <c r="BF126" s="147">
        <f t="shared" si="132"/>
        <v>16</v>
      </c>
      <c r="BG126" s="147">
        <f t="shared" si="132"/>
        <v>16</v>
      </c>
      <c r="BH126" s="147">
        <f t="shared" ref="BH126:BI126" si="133">BH12+BH15+BH18+BH21+BH24+BH27+BH30+BH33+BH36+BH39+BH42+BH45+BH48+BH51+BH54+BH57+BH60+BH63+BH66+BH69+BH72+BH75+BH78+BH81+BH84+BH87+BH90+BH93+BH96+BH99+BH102+BH105+BH108+BH114+BH117+BH120+BH123</f>
        <v>18</v>
      </c>
      <c r="BI126" s="147">
        <f t="shared" si="133"/>
        <v>90</v>
      </c>
      <c r="BJ126" s="147">
        <f t="shared" ref="BJ126:BK126" si="134">BJ12+BJ15+BJ18+BJ21+BJ24+BJ27+BJ30+BJ33+BJ36+BJ39+BJ42+BJ45+BJ48+BJ51+BJ54+BJ57+BJ60+BJ63+BJ66+BJ69+BJ72+BJ75+BJ78+BJ81+BJ84+BJ87+BJ90+BJ93+BJ96+BJ99+BJ102+BJ105+BJ108+BJ114+BJ117+BJ120+BJ123</f>
        <v>36</v>
      </c>
      <c r="BK126" s="147">
        <f t="shared" si="134"/>
        <v>48</v>
      </c>
      <c r="BL126" s="147">
        <f t="shared" ref="BL126" si="135">BL12+BL15+BL18+BL21+BL24+BL27+BL30+BL33+BL36+BL39+BL42+BL45+BL48+BL51+BL54+BL57+BL60+BL63+BL66+BL69+BL72+BL75+BL78+BL81+BL84+BL87+BL90+BL93+BL96+BL99+BL102+BL105+BL108+BL114+BL117+BL120+BL123</f>
        <v>48</v>
      </c>
      <c r="BM126" s="141">
        <f>SUM(D126:BL126)</f>
        <v>2397</v>
      </c>
      <c r="BN126" s="53">
        <f>SUM(BN12:BN123)</f>
        <v>273</v>
      </c>
      <c r="BO126" s="45"/>
      <c r="BP126" s="46"/>
      <c r="BQ126" s="45"/>
      <c r="BR126" s="147">
        <f>BR12+BR15+BR18+BR21+BR24+BR27+BR30+BR33+BR36+BR39+BR42+BR45+BR48+BR51+BR54+BR57+BR60+BR63+BR66+BR69+BR72+BR75+BR78+BR81+BR84+BR87+BR90++BR93+BR96+BR99+BR102+BR105+BR108+BR111+BR114+BR117+BR120+BR123</f>
        <v>2045</v>
      </c>
      <c r="BS126" s="45"/>
      <c r="BT126" s="45"/>
    </row>
    <row r="127" spans="1:72" x14ac:dyDescent="0.25">
      <c r="A127" s="140">
        <f>A125/A126</f>
        <v>170.32631038026722</v>
      </c>
      <c r="B127" s="44"/>
      <c r="C127" s="22" t="s">
        <v>28</v>
      </c>
      <c r="D127" s="143">
        <f t="shared" ref="D127:AO127" si="136">IF(D126=0,"",(D125/D126))</f>
        <v>175.7</v>
      </c>
      <c r="E127" s="143">
        <f t="shared" si="136"/>
        <v>178.05555555555554</v>
      </c>
      <c r="F127" s="143">
        <f t="shared" si="136"/>
        <v>187.6</v>
      </c>
      <c r="G127" s="143">
        <f t="shared" si="136"/>
        <v>171.06818181818181</v>
      </c>
      <c r="H127" s="143">
        <f t="shared" si="136"/>
        <v>152.27083333333334</v>
      </c>
      <c r="I127" s="143">
        <f t="shared" si="136"/>
        <v>176.85185185185185</v>
      </c>
      <c r="J127" s="143">
        <f t="shared" si="136"/>
        <v>175.07407407407408</v>
      </c>
      <c r="K127" s="143">
        <f t="shared" si="136"/>
        <v>172.47727272727272</v>
      </c>
      <c r="L127" s="143">
        <f t="shared" si="136"/>
        <v>159.57142857142858</v>
      </c>
      <c r="M127" s="143">
        <f t="shared" si="136"/>
        <v>188.75</v>
      </c>
      <c r="N127" s="143">
        <f t="shared" si="136"/>
        <v>178.05555555555554</v>
      </c>
      <c r="O127" s="143">
        <f t="shared" si="136"/>
        <v>110.125</v>
      </c>
      <c r="P127" s="143">
        <f t="shared" si="136"/>
        <v>162</v>
      </c>
      <c r="Q127" s="143">
        <f t="shared" si="136"/>
        <v>183.05494505494505</v>
      </c>
      <c r="R127" s="143">
        <f t="shared" si="136"/>
        <v>178.98412698412699</v>
      </c>
      <c r="S127" s="143">
        <f t="shared" si="136"/>
        <v>144</v>
      </c>
      <c r="T127" s="143">
        <f t="shared" si="136"/>
        <v>178.875</v>
      </c>
      <c r="U127" s="143">
        <f t="shared" si="136"/>
        <v>190.80357142857142</v>
      </c>
      <c r="V127" s="143">
        <f t="shared" si="136"/>
        <v>140.85714285714286</v>
      </c>
      <c r="W127" s="143">
        <f t="shared" si="136"/>
        <v>161.9375</v>
      </c>
      <c r="X127" s="143">
        <f t="shared" si="136"/>
        <v>177.57142857142858</v>
      </c>
      <c r="Y127" s="143">
        <f t="shared" si="136"/>
        <v>170.19230769230768</v>
      </c>
      <c r="Z127" s="143">
        <f t="shared" si="136"/>
        <v>121</v>
      </c>
      <c r="AA127" s="143">
        <f t="shared" si="136"/>
        <v>189.47826086956522</v>
      </c>
      <c r="AB127" s="143">
        <f t="shared" si="136"/>
        <v>160.97916666666666</v>
      </c>
      <c r="AC127" s="143">
        <f t="shared" si="136"/>
        <v>177.78125</v>
      </c>
      <c r="AD127" s="143">
        <f t="shared" si="136"/>
        <v>115.625</v>
      </c>
      <c r="AE127" s="143">
        <f t="shared" si="136"/>
        <v>171.86</v>
      </c>
      <c r="AF127" s="143">
        <f t="shared" si="136"/>
        <v>183.875</v>
      </c>
      <c r="AG127" s="143">
        <f t="shared" si="136"/>
        <v>137.70833333333334</v>
      </c>
      <c r="AH127" s="143">
        <f t="shared" si="136"/>
        <v>172.5</v>
      </c>
      <c r="AI127" s="143">
        <f t="shared" si="136"/>
        <v>185.54545454545453</v>
      </c>
      <c r="AJ127" s="143">
        <f t="shared" si="136"/>
        <v>185.95714285714286</v>
      </c>
      <c r="AK127" s="143">
        <f t="shared" si="136"/>
        <v>157.57142857142858</v>
      </c>
      <c r="AL127" s="143">
        <f t="shared" si="136"/>
        <v>159.16666666666666</v>
      </c>
      <c r="AM127" s="143">
        <f t="shared" si="136"/>
        <v>171</v>
      </c>
      <c r="AN127" s="143">
        <f t="shared" si="136"/>
        <v>187.24074074074073</v>
      </c>
      <c r="AO127" s="143">
        <f t="shared" si="136"/>
        <v>191.21428571428572</v>
      </c>
      <c r="AP127" s="143">
        <f t="shared" ref="AP127:AR127" si="137">IF(AP126=0,"",(AP125/AP126))</f>
        <v>170.18055555555554</v>
      </c>
      <c r="AQ127" s="143">
        <f t="shared" si="137"/>
        <v>165.46428571428572</v>
      </c>
      <c r="AR127" s="143">
        <f t="shared" si="137"/>
        <v>170.81818181818181</v>
      </c>
      <c r="AS127" s="143">
        <f t="shared" ref="AS127:AT127" si="138">IF(AS126=0,"",(AS125/AS126))</f>
        <v>197.03125</v>
      </c>
      <c r="AT127" s="143">
        <f t="shared" si="138"/>
        <v>124.75</v>
      </c>
      <c r="AU127" s="143">
        <f t="shared" ref="AU127:AV127" si="139">IF(AU126=0,"",(AU125/AU126))</f>
        <v>169.61111111111111</v>
      </c>
      <c r="AV127" s="143">
        <f t="shared" si="139"/>
        <v>183.09259259259258</v>
      </c>
      <c r="AW127" s="143">
        <f t="shared" ref="AW127:AY127" si="140">IF(AW126=0,"",(AW125/AW126))</f>
        <v>113.125</v>
      </c>
      <c r="AX127" s="143">
        <f t="shared" si="140"/>
        <v>167.06818181818181</v>
      </c>
      <c r="AY127" s="143">
        <f t="shared" si="140"/>
        <v>163.03571428571428</v>
      </c>
      <c r="AZ127" s="143">
        <f t="shared" ref="AZ127:BB127" si="141">IF(AZ126=0,"",(AZ125/AZ126))</f>
        <v>172.66666666666666</v>
      </c>
      <c r="BA127" s="143">
        <f t="shared" si="141"/>
        <v>175.38571428571427</v>
      </c>
      <c r="BB127" s="143">
        <f t="shared" si="141"/>
        <v>136.21428571428572</v>
      </c>
      <c r="BC127" s="143">
        <f t="shared" ref="BC127:BG127" si="142">IF(BC126=0,"",(BC125/BC126))</f>
        <v>180.375</v>
      </c>
      <c r="BD127" s="143">
        <f t="shared" si="142"/>
        <v>172.5625</v>
      </c>
      <c r="BE127" s="143">
        <f t="shared" si="142"/>
        <v>166.91666666666666</v>
      </c>
      <c r="BF127" s="143">
        <f t="shared" si="142"/>
        <v>183</v>
      </c>
      <c r="BG127" s="143">
        <f t="shared" si="142"/>
        <v>156.6875</v>
      </c>
      <c r="BH127" s="143">
        <f t="shared" ref="BH127:BI127" si="143">IF(BH126=0,"",(BH125/BH126))</f>
        <v>164.27777777777777</v>
      </c>
      <c r="BI127" s="143">
        <f t="shared" si="143"/>
        <v>178.23333333333332</v>
      </c>
      <c r="BJ127" s="143">
        <f t="shared" ref="BJ127:BK127" si="144">IF(BJ126=0,"",(BJ125/BJ126))</f>
        <v>139.72222222222223</v>
      </c>
      <c r="BK127" s="143">
        <f t="shared" si="144"/>
        <v>162.8125</v>
      </c>
      <c r="BL127" s="143">
        <f t="shared" ref="BL127" si="145">IF(BL126=0,"",(BL125/BL126))</f>
        <v>181.14583333333334</v>
      </c>
      <c r="BM127" s="48">
        <f>BM125/BM126</f>
        <v>172.56570713391739</v>
      </c>
      <c r="BN127" s="49"/>
      <c r="BO127" s="50"/>
      <c r="BP127" s="44"/>
      <c r="BQ127" s="50"/>
      <c r="BR127" s="143">
        <f>IF(BR126=0,"",(BR125/BR126))</f>
        <v>173.27090464547678</v>
      </c>
      <c r="BS127" s="50"/>
      <c r="BT127" s="50"/>
    </row>
    <row r="128" spans="1:72" x14ac:dyDescent="0.25"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N128" s="51"/>
      <c r="BO128" s="209" t="s">
        <v>216</v>
      </c>
      <c r="BP128" s="158">
        <f>COUNTA(BP10:BP124)/3</f>
        <v>38</v>
      </c>
    </row>
    <row r="129" spans="1:68" x14ac:dyDescent="0.25">
      <c r="A129" s="52"/>
      <c r="B129" s="32" t="s">
        <v>112</v>
      </c>
      <c r="D129" s="63">
        <f t="shared" ref="D129:AO129" si="146">COUNTA(D11:D124)/3</f>
        <v>4</v>
      </c>
      <c r="E129" s="63">
        <f t="shared" si="146"/>
        <v>9</v>
      </c>
      <c r="F129" s="63">
        <f t="shared" si="146"/>
        <v>1</v>
      </c>
      <c r="G129" s="63">
        <f t="shared" si="146"/>
        <v>4</v>
      </c>
      <c r="H129" s="63">
        <f t="shared" si="146"/>
        <v>6</v>
      </c>
      <c r="I129" s="63">
        <f t="shared" si="146"/>
        <v>6</v>
      </c>
      <c r="J129" s="63">
        <f t="shared" si="146"/>
        <v>5</v>
      </c>
      <c r="K129" s="63">
        <f t="shared" si="146"/>
        <v>5</v>
      </c>
      <c r="L129" s="63">
        <f t="shared" si="146"/>
        <v>4</v>
      </c>
      <c r="M129" s="63">
        <f t="shared" si="146"/>
        <v>2</v>
      </c>
      <c r="N129" s="63">
        <f t="shared" si="146"/>
        <v>1</v>
      </c>
      <c r="O129" s="63">
        <f t="shared" si="146"/>
        <v>1</v>
      </c>
      <c r="P129" s="63">
        <f t="shared" si="146"/>
        <v>1</v>
      </c>
      <c r="Q129" s="63">
        <f t="shared" si="146"/>
        <v>7</v>
      </c>
      <c r="R129" s="63">
        <f t="shared" si="146"/>
        <v>10</v>
      </c>
      <c r="S129" s="63">
        <f t="shared" si="146"/>
        <v>4</v>
      </c>
      <c r="T129" s="63">
        <f t="shared" si="146"/>
        <v>2</v>
      </c>
      <c r="U129" s="63">
        <f t="shared" si="146"/>
        <v>4</v>
      </c>
      <c r="V129" s="63">
        <f t="shared" si="146"/>
        <v>2</v>
      </c>
      <c r="W129" s="63">
        <f t="shared" si="146"/>
        <v>4</v>
      </c>
      <c r="X129" s="63">
        <f t="shared" si="146"/>
        <v>7</v>
      </c>
      <c r="Y129" s="63">
        <f t="shared" si="146"/>
        <v>13</v>
      </c>
      <c r="Z129" s="63">
        <f t="shared" si="146"/>
        <v>1</v>
      </c>
      <c r="AA129" s="63">
        <f t="shared" si="146"/>
        <v>3</v>
      </c>
      <c r="AB129" s="63">
        <f t="shared" si="146"/>
        <v>6</v>
      </c>
      <c r="AC129" s="63">
        <f t="shared" si="146"/>
        <v>4</v>
      </c>
      <c r="AD129" s="63">
        <f t="shared" si="146"/>
        <v>2</v>
      </c>
      <c r="AE129" s="63">
        <f t="shared" si="146"/>
        <v>4</v>
      </c>
      <c r="AF129" s="63">
        <f t="shared" si="146"/>
        <v>6</v>
      </c>
      <c r="AG129" s="63">
        <f t="shared" si="146"/>
        <v>3</v>
      </c>
      <c r="AH129" s="63">
        <f t="shared" si="146"/>
        <v>1</v>
      </c>
      <c r="AI129" s="63">
        <f t="shared" si="146"/>
        <v>1</v>
      </c>
      <c r="AJ129" s="63">
        <f t="shared" si="146"/>
        <v>11</v>
      </c>
      <c r="AK129" s="63">
        <f t="shared" si="146"/>
        <v>4</v>
      </c>
      <c r="AL129" s="63">
        <f t="shared" si="146"/>
        <v>2</v>
      </c>
      <c r="AM129" s="63">
        <f t="shared" si="146"/>
        <v>12</v>
      </c>
      <c r="AN129" s="63">
        <f t="shared" si="146"/>
        <v>6</v>
      </c>
      <c r="AO129" s="63">
        <f t="shared" si="146"/>
        <v>6</v>
      </c>
      <c r="AP129" s="63">
        <f t="shared" ref="AP129:AR129" si="147">COUNTA(AP11:AP124)/3</f>
        <v>12</v>
      </c>
      <c r="AQ129" s="63">
        <f t="shared" si="147"/>
        <v>5</v>
      </c>
      <c r="AR129" s="63">
        <f t="shared" si="147"/>
        <v>5</v>
      </c>
      <c r="AS129" s="63">
        <f t="shared" ref="AS129:AT129" si="148">COUNTA(AS11:AS124)/3</f>
        <v>4</v>
      </c>
      <c r="AT129" s="63">
        <f t="shared" si="148"/>
        <v>1</v>
      </c>
      <c r="AU129" s="63">
        <f t="shared" ref="AU129:AV129" si="149">COUNTA(AU11:AU124)/3</f>
        <v>1</v>
      </c>
      <c r="AV129" s="63">
        <f t="shared" si="149"/>
        <v>9</v>
      </c>
      <c r="AW129" s="63">
        <f t="shared" ref="AW129:AY129" si="150">COUNTA(AW11:AW124)/3</f>
        <v>1</v>
      </c>
      <c r="AX129" s="63">
        <f t="shared" si="150"/>
        <v>5</v>
      </c>
      <c r="AY129" s="63">
        <f t="shared" si="150"/>
        <v>4</v>
      </c>
      <c r="AZ129" s="63">
        <f t="shared" ref="AZ129:BB129" si="151">COUNTA(AZ11:AZ124)/3</f>
        <v>1</v>
      </c>
      <c r="BA129" s="63">
        <f t="shared" si="151"/>
        <v>10</v>
      </c>
      <c r="BB129" s="63">
        <f t="shared" si="151"/>
        <v>5</v>
      </c>
      <c r="BC129" s="63">
        <f t="shared" ref="BC129:BG129" si="152">COUNTA(BC11:BC124)/3</f>
        <v>4</v>
      </c>
      <c r="BD129" s="63">
        <f t="shared" si="152"/>
        <v>2</v>
      </c>
      <c r="BE129" s="63">
        <f t="shared" si="152"/>
        <v>3</v>
      </c>
      <c r="BF129" s="63">
        <f t="shared" si="152"/>
        <v>2</v>
      </c>
      <c r="BG129" s="63">
        <f t="shared" si="152"/>
        <v>2</v>
      </c>
      <c r="BH129" s="63">
        <f t="shared" ref="BH129:BI129" si="153">COUNTA(BH11:BH124)/3</f>
        <v>3</v>
      </c>
      <c r="BI129" s="63">
        <f t="shared" si="153"/>
        <v>9</v>
      </c>
      <c r="BJ129" s="63">
        <f t="shared" ref="BJ129:BL129" si="154">COUNTA(BJ11:BJ124)/3</f>
        <v>4</v>
      </c>
      <c r="BK129" s="63">
        <f t="shared" si="154"/>
        <v>4</v>
      </c>
      <c r="BL129" s="63">
        <f t="shared" si="154"/>
        <v>3</v>
      </c>
      <c r="BM129" s="159">
        <f>SUM(D129:BL129)</f>
        <v>273</v>
      </c>
      <c r="BN129" s="8"/>
      <c r="BP129" s="54"/>
    </row>
    <row r="130" spans="1:68" x14ac:dyDescent="0.25">
      <c r="J130" s="234"/>
      <c r="K130" s="234"/>
      <c r="L130" s="234"/>
      <c r="M130" s="234"/>
      <c r="N130" s="234"/>
      <c r="O130" s="234"/>
      <c r="P130" s="234"/>
    </row>
    <row r="131" spans="1:68" x14ac:dyDescent="0.25">
      <c r="J131" s="234"/>
      <c r="K131" s="234"/>
      <c r="L131" s="234"/>
      <c r="M131" s="234"/>
      <c r="N131" s="234"/>
      <c r="O131" s="234"/>
      <c r="P131" s="234"/>
    </row>
    <row r="132" spans="1:68" x14ac:dyDescent="0.25">
      <c r="J132" s="235"/>
      <c r="K132" s="235"/>
      <c r="L132" s="235"/>
      <c r="M132" s="235"/>
      <c r="N132" s="235"/>
      <c r="O132" s="235"/>
      <c r="P132" s="235"/>
    </row>
  </sheetData>
  <mergeCells count="1">
    <mergeCell ref="BM5:BN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0"/>
  <sheetViews>
    <sheetView topLeftCell="A119" workbookViewId="0">
      <selection activeCell="H132" sqref="H13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252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113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114</v>
      </c>
      <c r="B6" s="60" t="s">
        <v>115</v>
      </c>
      <c r="C6" s="60" t="s">
        <v>116</v>
      </c>
      <c r="D6" s="60" t="s">
        <v>117</v>
      </c>
      <c r="E6" s="60"/>
      <c r="F6" s="60" t="s">
        <v>118</v>
      </c>
      <c r="G6" s="69" t="s">
        <v>119</v>
      </c>
      <c r="H6" s="60" t="s">
        <v>120</v>
      </c>
      <c r="I6" s="60" t="s">
        <v>121</v>
      </c>
      <c r="J6" s="60" t="s">
        <v>122</v>
      </c>
      <c r="K6" s="60" t="s">
        <v>14</v>
      </c>
      <c r="L6" s="60" t="s">
        <v>18</v>
      </c>
      <c r="M6" s="70" t="s">
        <v>123</v>
      </c>
    </row>
    <row r="7" spans="1:13" x14ac:dyDescent="0.25">
      <c r="A7" s="63">
        <v>5</v>
      </c>
      <c r="B7" s="63">
        <v>9</v>
      </c>
      <c r="C7" s="63">
        <v>2021</v>
      </c>
      <c r="D7" s="64" t="s">
        <v>9</v>
      </c>
      <c r="E7" s="64"/>
      <c r="F7" s="71" t="s">
        <v>21</v>
      </c>
      <c r="G7" s="64" t="s">
        <v>124</v>
      </c>
      <c r="H7" s="72" t="s">
        <v>125</v>
      </c>
      <c r="I7" s="71" t="s">
        <v>126</v>
      </c>
      <c r="J7" s="65">
        <v>2607</v>
      </c>
      <c r="K7" s="63">
        <v>15</v>
      </c>
      <c r="L7" s="66">
        <f t="shared" ref="L7:L121" si="0">J7/K7</f>
        <v>173.8</v>
      </c>
      <c r="M7" s="206" t="s">
        <v>256</v>
      </c>
    </row>
    <row r="8" spans="1:13" x14ac:dyDescent="0.25">
      <c r="A8" s="63">
        <v>6</v>
      </c>
      <c r="B8" s="63">
        <v>9</v>
      </c>
      <c r="C8" s="63">
        <v>2021</v>
      </c>
      <c r="D8" s="64" t="s">
        <v>9</v>
      </c>
      <c r="E8" s="64"/>
      <c r="F8" s="84" t="s">
        <v>21</v>
      </c>
      <c r="G8" s="64" t="s">
        <v>124</v>
      </c>
      <c r="H8" s="72" t="s">
        <v>131</v>
      </c>
      <c r="I8" s="84" t="s">
        <v>126</v>
      </c>
      <c r="J8" s="65">
        <v>2851</v>
      </c>
      <c r="K8" s="63">
        <v>15</v>
      </c>
      <c r="L8" s="212">
        <f t="shared" si="0"/>
        <v>190.06666666666666</v>
      </c>
      <c r="M8" s="210" t="s">
        <v>256</v>
      </c>
    </row>
    <row r="9" spans="1:13" x14ac:dyDescent="0.25">
      <c r="A9" s="63">
        <v>6</v>
      </c>
      <c r="B9" s="63">
        <v>9</v>
      </c>
      <c r="C9" s="63">
        <v>2021</v>
      </c>
      <c r="D9" s="64" t="s">
        <v>9</v>
      </c>
      <c r="E9" s="64"/>
      <c r="F9" s="84" t="s">
        <v>21</v>
      </c>
      <c r="G9" s="64" t="s">
        <v>124</v>
      </c>
      <c r="H9" s="72" t="s">
        <v>127</v>
      </c>
      <c r="I9" s="206" t="s">
        <v>126</v>
      </c>
      <c r="J9" s="65">
        <v>2773</v>
      </c>
      <c r="K9" s="63">
        <v>15</v>
      </c>
      <c r="L9" s="66">
        <f t="shared" si="0"/>
        <v>184.86666666666667</v>
      </c>
      <c r="M9" s="210" t="s">
        <v>256</v>
      </c>
    </row>
    <row r="10" spans="1:13" x14ac:dyDescent="0.25">
      <c r="A10" s="63">
        <v>6</v>
      </c>
      <c r="B10" s="63">
        <v>9</v>
      </c>
      <c r="C10" s="63">
        <v>2021</v>
      </c>
      <c r="D10" s="64" t="s">
        <v>9</v>
      </c>
      <c r="E10" s="64"/>
      <c r="F10" s="84" t="s">
        <v>21</v>
      </c>
      <c r="G10" s="64" t="s">
        <v>124</v>
      </c>
      <c r="H10" s="185" t="s">
        <v>132</v>
      </c>
      <c r="I10" s="84"/>
      <c r="J10" s="65">
        <v>2311</v>
      </c>
      <c r="K10" s="63">
        <v>15</v>
      </c>
      <c r="L10" s="66">
        <f t="shared" si="0"/>
        <v>154.06666666666666</v>
      </c>
      <c r="M10" s="181" t="s">
        <v>257</v>
      </c>
    </row>
    <row r="11" spans="1:13" x14ac:dyDescent="0.25">
      <c r="A11" s="63">
        <v>12</v>
      </c>
      <c r="B11" s="63">
        <v>9</v>
      </c>
      <c r="C11" s="63">
        <v>2021</v>
      </c>
      <c r="D11" s="64" t="s">
        <v>262</v>
      </c>
      <c r="E11" s="64"/>
      <c r="F11" s="211" t="s">
        <v>268</v>
      </c>
      <c r="G11" s="64" t="s">
        <v>140</v>
      </c>
      <c r="H11" s="185" t="s">
        <v>137</v>
      </c>
      <c r="I11" s="211" t="s">
        <v>126</v>
      </c>
      <c r="J11" s="65">
        <v>1503</v>
      </c>
      <c r="K11" s="63">
        <v>8</v>
      </c>
      <c r="L11" s="66">
        <f t="shared" si="0"/>
        <v>187.875</v>
      </c>
      <c r="M11" s="241" t="s">
        <v>294</v>
      </c>
    </row>
    <row r="12" spans="1:13" x14ac:dyDescent="0.25">
      <c r="A12" s="63">
        <v>12</v>
      </c>
      <c r="B12" s="63">
        <v>9</v>
      </c>
      <c r="C12" s="63">
        <v>2021</v>
      </c>
      <c r="D12" s="64" t="s">
        <v>262</v>
      </c>
      <c r="E12" s="64"/>
      <c r="F12" s="213" t="s">
        <v>268</v>
      </c>
      <c r="G12" s="64" t="s">
        <v>140</v>
      </c>
      <c r="H12" s="185" t="s">
        <v>134</v>
      </c>
      <c r="I12" s="211" t="s">
        <v>126</v>
      </c>
      <c r="J12" s="65">
        <v>1378</v>
      </c>
      <c r="K12" s="63">
        <v>8</v>
      </c>
      <c r="L12" s="66">
        <f t="shared" si="0"/>
        <v>172.25</v>
      </c>
      <c r="M12" s="241" t="s">
        <v>294</v>
      </c>
    </row>
    <row r="13" spans="1:13" x14ac:dyDescent="0.25">
      <c r="A13" s="63">
        <v>12</v>
      </c>
      <c r="B13" s="63">
        <v>9</v>
      </c>
      <c r="C13" s="63">
        <v>2021</v>
      </c>
      <c r="D13" s="64" t="s">
        <v>262</v>
      </c>
      <c r="E13" s="64"/>
      <c r="F13" s="213" t="s">
        <v>268</v>
      </c>
      <c r="G13" s="64" t="s">
        <v>140</v>
      </c>
      <c r="H13" s="185" t="s">
        <v>133</v>
      </c>
      <c r="I13" s="211" t="s">
        <v>126</v>
      </c>
      <c r="J13" s="65">
        <v>1529</v>
      </c>
      <c r="K13" s="63">
        <v>8</v>
      </c>
      <c r="L13" s="212">
        <f t="shared" si="0"/>
        <v>191.125</v>
      </c>
      <c r="M13" s="241" t="s">
        <v>294</v>
      </c>
    </row>
    <row r="14" spans="1:13" x14ac:dyDescent="0.25">
      <c r="A14" s="63">
        <v>12</v>
      </c>
      <c r="B14" s="63">
        <v>9</v>
      </c>
      <c r="C14" s="63">
        <v>2021</v>
      </c>
      <c r="D14" s="64" t="s">
        <v>262</v>
      </c>
      <c r="E14" s="64"/>
      <c r="F14" s="213" t="s">
        <v>268</v>
      </c>
      <c r="G14" s="64" t="s">
        <v>140</v>
      </c>
      <c r="H14" s="185" t="s">
        <v>127</v>
      </c>
      <c r="I14" s="211" t="s">
        <v>261</v>
      </c>
      <c r="J14" s="65">
        <v>1483</v>
      </c>
      <c r="K14" s="63">
        <v>8</v>
      </c>
      <c r="L14" s="66">
        <f t="shared" si="0"/>
        <v>185.375</v>
      </c>
      <c r="M14" s="242" t="s">
        <v>219</v>
      </c>
    </row>
    <row r="15" spans="1:13" x14ac:dyDescent="0.25">
      <c r="A15" s="63">
        <v>12</v>
      </c>
      <c r="B15" s="63">
        <v>9</v>
      </c>
      <c r="C15" s="63">
        <v>2021</v>
      </c>
      <c r="D15" s="64" t="s">
        <v>262</v>
      </c>
      <c r="E15" s="64"/>
      <c r="F15" s="213" t="s">
        <v>268</v>
      </c>
      <c r="G15" s="64" t="s">
        <v>140</v>
      </c>
      <c r="H15" s="185" t="s">
        <v>258</v>
      </c>
      <c r="I15" s="211" t="s">
        <v>261</v>
      </c>
      <c r="J15" s="65">
        <v>1417</v>
      </c>
      <c r="K15" s="63">
        <v>8</v>
      </c>
      <c r="L15" s="66">
        <f t="shared" si="0"/>
        <v>177.125</v>
      </c>
      <c r="M15" s="242" t="s">
        <v>219</v>
      </c>
    </row>
    <row r="16" spans="1:13" x14ac:dyDescent="0.25">
      <c r="A16" s="63">
        <v>12</v>
      </c>
      <c r="B16" s="63">
        <v>9</v>
      </c>
      <c r="C16" s="63">
        <v>2021</v>
      </c>
      <c r="D16" s="64" t="s">
        <v>262</v>
      </c>
      <c r="E16" s="64"/>
      <c r="F16" s="213" t="s">
        <v>268</v>
      </c>
      <c r="G16" s="64" t="s">
        <v>140</v>
      </c>
      <c r="H16" s="72" t="s">
        <v>125</v>
      </c>
      <c r="I16" s="211" t="s">
        <v>260</v>
      </c>
      <c r="J16" s="65">
        <v>1395</v>
      </c>
      <c r="K16" s="63">
        <v>8</v>
      </c>
      <c r="L16" s="66">
        <f t="shared" si="0"/>
        <v>174.375</v>
      </c>
      <c r="M16" s="211" t="s">
        <v>263</v>
      </c>
    </row>
    <row r="17" spans="1:13" x14ac:dyDescent="0.25">
      <c r="A17" s="63">
        <v>12</v>
      </c>
      <c r="B17" s="63">
        <v>9</v>
      </c>
      <c r="C17" s="63">
        <v>2021</v>
      </c>
      <c r="D17" s="64" t="s">
        <v>262</v>
      </c>
      <c r="E17" s="64"/>
      <c r="F17" s="213" t="s">
        <v>268</v>
      </c>
      <c r="G17" s="64" t="s">
        <v>140</v>
      </c>
      <c r="H17" s="72" t="s">
        <v>131</v>
      </c>
      <c r="I17" s="211" t="s">
        <v>260</v>
      </c>
      <c r="J17" s="65">
        <v>1422</v>
      </c>
      <c r="K17" s="63">
        <v>8</v>
      </c>
      <c r="L17" s="66">
        <f t="shared" si="0"/>
        <v>177.75</v>
      </c>
      <c r="M17" s="211" t="s">
        <v>263</v>
      </c>
    </row>
    <row r="18" spans="1:13" x14ac:dyDescent="0.25">
      <c r="A18" s="63">
        <v>12</v>
      </c>
      <c r="B18" s="63">
        <v>9</v>
      </c>
      <c r="C18" s="63">
        <v>2021</v>
      </c>
      <c r="D18" s="64" t="s">
        <v>262</v>
      </c>
      <c r="E18" s="64"/>
      <c r="F18" s="213" t="s">
        <v>268</v>
      </c>
      <c r="G18" s="64" t="s">
        <v>140</v>
      </c>
      <c r="H18" s="185" t="s">
        <v>259</v>
      </c>
      <c r="I18" s="211" t="s">
        <v>260</v>
      </c>
      <c r="J18" s="65">
        <v>1478</v>
      </c>
      <c r="K18" s="63">
        <v>8</v>
      </c>
      <c r="L18" s="66">
        <f t="shared" si="0"/>
        <v>184.75</v>
      </c>
      <c r="M18" s="211" t="s">
        <v>263</v>
      </c>
    </row>
    <row r="19" spans="1:13" x14ac:dyDescent="0.25">
      <c r="A19" s="63">
        <v>12</v>
      </c>
      <c r="B19" s="63">
        <v>9</v>
      </c>
      <c r="C19" s="63">
        <v>2021</v>
      </c>
      <c r="D19" s="64" t="s">
        <v>262</v>
      </c>
      <c r="E19" s="64"/>
      <c r="F19" s="213" t="s">
        <v>268</v>
      </c>
      <c r="G19" s="64" t="s">
        <v>140</v>
      </c>
      <c r="H19" s="185" t="s">
        <v>132</v>
      </c>
      <c r="I19" s="211" t="s">
        <v>265</v>
      </c>
      <c r="J19" s="65">
        <v>1215</v>
      </c>
      <c r="K19" s="63">
        <v>8</v>
      </c>
      <c r="L19" s="66">
        <f t="shared" si="0"/>
        <v>151.875</v>
      </c>
      <c r="M19" s="211" t="s">
        <v>264</v>
      </c>
    </row>
    <row r="20" spans="1:13" x14ac:dyDescent="0.25">
      <c r="A20" s="63">
        <v>19</v>
      </c>
      <c r="B20" s="63">
        <v>9</v>
      </c>
      <c r="C20" s="63">
        <v>2021</v>
      </c>
      <c r="D20" s="64" t="s">
        <v>270</v>
      </c>
      <c r="E20" s="64"/>
      <c r="F20" s="214" t="s">
        <v>269</v>
      </c>
      <c r="G20" s="64" t="s">
        <v>271</v>
      </c>
      <c r="H20" s="185" t="s">
        <v>137</v>
      </c>
      <c r="I20" s="214"/>
      <c r="J20" s="65">
        <v>2814</v>
      </c>
      <c r="K20" s="63">
        <v>15</v>
      </c>
      <c r="L20" s="66">
        <f t="shared" si="0"/>
        <v>187.6</v>
      </c>
      <c r="M20" s="214" t="s">
        <v>272</v>
      </c>
    </row>
    <row r="21" spans="1:13" x14ac:dyDescent="0.25">
      <c r="A21" s="63">
        <v>26</v>
      </c>
      <c r="B21" s="63">
        <v>9</v>
      </c>
      <c r="C21" s="63">
        <v>2021</v>
      </c>
      <c r="D21" s="64" t="s">
        <v>278</v>
      </c>
      <c r="E21" s="64"/>
      <c r="F21" s="215" t="s">
        <v>22</v>
      </c>
      <c r="G21" s="64" t="s">
        <v>274</v>
      </c>
      <c r="H21" s="185" t="s">
        <v>275</v>
      </c>
      <c r="I21" s="215" t="s">
        <v>126</v>
      </c>
      <c r="J21" s="65">
        <v>1196</v>
      </c>
      <c r="K21" s="63">
        <v>8</v>
      </c>
      <c r="L21" s="66">
        <f t="shared" si="0"/>
        <v>149.5</v>
      </c>
      <c r="M21" s="243" t="s">
        <v>217</v>
      </c>
    </row>
    <row r="22" spans="1:13" x14ac:dyDescent="0.25">
      <c r="A22" s="63">
        <v>26</v>
      </c>
      <c r="B22" s="63">
        <v>9</v>
      </c>
      <c r="C22" s="63">
        <v>2021</v>
      </c>
      <c r="D22" s="64" t="s">
        <v>278</v>
      </c>
      <c r="E22" s="64"/>
      <c r="F22" s="215" t="s">
        <v>22</v>
      </c>
      <c r="G22" s="64" t="s">
        <v>274</v>
      </c>
      <c r="H22" s="185" t="s">
        <v>259</v>
      </c>
      <c r="I22" s="215" t="s">
        <v>126</v>
      </c>
      <c r="J22" s="65">
        <v>1384</v>
      </c>
      <c r="K22" s="63">
        <v>8</v>
      </c>
      <c r="L22" s="66">
        <f t="shared" si="0"/>
        <v>173</v>
      </c>
      <c r="M22" s="243" t="s">
        <v>217</v>
      </c>
    </row>
    <row r="23" spans="1:13" x14ac:dyDescent="0.25">
      <c r="A23" s="63">
        <v>26</v>
      </c>
      <c r="B23" s="63">
        <v>9</v>
      </c>
      <c r="C23" s="63">
        <v>2021</v>
      </c>
      <c r="D23" s="64" t="s">
        <v>278</v>
      </c>
      <c r="E23" s="64"/>
      <c r="F23" s="215" t="s">
        <v>22</v>
      </c>
      <c r="G23" s="64" t="s">
        <v>274</v>
      </c>
      <c r="H23" s="185" t="s">
        <v>230</v>
      </c>
      <c r="I23" s="215" t="s">
        <v>261</v>
      </c>
      <c r="J23" s="65">
        <v>1141</v>
      </c>
      <c r="K23" s="63">
        <v>8</v>
      </c>
      <c r="L23" s="66">
        <f t="shared" si="0"/>
        <v>142.625</v>
      </c>
      <c r="M23" s="215" t="s">
        <v>263</v>
      </c>
    </row>
    <row r="24" spans="1:13" x14ac:dyDescent="0.25">
      <c r="A24" s="63">
        <v>26</v>
      </c>
      <c r="B24" s="63">
        <v>9</v>
      </c>
      <c r="C24" s="63">
        <v>2021</v>
      </c>
      <c r="D24" s="64" t="s">
        <v>278</v>
      </c>
      <c r="E24" s="64"/>
      <c r="F24" s="215" t="s">
        <v>22</v>
      </c>
      <c r="G24" s="64" t="s">
        <v>274</v>
      </c>
      <c r="H24" s="185" t="s">
        <v>277</v>
      </c>
      <c r="I24" s="215" t="s">
        <v>261</v>
      </c>
      <c r="J24" s="65">
        <v>1244</v>
      </c>
      <c r="K24" s="63">
        <v>8</v>
      </c>
      <c r="L24" s="66">
        <f t="shared" si="0"/>
        <v>155.5</v>
      </c>
      <c r="M24" s="215" t="s">
        <v>263</v>
      </c>
    </row>
    <row r="25" spans="1:13" x14ac:dyDescent="0.25">
      <c r="A25" s="63">
        <v>26</v>
      </c>
      <c r="B25" s="63">
        <v>9</v>
      </c>
      <c r="C25" s="63">
        <v>2021</v>
      </c>
      <c r="D25" s="64" t="s">
        <v>278</v>
      </c>
      <c r="E25" s="64"/>
      <c r="F25" s="215" t="s">
        <v>22</v>
      </c>
      <c r="G25" s="64" t="s">
        <v>274</v>
      </c>
      <c r="H25" s="185" t="s">
        <v>276</v>
      </c>
      <c r="I25" s="215" t="s">
        <v>126</v>
      </c>
      <c r="J25" s="65">
        <v>1288</v>
      </c>
      <c r="K25" s="63">
        <v>8</v>
      </c>
      <c r="L25" s="66">
        <f t="shared" si="0"/>
        <v>161</v>
      </c>
      <c r="M25" s="241" t="s">
        <v>294</v>
      </c>
    </row>
    <row r="26" spans="1:13" x14ac:dyDescent="0.25">
      <c r="A26" s="63">
        <v>26</v>
      </c>
      <c r="B26" s="63">
        <v>9</v>
      </c>
      <c r="C26" s="63">
        <v>2021</v>
      </c>
      <c r="D26" s="64" t="s">
        <v>278</v>
      </c>
      <c r="E26" s="64"/>
      <c r="F26" s="215" t="s">
        <v>22</v>
      </c>
      <c r="G26" s="64" t="s">
        <v>274</v>
      </c>
      <c r="H26" s="185" t="s">
        <v>138</v>
      </c>
      <c r="I26" s="215" t="s">
        <v>126</v>
      </c>
      <c r="J26" s="65">
        <v>1056</v>
      </c>
      <c r="K26" s="63">
        <v>8</v>
      </c>
      <c r="L26" s="66">
        <f t="shared" si="0"/>
        <v>132</v>
      </c>
      <c r="M26" s="241" t="s">
        <v>294</v>
      </c>
    </row>
    <row r="27" spans="1:13" x14ac:dyDescent="0.25">
      <c r="A27" s="63">
        <v>26</v>
      </c>
      <c r="B27" s="63">
        <v>9</v>
      </c>
      <c r="C27" s="63">
        <v>2021</v>
      </c>
      <c r="D27" s="64" t="s">
        <v>280</v>
      </c>
      <c r="E27" s="64"/>
      <c r="F27" s="215" t="s">
        <v>22</v>
      </c>
      <c r="G27" s="64" t="s">
        <v>140</v>
      </c>
      <c r="H27" s="185" t="s">
        <v>127</v>
      </c>
      <c r="I27" s="215" t="s">
        <v>126</v>
      </c>
      <c r="J27" s="65">
        <v>1741</v>
      </c>
      <c r="K27" s="63">
        <v>9</v>
      </c>
      <c r="L27" s="212">
        <f t="shared" si="0"/>
        <v>193.44444444444446</v>
      </c>
      <c r="M27" s="242" t="s">
        <v>219</v>
      </c>
    </row>
    <row r="28" spans="1:13" x14ac:dyDescent="0.25">
      <c r="A28" s="63">
        <v>26</v>
      </c>
      <c r="B28" s="63">
        <v>9</v>
      </c>
      <c r="C28" s="63">
        <v>2021</v>
      </c>
      <c r="D28" s="64" t="s">
        <v>280</v>
      </c>
      <c r="E28" s="64"/>
      <c r="F28" s="215" t="s">
        <v>22</v>
      </c>
      <c r="G28" s="64" t="s">
        <v>140</v>
      </c>
      <c r="H28" s="185" t="s">
        <v>130</v>
      </c>
      <c r="I28" s="215" t="s">
        <v>126</v>
      </c>
      <c r="J28" s="65">
        <v>1620</v>
      </c>
      <c r="K28" s="63">
        <v>9</v>
      </c>
      <c r="L28" s="66">
        <f t="shared" si="0"/>
        <v>180</v>
      </c>
      <c r="M28" s="242" t="s">
        <v>219</v>
      </c>
    </row>
    <row r="29" spans="1:13" x14ac:dyDescent="0.25">
      <c r="A29" s="63">
        <v>26</v>
      </c>
      <c r="B29" s="63">
        <v>9</v>
      </c>
      <c r="C29" s="63">
        <v>2021</v>
      </c>
      <c r="D29" s="64" t="s">
        <v>280</v>
      </c>
      <c r="E29" s="64"/>
      <c r="F29" s="215" t="s">
        <v>22</v>
      </c>
      <c r="G29" s="64" t="s">
        <v>140</v>
      </c>
      <c r="H29" s="185" t="s">
        <v>133</v>
      </c>
      <c r="I29" s="215" t="s">
        <v>261</v>
      </c>
      <c r="J29" s="65">
        <v>1551</v>
      </c>
      <c r="K29" s="63">
        <v>9</v>
      </c>
      <c r="L29" s="66">
        <f t="shared" si="0"/>
        <v>172.33333333333334</v>
      </c>
      <c r="M29" s="215" t="s">
        <v>279</v>
      </c>
    </row>
    <row r="30" spans="1:13" x14ac:dyDescent="0.25">
      <c r="A30" s="63">
        <v>26</v>
      </c>
      <c r="B30" s="63">
        <v>9</v>
      </c>
      <c r="C30" s="63">
        <v>2021</v>
      </c>
      <c r="D30" s="64" t="s">
        <v>280</v>
      </c>
      <c r="E30" s="64"/>
      <c r="F30" s="215" t="s">
        <v>22</v>
      </c>
      <c r="G30" s="64" t="s">
        <v>140</v>
      </c>
      <c r="H30" s="185" t="s">
        <v>137</v>
      </c>
      <c r="I30" s="215" t="s">
        <v>261</v>
      </c>
      <c r="J30" s="65">
        <v>1624</v>
      </c>
      <c r="K30" s="63">
        <v>9</v>
      </c>
      <c r="L30" s="66">
        <f t="shared" si="0"/>
        <v>180.44444444444446</v>
      </c>
      <c r="M30" s="215" t="s">
        <v>279</v>
      </c>
    </row>
    <row r="31" spans="1:13" x14ac:dyDescent="0.25">
      <c r="A31" s="63">
        <v>26</v>
      </c>
      <c r="B31" s="63">
        <v>9</v>
      </c>
      <c r="C31" s="63">
        <v>2021</v>
      </c>
      <c r="D31" s="64" t="s">
        <v>280</v>
      </c>
      <c r="E31" s="64"/>
      <c r="F31" s="215" t="s">
        <v>22</v>
      </c>
      <c r="G31" s="64" t="s">
        <v>140</v>
      </c>
      <c r="H31" s="185" t="s">
        <v>134</v>
      </c>
      <c r="I31" s="215" t="s">
        <v>126</v>
      </c>
      <c r="J31" s="65">
        <v>1429</v>
      </c>
      <c r="K31" s="63">
        <v>9</v>
      </c>
      <c r="L31" s="66">
        <f t="shared" si="0"/>
        <v>158.77777777777777</v>
      </c>
      <c r="M31" s="242" t="s">
        <v>219</v>
      </c>
    </row>
    <row r="32" spans="1:13" x14ac:dyDescent="0.25">
      <c r="A32" s="63">
        <v>26</v>
      </c>
      <c r="B32" s="63">
        <v>9</v>
      </c>
      <c r="C32" s="63">
        <v>2021</v>
      </c>
      <c r="D32" s="64" t="s">
        <v>280</v>
      </c>
      <c r="E32" s="64"/>
      <c r="F32" s="215" t="s">
        <v>22</v>
      </c>
      <c r="G32" s="64" t="s">
        <v>140</v>
      </c>
      <c r="H32" s="185" t="s">
        <v>258</v>
      </c>
      <c r="I32" s="215" t="s">
        <v>126</v>
      </c>
      <c r="J32" s="65">
        <v>1585</v>
      </c>
      <c r="K32" s="63">
        <v>9</v>
      </c>
      <c r="L32" s="66">
        <f t="shared" si="0"/>
        <v>176.11111111111111</v>
      </c>
      <c r="M32" s="242" t="s">
        <v>219</v>
      </c>
    </row>
    <row r="33" spans="1:13" x14ac:dyDescent="0.25">
      <c r="A33" s="63">
        <v>26</v>
      </c>
      <c r="B33" s="63">
        <v>9</v>
      </c>
      <c r="C33" s="63">
        <v>2021</v>
      </c>
      <c r="D33" s="64" t="s">
        <v>291</v>
      </c>
      <c r="E33" s="64"/>
      <c r="F33" s="216" t="s">
        <v>22</v>
      </c>
      <c r="G33" s="64" t="s">
        <v>292</v>
      </c>
      <c r="H33" s="72" t="s">
        <v>131</v>
      </c>
      <c r="I33" s="216" t="s">
        <v>126</v>
      </c>
      <c r="J33" s="65">
        <v>1320</v>
      </c>
      <c r="K33" s="63">
        <v>8</v>
      </c>
      <c r="L33" s="66">
        <f t="shared" si="0"/>
        <v>165</v>
      </c>
      <c r="M33" s="216" t="s">
        <v>295</v>
      </c>
    </row>
    <row r="34" spans="1:13" x14ac:dyDescent="0.25">
      <c r="A34" s="63">
        <v>26</v>
      </c>
      <c r="B34" s="63">
        <v>9</v>
      </c>
      <c r="C34" s="63">
        <v>2021</v>
      </c>
      <c r="D34" s="64" t="s">
        <v>291</v>
      </c>
      <c r="E34" s="64"/>
      <c r="F34" s="216" t="s">
        <v>22</v>
      </c>
      <c r="G34" s="64" t="s">
        <v>292</v>
      </c>
      <c r="H34" s="72" t="s">
        <v>145</v>
      </c>
      <c r="I34" s="216" t="s">
        <v>126</v>
      </c>
      <c r="J34" s="65">
        <v>1459</v>
      </c>
      <c r="K34" s="63">
        <v>8</v>
      </c>
      <c r="L34" s="66">
        <f t="shared" si="0"/>
        <v>182.375</v>
      </c>
      <c r="M34" s="216" t="s">
        <v>295</v>
      </c>
    </row>
    <row r="35" spans="1:13" x14ac:dyDescent="0.25">
      <c r="A35" s="63">
        <v>26</v>
      </c>
      <c r="B35" s="63">
        <v>9</v>
      </c>
      <c r="C35" s="63">
        <v>2021</v>
      </c>
      <c r="D35" s="64" t="s">
        <v>291</v>
      </c>
      <c r="E35" s="64"/>
      <c r="F35" s="216" t="s">
        <v>22</v>
      </c>
      <c r="G35" s="64" t="s">
        <v>292</v>
      </c>
      <c r="H35" s="72" t="s">
        <v>125</v>
      </c>
      <c r="I35" s="216" t="s">
        <v>126</v>
      </c>
      <c r="J35" s="65">
        <v>2432</v>
      </c>
      <c r="K35" s="63">
        <v>14</v>
      </c>
      <c r="L35" s="66">
        <f t="shared" si="0"/>
        <v>173.71428571428572</v>
      </c>
      <c r="M35" s="241" t="s">
        <v>294</v>
      </c>
    </row>
    <row r="36" spans="1:13" x14ac:dyDescent="0.25">
      <c r="A36" s="63">
        <v>26</v>
      </c>
      <c r="B36" s="63">
        <v>9</v>
      </c>
      <c r="C36" s="63">
        <v>2021</v>
      </c>
      <c r="D36" s="64" t="s">
        <v>291</v>
      </c>
      <c r="E36" s="64"/>
      <c r="F36" s="216" t="s">
        <v>22</v>
      </c>
      <c r="G36" s="64" t="s">
        <v>292</v>
      </c>
      <c r="H36" s="72" t="s">
        <v>293</v>
      </c>
      <c r="I36" s="216" t="s">
        <v>126</v>
      </c>
      <c r="J36" s="65">
        <v>2316</v>
      </c>
      <c r="K36" s="63">
        <v>14</v>
      </c>
      <c r="L36" s="66">
        <f t="shared" si="0"/>
        <v>165.42857142857142</v>
      </c>
      <c r="M36" s="241" t="s">
        <v>294</v>
      </c>
    </row>
    <row r="37" spans="1:13" x14ac:dyDescent="0.25">
      <c r="A37" s="63">
        <v>3</v>
      </c>
      <c r="B37" s="63">
        <v>10</v>
      </c>
      <c r="C37" s="63">
        <v>2021</v>
      </c>
      <c r="D37" s="64" t="s">
        <v>302</v>
      </c>
      <c r="E37" s="64"/>
      <c r="F37" s="218" t="s">
        <v>301</v>
      </c>
      <c r="G37" s="64" t="s">
        <v>124</v>
      </c>
      <c r="H37" s="72" t="s">
        <v>125</v>
      </c>
      <c r="I37" s="218" t="s">
        <v>126</v>
      </c>
      <c r="J37" s="65">
        <v>1551</v>
      </c>
      <c r="K37" s="63">
        <v>9</v>
      </c>
      <c r="L37" s="66">
        <f t="shared" si="0"/>
        <v>172.33333333333334</v>
      </c>
      <c r="M37" s="218" t="s">
        <v>300</v>
      </c>
    </row>
    <row r="38" spans="1:13" x14ac:dyDescent="0.25">
      <c r="A38" s="63">
        <v>3</v>
      </c>
      <c r="B38" s="63">
        <v>10</v>
      </c>
      <c r="C38" s="63">
        <v>2021</v>
      </c>
      <c r="D38" s="64" t="s">
        <v>302</v>
      </c>
      <c r="E38" s="64"/>
      <c r="F38" s="218" t="s">
        <v>301</v>
      </c>
      <c r="G38" s="64" t="s">
        <v>124</v>
      </c>
      <c r="H38" s="185" t="s">
        <v>137</v>
      </c>
      <c r="I38" s="218" t="s">
        <v>126</v>
      </c>
      <c r="J38" s="65">
        <v>1585</v>
      </c>
      <c r="K38" s="63">
        <v>9</v>
      </c>
      <c r="L38" s="66">
        <f t="shared" si="0"/>
        <v>176.11111111111111</v>
      </c>
      <c r="M38" s="218" t="s">
        <v>300</v>
      </c>
    </row>
    <row r="39" spans="1:13" x14ac:dyDescent="0.25">
      <c r="A39" s="63">
        <v>3</v>
      </c>
      <c r="B39" s="63">
        <v>10</v>
      </c>
      <c r="C39" s="63">
        <v>2021</v>
      </c>
      <c r="D39" s="64" t="s">
        <v>302</v>
      </c>
      <c r="E39" s="64"/>
      <c r="F39" s="218" t="s">
        <v>301</v>
      </c>
      <c r="G39" s="64" t="s">
        <v>124</v>
      </c>
      <c r="H39" s="185" t="s">
        <v>132</v>
      </c>
      <c r="I39" s="218"/>
      <c r="J39" s="65">
        <v>1383</v>
      </c>
      <c r="K39" s="63">
        <v>9</v>
      </c>
      <c r="L39" s="66">
        <f t="shared" si="0"/>
        <v>153.66666666666666</v>
      </c>
      <c r="M39" s="218" t="s">
        <v>298</v>
      </c>
    </row>
    <row r="40" spans="1:13" x14ac:dyDescent="0.25">
      <c r="A40" s="63">
        <v>3</v>
      </c>
      <c r="B40" s="63">
        <v>10</v>
      </c>
      <c r="C40" s="63">
        <v>2021</v>
      </c>
      <c r="D40" s="64" t="s">
        <v>302</v>
      </c>
      <c r="E40" s="64"/>
      <c r="F40" s="218" t="s">
        <v>301</v>
      </c>
      <c r="G40" s="64" t="s">
        <v>124</v>
      </c>
      <c r="H40" s="185" t="s">
        <v>127</v>
      </c>
      <c r="I40" s="218"/>
      <c r="J40" s="65">
        <v>1551</v>
      </c>
      <c r="K40" s="63">
        <v>9</v>
      </c>
      <c r="L40" s="66">
        <f t="shared" si="0"/>
        <v>172.33333333333334</v>
      </c>
      <c r="M40" s="218" t="s">
        <v>299</v>
      </c>
    </row>
    <row r="41" spans="1:13" x14ac:dyDescent="0.25">
      <c r="A41" s="63">
        <v>3</v>
      </c>
      <c r="B41" s="63">
        <v>10</v>
      </c>
      <c r="C41" s="63">
        <v>2021</v>
      </c>
      <c r="D41" s="64" t="s">
        <v>302</v>
      </c>
      <c r="E41" s="64"/>
      <c r="F41" s="218" t="s">
        <v>301</v>
      </c>
      <c r="G41" s="64" t="s">
        <v>124</v>
      </c>
      <c r="H41" s="72" t="s">
        <v>293</v>
      </c>
      <c r="I41" s="218"/>
      <c r="J41" s="65">
        <v>3384</v>
      </c>
      <c r="K41" s="63">
        <v>18</v>
      </c>
      <c r="L41" s="66">
        <f t="shared" si="0"/>
        <v>188</v>
      </c>
      <c r="M41" s="218" t="s">
        <v>303</v>
      </c>
    </row>
    <row r="42" spans="1:13" x14ac:dyDescent="0.25">
      <c r="A42" s="63">
        <v>10</v>
      </c>
      <c r="B42" s="63">
        <v>10</v>
      </c>
      <c r="C42" s="63">
        <v>2021</v>
      </c>
      <c r="D42" s="64" t="s">
        <v>305</v>
      </c>
      <c r="E42" s="64"/>
      <c r="F42" s="219" t="s">
        <v>304</v>
      </c>
      <c r="G42" s="64" t="s">
        <v>225</v>
      </c>
      <c r="H42" s="72" t="s">
        <v>293</v>
      </c>
      <c r="I42" s="219"/>
      <c r="J42" s="65">
        <v>2052</v>
      </c>
      <c r="K42" s="63">
        <v>11</v>
      </c>
      <c r="L42" s="66">
        <f t="shared" si="0"/>
        <v>186.54545454545453</v>
      </c>
      <c r="M42" s="219" t="s">
        <v>279</v>
      </c>
    </row>
    <row r="43" spans="1:13" x14ac:dyDescent="0.25">
      <c r="A43" s="63">
        <v>10</v>
      </c>
      <c r="B43" s="63">
        <v>10</v>
      </c>
      <c r="C43" s="63">
        <v>2021</v>
      </c>
      <c r="D43" s="64" t="s">
        <v>305</v>
      </c>
      <c r="E43" s="64"/>
      <c r="F43" s="219" t="s">
        <v>304</v>
      </c>
      <c r="G43" s="64" t="s">
        <v>225</v>
      </c>
      <c r="H43" s="72" t="s">
        <v>125</v>
      </c>
      <c r="I43" s="219"/>
      <c r="J43" s="65">
        <v>1910</v>
      </c>
      <c r="K43" s="63">
        <v>11</v>
      </c>
      <c r="L43" s="66">
        <f t="shared" si="0"/>
        <v>173.63636363636363</v>
      </c>
      <c r="M43" s="219" t="s">
        <v>279</v>
      </c>
    </row>
    <row r="44" spans="1:13" x14ac:dyDescent="0.25">
      <c r="A44" s="63">
        <v>10</v>
      </c>
      <c r="B44" s="63">
        <v>10</v>
      </c>
      <c r="C44" s="63">
        <v>2021</v>
      </c>
      <c r="D44" s="64" t="s">
        <v>305</v>
      </c>
      <c r="E44" s="64"/>
      <c r="F44" s="219" t="s">
        <v>304</v>
      </c>
      <c r="G44" s="64" t="s">
        <v>225</v>
      </c>
      <c r="H44" s="185" t="s">
        <v>258</v>
      </c>
      <c r="I44" s="219"/>
      <c r="J44" s="65">
        <v>761</v>
      </c>
      <c r="K44" s="63">
        <v>5</v>
      </c>
      <c r="L44" s="66">
        <f t="shared" si="0"/>
        <v>152.19999999999999</v>
      </c>
      <c r="M44" s="219" t="s">
        <v>279</v>
      </c>
    </row>
    <row r="45" spans="1:13" x14ac:dyDescent="0.25">
      <c r="A45" s="63">
        <v>10</v>
      </c>
      <c r="B45" s="63">
        <v>10</v>
      </c>
      <c r="C45" s="63">
        <v>2021</v>
      </c>
      <c r="D45" s="64" t="s">
        <v>305</v>
      </c>
      <c r="E45" s="64"/>
      <c r="F45" s="219" t="s">
        <v>304</v>
      </c>
      <c r="G45" s="64" t="s">
        <v>225</v>
      </c>
      <c r="H45" s="72" t="s">
        <v>306</v>
      </c>
      <c r="I45" s="219"/>
      <c r="J45" s="65">
        <v>936</v>
      </c>
      <c r="K45" s="63">
        <v>6</v>
      </c>
      <c r="L45" s="66">
        <f t="shared" si="0"/>
        <v>156</v>
      </c>
      <c r="M45" s="219" t="s">
        <v>279</v>
      </c>
    </row>
    <row r="46" spans="1:13" x14ac:dyDescent="0.25">
      <c r="A46" s="63">
        <v>10</v>
      </c>
      <c r="B46" s="63">
        <v>10</v>
      </c>
      <c r="C46" s="63">
        <v>2021</v>
      </c>
      <c r="D46" s="64" t="s">
        <v>305</v>
      </c>
      <c r="E46" s="64"/>
      <c r="F46" s="219" t="s">
        <v>304</v>
      </c>
      <c r="G46" s="64" t="s">
        <v>225</v>
      </c>
      <c r="H46" s="72" t="s">
        <v>128</v>
      </c>
      <c r="I46" s="219"/>
      <c r="J46" s="65">
        <v>1930</v>
      </c>
      <c r="K46" s="63">
        <v>11</v>
      </c>
      <c r="L46" s="66">
        <f t="shared" si="0"/>
        <v>175.45454545454547</v>
      </c>
      <c r="M46" s="219" t="s">
        <v>279</v>
      </c>
    </row>
    <row r="47" spans="1:13" x14ac:dyDescent="0.25">
      <c r="A47" s="63">
        <v>10</v>
      </c>
      <c r="B47" s="63">
        <v>10</v>
      </c>
      <c r="C47" s="63">
        <v>2021</v>
      </c>
      <c r="D47" s="64" t="s">
        <v>313</v>
      </c>
      <c r="E47" s="64"/>
      <c r="F47" s="219" t="s">
        <v>304</v>
      </c>
      <c r="G47" s="64" t="s">
        <v>292</v>
      </c>
      <c r="H47" s="185" t="s">
        <v>134</v>
      </c>
      <c r="I47" s="219"/>
      <c r="J47" s="65">
        <v>1142</v>
      </c>
      <c r="K47" s="63">
        <v>7</v>
      </c>
      <c r="L47" s="66">
        <f t="shared" si="0"/>
        <v>163.14285714285714</v>
      </c>
      <c r="M47" s="241" t="s">
        <v>294</v>
      </c>
    </row>
    <row r="48" spans="1:13" x14ac:dyDescent="0.25">
      <c r="A48" s="63">
        <v>10</v>
      </c>
      <c r="B48" s="63">
        <v>10</v>
      </c>
      <c r="C48" s="63">
        <v>2021</v>
      </c>
      <c r="D48" s="64" t="s">
        <v>313</v>
      </c>
      <c r="E48" s="64"/>
      <c r="F48" s="219" t="s">
        <v>304</v>
      </c>
      <c r="G48" s="64" t="s">
        <v>292</v>
      </c>
      <c r="H48" s="72" t="s">
        <v>144</v>
      </c>
      <c r="I48" s="219"/>
      <c r="J48" s="65">
        <v>1117</v>
      </c>
      <c r="K48" s="63">
        <v>7</v>
      </c>
      <c r="L48" s="66">
        <f t="shared" si="0"/>
        <v>159.57142857142858</v>
      </c>
      <c r="M48" s="241" t="s">
        <v>294</v>
      </c>
    </row>
    <row r="49" spans="1:13" x14ac:dyDescent="0.25">
      <c r="A49" s="63">
        <v>10</v>
      </c>
      <c r="B49" s="63">
        <v>10</v>
      </c>
      <c r="C49" s="63">
        <v>2021</v>
      </c>
      <c r="D49" s="64" t="s">
        <v>313</v>
      </c>
      <c r="E49" s="64"/>
      <c r="F49" s="219" t="s">
        <v>304</v>
      </c>
      <c r="G49" s="64" t="s">
        <v>292</v>
      </c>
      <c r="H49" s="72" t="s">
        <v>312</v>
      </c>
      <c r="I49" s="219"/>
      <c r="J49" s="65">
        <v>1136</v>
      </c>
      <c r="K49" s="63">
        <v>7</v>
      </c>
      <c r="L49" s="66">
        <f t="shared" si="0"/>
        <v>162.28571428571428</v>
      </c>
      <c r="M49" s="241" t="s">
        <v>294</v>
      </c>
    </row>
    <row r="50" spans="1:13" x14ac:dyDescent="0.25">
      <c r="A50" s="63">
        <v>10</v>
      </c>
      <c r="B50" s="63">
        <v>10</v>
      </c>
      <c r="C50" s="63">
        <v>2021</v>
      </c>
      <c r="D50" s="64" t="s">
        <v>313</v>
      </c>
      <c r="E50" s="64"/>
      <c r="F50" s="219" t="s">
        <v>304</v>
      </c>
      <c r="G50" s="64" t="s">
        <v>292</v>
      </c>
      <c r="H50" s="185" t="s">
        <v>132</v>
      </c>
      <c r="I50" s="219"/>
      <c r="J50" s="65">
        <v>1073</v>
      </c>
      <c r="K50" s="63">
        <v>7</v>
      </c>
      <c r="L50" s="66">
        <f t="shared" si="0"/>
        <v>153.28571428571428</v>
      </c>
      <c r="M50" s="241" t="s">
        <v>294</v>
      </c>
    </row>
    <row r="51" spans="1:13" x14ac:dyDescent="0.25">
      <c r="A51" s="63">
        <v>16</v>
      </c>
      <c r="B51" s="63">
        <v>10</v>
      </c>
      <c r="C51" s="63">
        <v>2021</v>
      </c>
      <c r="D51" s="64" t="s">
        <v>329</v>
      </c>
      <c r="E51" s="64"/>
      <c r="F51" s="225" t="s">
        <v>304</v>
      </c>
      <c r="G51" s="64" t="s">
        <v>274</v>
      </c>
      <c r="H51" s="185" t="s">
        <v>259</v>
      </c>
      <c r="I51" s="225"/>
      <c r="J51" s="65">
        <v>1152</v>
      </c>
      <c r="K51" s="63">
        <v>6</v>
      </c>
      <c r="L51" s="212">
        <f t="shared" si="0"/>
        <v>192</v>
      </c>
      <c r="M51" s="242" t="s">
        <v>330</v>
      </c>
    </row>
    <row r="52" spans="1:13" x14ac:dyDescent="0.25">
      <c r="A52" s="63">
        <v>16</v>
      </c>
      <c r="B52" s="63">
        <v>10</v>
      </c>
      <c r="C52" s="63">
        <v>2021</v>
      </c>
      <c r="D52" s="64" t="s">
        <v>329</v>
      </c>
      <c r="E52" s="64"/>
      <c r="F52" s="225" t="s">
        <v>304</v>
      </c>
      <c r="G52" s="64" t="s">
        <v>274</v>
      </c>
      <c r="H52" s="185" t="s">
        <v>137</v>
      </c>
      <c r="I52" s="225"/>
      <c r="J52" s="65">
        <v>1113</v>
      </c>
      <c r="K52" s="63">
        <v>6</v>
      </c>
      <c r="L52" s="66">
        <f t="shared" si="0"/>
        <v>185.5</v>
      </c>
      <c r="M52" s="242" t="s">
        <v>330</v>
      </c>
    </row>
    <row r="53" spans="1:13" x14ac:dyDescent="0.25">
      <c r="A53" s="63">
        <v>17</v>
      </c>
      <c r="B53" s="63">
        <v>10</v>
      </c>
      <c r="C53" s="63">
        <v>2021</v>
      </c>
      <c r="D53" s="64" t="s">
        <v>9</v>
      </c>
      <c r="E53" s="64"/>
      <c r="F53" s="222" t="s">
        <v>269</v>
      </c>
      <c r="G53" s="64" t="s">
        <v>317</v>
      </c>
      <c r="H53" s="72" t="s">
        <v>125</v>
      </c>
      <c r="I53" s="222"/>
      <c r="J53" s="65">
        <v>3205</v>
      </c>
      <c r="K53" s="63">
        <v>18</v>
      </c>
      <c r="L53" s="66">
        <f t="shared" si="0"/>
        <v>178.05555555555554</v>
      </c>
      <c r="M53" s="222" t="s">
        <v>318</v>
      </c>
    </row>
    <row r="54" spans="1:13" x14ac:dyDescent="0.25">
      <c r="A54" s="63">
        <v>17</v>
      </c>
      <c r="B54" s="63">
        <v>10</v>
      </c>
      <c r="C54" s="63">
        <v>2021</v>
      </c>
      <c r="D54" s="64" t="s">
        <v>328</v>
      </c>
      <c r="E54" s="64"/>
      <c r="F54" s="224" t="s">
        <v>325</v>
      </c>
      <c r="G54" s="64" t="s">
        <v>140</v>
      </c>
      <c r="H54" s="72" t="s">
        <v>326</v>
      </c>
      <c r="I54" s="224"/>
      <c r="J54" s="65">
        <v>881</v>
      </c>
      <c r="K54" s="63">
        <v>8</v>
      </c>
      <c r="L54" s="66">
        <f t="shared" si="0"/>
        <v>110.125</v>
      </c>
      <c r="M54" s="224" t="s">
        <v>327</v>
      </c>
    </row>
    <row r="55" spans="1:13" x14ac:dyDescent="0.25">
      <c r="A55" s="63">
        <v>31</v>
      </c>
      <c r="B55" s="63">
        <v>10</v>
      </c>
      <c r="C55" s="63">
        <v>2021</v>
      </c>
      <c r="D55" s="64" t="s">
        <v>333</v>
      </c>
      <c r="E55" s="64"/>
      <c r="F55" s="226" t="s">
        <v>334</v>
      </c>
      <c r="G55" s="64" t="s">
        <v>140</v>
      </c>
      <c r="H55" s="72" t="s">
        <v>306</v>
      </c>
      <c r="I55" s="226"/>
      <c r="J55" s="65">
        <v>1782</v>
      </c>
      <c r="K55" s="63">
        <v>11</v>
      </c>
      <c r="L55" s="66">
        <f t="shared" si="0"/>
        <v>162</v>
      </c>
      <c r="M55" s="243" t="s">
        <v>335</v>
      </c>
    </row>
    <row r="56" spans="1:13" x14ac:dyDescent="0.25">
      <c r="A56" s="63">
        <v>7</v>
      </c>
      <c r="B56" s="63">
        <v>11</v>
      </c>
      <c r="C56" s="63">
        <v>2021</v>
      </c>
      <c r="D56" s="64" t="s">
        <v>339</v>
      </c>
      <c r="E56" s="64"/>
      <c r="F56" s="227" t="s">
        <v>334</v>
      </c>
      <c r="G56" s="64" t="s">
        <v>124</v>
      </c>
      <c r="H56" s="72" t="s">
        <v>125</v>
      </c>
      <c r="I56" s="227" t="s">
        <v>126</v>
      </c>
      <c r="J56" s="65">
        <v>2587</v>
      </c>
      <c r="K56" s="63">
        <v>14</v>
      </c>
      <c r="L56" s="66">
        <f t="shared" si="0"/>
        <v>184.78571428571428</v>
      </c>
      <c r="M56" s="227" t="s">
        <v>358</v>
      </c>
    </row>
    <row r="57" spans="1:13" x14ac:dyDescent="0.25">
      <c r="A57" s="63">
        <v>7</v>
      </c>
      <c r="B57" s="63">
        <v>11</v>
      </c>
      <c r="C57" s="63">
        <v>2021</v>
      </c>
      <c r="D57" s="64" t="s">
        <v>339</v>
      </c>
      <c r="E57" s="64"/>
      <c r="F57" s="227" t="s">
        <v>334</v>
      </c>
      <c r="G57" s="64" t="s">
        <v>124</v>
      </c>
      <c r="H57" s="72" t="s">
        <v>131</v>
      </c>
      <c r="I57" s="227" t="s">
        <v>126</v>
      </c>
      <c r="J57" s="65">
        <v>2650</v>
      </c>
      <c r="K57" s="63">
        <v>14</v>
      </c>
      <c r="L57" s="66">
        <f t="shared" si="0"/>
        <v>189.28571428571428</v>
      </c>
      <c r="M57" s="230" t="s">
        <v>358</v>
      </c>
    </row>
    <row r="58" spans="1:13" x14ac:dyDescent="0.25">
      <c r="A58" s="63">
        <v>7</v>
      </c>
      <c r="B58" s="63">
        <v>11</v>
      </c>
      <c r="C58" s="63">
        <v>2021</v>
      </c>
      <c r="D58" s="64" t="s">
        <v>339</v>
      </c>
      <c r="E58" s="64"/>
      <c r="F58" s="227" t="s">
        <v>334</v>
      </c>
      <c r="G58" s="64" t="s">
        <v>124</v>
      </c>
      <c r="H58" s="185" t="s">
        <v>130</v>
      </c>
      <c r="I58" s="227" t="s">
        <v>261</v>
      </c>
      <c r="J58" s="65">
        <v>2488</v>
      </c>
      <c r="K58" s="63">
        <v>14</v>
      </c>
      <c r="L58" s="66">
        <f t="shared" si="0"/>
        <v>177.71428571428572</v>
      </c>
      <c r="M58" s="230" t="s">
        <v>357</v>
      </c>
    </row>
    <row r="59" spans="1:13" x14ac:dyDescent="0.25">
      <c r="A59" s="63">
        <v>7</v>
      </c>
      <c r="B59" s="63">
        <v>11</v>
      </c>
      <c r="C59" s="63">
        <v>2021</v>
      </c>
      <c r="D59" s="64" t="s">
        <v>339</v>
      </c>
      <c r="E59" s="64"/>
      <c r="F59" s="227" t="s">
        <v>334</v>
      </c>
      <c r="G59" s="64" t="s">
        <v>124</v>
      </c>
      <c r="H59" s="72" t="s">
        <v>306</v>
      </c>
      <c r="I59" s="227" t="s">
        <v>261</v>
      </c>
      <c r="J59" s="65">
        <v>2263</v>
      </c>
      <c r="K59" s="63">
        <v>14</v>
      </c>
      <c r="L59" s="66">
        <f t="shared" si="0"/>
        <v>161.64285714285714</v>
      </c>
      <c r="M59" s="230" t="s">
        <v>357</v>
      </c>
    </row>
    <row r="60" spans="1:13" x14ac:dyDescent="0.25">
      <c r="A60" s="63">
        <v>7</v>
      </c>
      <c r="B60" s="63">
        <v>11</v>
      </c>
      <c r="C60" s="63">
        <v>2021</v>
      </c>
      <c r="D60" s="64" t="s">
        <v>339</v>
      </c>
      <c r="E60" s="64"/>
      <c r="F60" s="227" t="s">
        <v>334</v>
      </c>
      <c r="G60" s="64" t="s">
        <v>124</v>
      </c>
      <c r="H60" s="185" t="s">
        <v>127</v>
      </c>
      <c r="I60" s="227" t="s">
        <v>260</v>
      </c>
      <c r="J60" s="65">
        <v>2986</v>
      </c>
      <c r="K60" s="63">
        <v>14</v>
      </c>
      <c r="L60" s="61">
        <f t="shared" si="0"/>
        <v>213.28571428571428</v>
      </c>
      <c r="M60" s="227" t="s">
        <v>356</v>
      </c>
    </row>
    <row r="61" spans="1:13" x14ac:dyDescent="0.25">
      <c r="A61" s="63">
        <v>7</v>
      </c>
      <c r="B61" s="63">
        <v>11</v>
      </c>
      <c r="C61" s="63">
        <v>2021</v>
      </c>
      <c r="D61" s="64" t="s">
        <v>339</v>
      </c>
      <c r="E61" s="64"/>
      <c r="F61" s="227" t="s">
        <v>334</v>
      </c>
      <c r="G61" s="64" t="s">
        <v>124</v>
      </c>
      <c r="H61" s="185" t="s">
        <v>137</v>
      </c>
      <c r="I61" s="227" t="s">
        <v>260</v>
      </c>
      <c r="J61" s="65">
        <v>2468</v>
      </c>
      <c r="K61" s="63">
        <v>14</v>
      </c>
      <c r="L61" s="66">
        <f t="shared" si="0"/>
        <v>176.28571428571428</v>
      </c>
      <c r="M61" s="230" t="s">
        <v>356</v>
      </c>
    </row>
    <row r="62" spans="1:13" x14ac:dyDescent="0.25">
      <c r="A62" s="63">
        <v>14</v>
      </c>
      <c r="B62" s="63">
        <v>11</v>
      </c>
      <c r="C62" s="63">
        <v>2021</v>
      </c>
      <c r="D62" s="64" t="s">
        <v>343</v>
      </c>
      <c r="E62" s="64"/>
      <c r="F62" s="228" t="s">
        <v>344</v>
      </c>
      <c r="G62" s="64" t="s">
        <v>124</v>
      </c>
      <c r="H62" s="72" t="s">
        <v>131</v>
      </c>
      <c r="I62" s="228" t="s">
        <v>126</v>
      </c>
      <c r="J62" s="65">
        <v>1213</v>
      </c>
      <c r="K62" s="63">
        <v>7</v>
      </c>
      <c r="L62" s="66">
        <f t="shared" si="0"/>
        <v>173.28571428571428</v>
      </c>
      <c r="M62" s="228" t="s">
        <v>263</v>
      </c>
    </row>
    <row r="63" spans="1:13" x14ac:dyDescent="0.25">
      <c r="A63" s="63">
        <v>14</v>
      </c>
      <c r="B63" s="63">
        <v>11</v>
      </c>
      <c r="C63" s="63">
        <v>2021</v>
      </c>
      <c r="D63" s="64" t="s">
        <v>343</v>
      </c>
      <c r="E63" s="64"/>
      <c r="F63" s="228" t="s">
        <v>344</v>
      </c>
      <c r="G63" s="64" t="s">
        <v>124</v>
      </c>
      <c r="H63" s="185" t="s">
        <v>130</v>
      </c>
      <c r="I63" s="228" t="s">
        <v>126</v>
      </c>
      <c r="J63" s="65">
        <v>1279</v>
      </c>
      <c r="K63" s="63">
        <v>7</v>
      </c>
      <c r="L63" s="66">
        <f t="shared" si="0"/>
        <v>182.71428571428572</v>
      </c>
      <c r="M63" s="228" t="s">
        <v>263</v>
      </c>
    </row>
    <row r="64" spans="1:13" x14ac:dyDescent="0.25">
      <c r="A64" s="63">
        <v>14</v>
      </c>
      <c r="B64" s="63">
        <v>11</v>
      </c>
      <c r="C64" s="63">
        <v>2021</v>
      </c>
      <c r="D64" s="64" t="s">
        <v>343</v>
      </c>
      <c r="E64" s="64"/>
      <c r="F64" s="228" t="s">
        <v>344</v>
      </c>
      <c r="G64" s="64" t="s">
        <v>124</v>
      </c>
      <c r="H64" s="185" t="s">
        <v>137</v>
      </c>
      <c r="I64" s="228" t="s">
        <v>126</v>
      </c>
      <c r="J64" s="65">
        <v>1194</v>
      </c>
      <c r="K64" s="63">
        <v>7</v>
      </c>
      <c r="L64" s="66">
        <f t="shared" si="0"/>
        <v>170.57142857142858</v>
      </c>
      <c r="M64" s="228" t="s">
        <v>263</v>
      </c>
    </row>
    <row r="65" spans="1:13" x14ac:dyDescent="0.25">
      <c r="A65" s="63">
        <v>14</v>
      </c>
      <c r="B65" s="63">
        <v>11</v>
      </c>
      <c r="C65" s="63">
        <v>2021</v>
      </c>
      <c r="D65" s="64" t="s">
        <v>343</v>
      </c>
      <c r="E65" s="64"/>
      <c r="F65" s="228" t="s">
        <v>344</v>
      </c>
      <c r="G65" s="64" t="s">
        <v>124</v>
      </c>
      <c r="H65" s="185" t="s">
        <v>133</v>
      </c>
      <c r="I65" s="228" t="s">
        <v>126</v>
      </c>
      <c r="J65" s="65">
        <v>1274</v>
      </c>
      <c r="K65" s="63">
        <v>7</v>
      </c>
      <c r="L65" s="66">
        <f t="shared" si="0"/>
        <v>182</v>
      </c>
      <c r="M65" s="228" t="s">
        <v>263</v>
      </c>
    </row>
    <row r="66" spans="1:13" x14ac:dyDescent="0.25">
      <c r="A66" s="63">
        <v>14</v>
      </c>
      <c r="B66" s="63">
        <v>11</v>
      </c>
      <c r="C66" s="63">
        <v>2021</v>
      </c>
      <c r="D66" s="64" t="s">
        <v>343</v>
      </c>
      <c r="E66" s="64"/>
      <c r="F66" s="228" t="s">
        <v>344</v>
      </c>
      <c r="G66" s="64" t="s">
        <v>124</v>
      </c>
      <c r="H66" s="185" t="s">
        <v>129</v>
      </c>
      <c r="I66" s="228" t="s">
        <v>126</v>
      </c>
      <c r="J66" s="65">
        <v>1302</v>
      </c>
      <c r="K66" s="63">
        <v>7</v>
      </c>
      <c r="L66" s="66">
        <f t="shared" si="0"/>
        <v>186</v>
      </c>
      <c r="M66" s="228" t="s">
        <v>263</v>
      </c>
    </row>
    <row r="67" spans="1:13" x14ac:dyDescent="0.25">
      <c r="A67" s="63">
        <v>14</v>
      </c>
      <c r="B67" s="63">
        <v>11</v>
      </c>
      <c r="C67" s="63">
        <v>2021</v>
      </c>
      <c r="D67" s="64" t="s">
        <v>343</v>
      </c>
      <c r="E67" s="64"/>
      <c r="F67" s="228" t="s">
        <v>344</v>
      </c>
      <c r="G67" s="64" t="s">
        <v>124</v>
      </c>
      <c r="H67" s="185" t="s">
        <v>146</v>
      </c>
      <c r="I67" s="228" t="s">
        <v>261</v>
      </c>
      <c r="J67" s="65">
        <v>976</v>
      </c>
      <c r="K67" s="63">
        <v>5</v>
      </c>
      <c r="L67" s="212">
        <f t="shared" si="0"/>
        <v>195.2</v>
      </c>
      <c r="M67" s="242" t="s">
        <v>348</v>
      </c>
    </row>
    <row r="68" spans="1:13" x14ac:dyDescent="0.25">
      <c r="A68" s="63">
        <v>14</v>
      </c>
      <c r="B68" s="63">
        <v>11</v>
      </c>
      <c r="C68" s="63">
        <v>2021</v>
      </c>
      <c r="D68" s="64" t="s">
        <v>343</v>
      </c>
      <c r="E68" s="64"/>
      <c r="F68" s="228" t="s">
        <v>344</v>
      </c>
      <c r="G68" s="64" t="s">
        <v>124</v>
      </c>
      <c r="H68" s="185" t="s">
        <v>127</v>
      </c>
      <c r="I68" s="228" t="s">
        <v>261</v>
      </c>
      <c r="J68" s="65">
        <v>1337</v>
      </c>
      <c r="K68" s="63">
        <v>7</v>
      </c>
      <c r="L68" s="212">
        <f t="shared" si="0"/>
        <v>191</v>
      </c>
      <c r="M68" s="242" t="s">
        <v>348</v>
      </c>
    </row>
    <row r="69" spans="1:13" x14ac:dyDescent="0.25">
      <c r="A69" s="63">
        <v>14</v>
      </c>
      <c r="B69" s="63">
        <v>11</v>
      </c>
      <c r="C69" s="63">
        <v>2021</v>
      </c>
      <c r="D69" s="64" t="s">
        <v>343</v>
      </c>
      <c r="E69" s="64"/>
      <c r="F69" s="228" t="s">
        <v>344</v>
      </c>
      <c r="G69" s="64" t="s">
        <v>124</v>
      </c>
      <c r="H69" s="185" t="s">
        <v>259</v>
      </c>
      <c r="I69" s="228" t="s">
        <v>261</v>
      </c>
      <c r="J69" s="65">
        <v>1262</v>
      </c>
      <c r="K69" s="63">
        <v>7</v>
      </c>
      <c r="L69" s="66">
        <f t="shared" si="0"/>
        <v>180.28571428571428</v>
      </c>
      <c r="M69" s="242" t="s">
        <v>348</v>
      </c>
    </row>
    <row r="70" spans="1:13" x14ac:dyDescent="0.25">
      <c r="A70" s="63">
        <v>14</v>
      </c>
      <c r="B70" s="63">
        <v>11</v>
      </c>
      <c r="C70" s="63">
        <v>2021</v>
      </c>
      <c r="D70" s="64" t="s">
        <v>343</v>
      </c>
      <c r="E70" s="64"/>
      <c r="F70" s="228" t="s">
        <v>344</v>
      </c>
      <c r="G70" s="64" t="s">
        <v>124</v>
      </c>
      <c r="H70" s="185" t="s">
        <v>342</v>
      </c>
      <c r="I70" s="228" t="s">
        <v>261</v>
      </c>
      <c r="J70" s="65">
        <v>658</v>
      </c>
      <c r="K70" s="63">
        <v>4</v>
      </c>
      <c r="L70" s="66">
        <f t="shared" si="0"/>
        <v>164.5</v>
      </c>
      <c r="M70" s="242" t="s">
        <v>348</v>
      </c>
    </row>
    <row r="71" spans="1:13" x14ac:dyDescent="0.25">
      <c r="A71" s="63">
        <v>14</v>
      </c>
      <c r="B71" s="63">
        <v>11</v>
      </c>
      <c r="C71" s="63">
        <v>2021</v>
      </c>
      <c r="D71" s="64" t="s">
        <v>343</v>
      </c>
      <c r="E71" s="64"/>
      <c r="F71" s="228" t="s">
        <v>344</v>
      </c>
      <c r="G71" s="64" t="s">
        <v>124</v>
      </c>
      <c r="H71" s="185" t="s">
        <v>136</v>
      </c>
      <c r="I71" s="228" t="s">
        <v>261</v>
      </c>
      <c r="J71" s="65">
        <v>781</v>
      </c>
      <c r="K71" s="63">
        <v>5</v>
      </c>
      <c r="L71" s="66">
        <f t="shared" si="0"/>
        <v>156.19999999999999</v>
      </c>
      <c r="M71" s="242" t="s">
        <v>348</v>
      </c>
    </row>
    <row r="72" spans="1:13" x14ac:dyDescent="0.25">
      <c r="A72" s="63">
        <v>14</v>
      </c>
      <c r="B72" s="63">
        <v>11</v>
      </c>
      <c r="C72" s="63">
        <v>2021</v>
      </c>
      <c r="D72" s="64" t="s">
        <v>343</v>
      </c>
      <c r="E72" s="64"/>
      <c r="F72" s="228" t="s">
        <v>344</v>
      </c>
      <c r="G72" s="64" t="s">
        <v>124</v>
      </c>
      <c r="H72" s="185" t="s">
        <v>147</v>
      </c>
      <c r="I72" s="228" t="s">
        <v>261</v>
      </c>
      <c r="J72" s="65">
        <v>1216</v>
      </c>
      <c r="K72" s="63">
        <v>7</v>
      </c>
      <c r="L72" s="66">
        <f t="shared" si="0"/>
        <v>173.71428571428572</v>
      </c>
      <c r="M72" s="242" t="s">
        <v>348</v>
      </c>
    </row>
    <row r="73" spans="1:13" x14ac:dyDescent="0.25">
      <c r="A73" s="63">
        <v>14</v>
      </c>
      <c r="B73" s="63">
        <v>11</v>
      </c>
      <c r="C73" s="63">
        <v>2021</v>
      </c>
      <c r="D73" s="64" t="s">
        <v>345</v>
      </c>
      <c r="E73" s="64"/>
      <c r="F73" s="228" t="s">
        <v>304</v>
      </c>
      <c r="G73" s="64" t="s">
        <v>140</v>
      </c>
      <c r="H73" s="185" t="s">
        <v>346</v>
      </c>
      <c r="I73" s="228" t="s">
        <v>260</v>
      </c>
      <c r="J73" s="65">
        <v>819</v>
      </c>
      <c r="K73" s="63">
        <v>7</v>
      </c>
      <c r="L73" s="66">
        <f t="shared" si="0"/>
        <v>117</v>
      </c>
      <c r="M73" s="228" t="s">
        <v>349</v>
      </c>
    </row>
    <row r="74" spans="1:13" x14ac:dyDescent="0.25">
      <c r="A74" s="63">
        <v>14</v>
      </c>
      <c r="B74" s="63">
        <v>11</v>
      </c>
      <c r="C74" s="63">
        <v>2021</v>
      </c>
      <c r="D74" s="64" t="s">
        <v>345</v>
      </c>
      <c r="E74" s="64"/>
      <c r="F74" s="228" t="s">
        <v>304</v>
      </c>
      <c r="G74" s="64" t="s">
        <v>140</v>
      </c>
      <c r="H74" s="72" t="s">
        <v>347</v>
      </c>
      <c r="I74" s="228" t="s">
        <v>260</v>
      </c>
      <c r="J74" s="65">
        <v>1043</v>
      </c>
      <c r="K74" s="63">
        <v>7</v>
      </c>
      <c r="L74" s="66">
        <f t="shared" si="0"/>
        <v>149</v>
      </c>
      <c r="M74" s="228" t="s">
        <v>349</v>
      </c>
    </row>
    <row r="75" spans="1:13" x14ac:dyDescent="0.25">
      <c r="A75" s="63">
        <v>14</v>
      </c>
      <c r="B75" s="63">
        <v>11</v>
      </c>
      <c r="C75" s="63">
        <v>2021</v>
      </c>
      <c r="D75" s="64" t="s">
        <v>345</v>
      </c>
      <c r="E75" s="64"/>
      <c r="F75" s="228" t="s">
        <v>304</v>
      </c>
      <c r="G75" s="64" t="s">
        <v>140</v>
      </c>
      <c r="H75" s="185" t="s">
        <v>277</v>
      </c>
      <c r="I75" s="228" t="s">
        <v>260</v>
      </c>
      <c r="J75" s="65">
        <v>1148</v>
      </c>
      <c r="K75" s="63">
        <v>7</v>
      </c>
      <c r="L75" s="66">
        <f t="shared" si="0"/>
        <v>164</v>
      </c>
      <c r="M75" s="228" t="s">
        <v>349</v>
      </c>
    </row>
    <row r="76" spans="1:13" x14ac:dyDescent="0.25">
      <c r="A76" s="63">
        <v>14</v>
      </c>
      <c r="B76" s="63">
        <v>11</v>
      </c>
      <c r="C76" s="63">
        <v>2021</v>
      </c>
      <c r="D76" s="64" t="s">
        <v>345</v>
      </c>
      <c r="E76" s="64"/>
      <c r="F76" s="228" t="s">
        <v>304</v>
      </c>
      <c r="G76" s="64" t="s">
        <v>140</v>
      </c>
      <c r="H76" s="185" t="s">
        <v>230</v>
      </c>
      <c r="I76" s="228" t="s">
        <v>260</v>
      </c>
      <c r="J76" s="65">
        <v>1022</v>
      </c>
      <c r="K76" s="63">
        <v>7</v>
      </c>
      <c r="L76" s="66">
        <f t="shared" si="0"/>
        <v>146</v>
      </c>
      <c r="M76" s="228" t="s">
        <v>349</v>
      </c>
    </row>
    <row r="77" spans="1:13" x14ac:dyDescent="0.25">
      <c r="A77" s="63">
        <v>21</v>
      </c>
      <c r="B77" s="63">
        <v>11</v>
      </c>
      <c r="C77" s="63">
        <v>2021</v>
      </c>
      <c r="D77" s="64" t="s">
        <v>362</v>
      </c>
      <c r="E77" s="64"/>
      <c r="F77" s="233" t="s">
        <v>22</v>
      </c>
      <c r="G77" s="64" t="s">
        <v>361</v>
      </c>
      <c r="H77" s="72" t="s">
        <v>125</v>
      </c>
      <c r="I77" s="233" t="s">
        <v>126</v>
      </c>
      <c r="J77" s="65">
        <v>2123</v>
      </c>
      <c r="K77" s="63">
        <v>12</v>
      </c>
      <c r="L77" s="66">
        <f t="shared" si="0"/>
        <v>176.91666666666666</v>
      </c>
      <c r="M77" s="233" t="s">
        <v>349</v>
      </c>
    </row>
    <row r="78" spans="1:13" x14ac:dyDescent="0.25">
      <c r="A78" s="63">
        <v>21</v>
      </c>
      <c r="B78" s="63">
        <v>11</v>
      </c>
      <c r="C78" s="63">
        <v>2021</v>
      </c>
      <c r="D78" s="64" t="s">
        <v>362</v>
      </c>
      <c r="E78" s="64"/>
      <c r="F78" s="233" t="s">
        <v>22</v>
      </c>
      <c r="G78" s="64" t="s">
        <v>361</v>
      </c>
      <c r="H78" s="72" t="s">
        <v>293</v>
      </c>
      <c r="I78" s="233" t="s">
        <v>126</v>
      </c>
      <c r="J78" s="65">
        <v>2170</v>
      </c>
      <c r="K78" s="63">
        <v>12</v>
      </c>
      <c r="L78" s="66">
        <f t="shared" si="0"/>
        <v>180.83333333333334</v>
      </c>
      <c r="M78" s="233" t="s">
        <v>349</v>
      </c>
    </row>
    <row r="79" spans="1:13" x14ac:dyDescent="0.25">
      <c r="A79" s="63">
        <v>21</v>
      </c>
      <c r="B79" s="63">
        <v>11</v>
      </c>
      <c r="C79" s="63">
        <v>2021</v>
      </c>
      <c r="D79" s="64" t="s">
        <v>363</v>
      </c>
      <c r="E79" s="64"/>
      <c r="F79" s="233" t="s">
        <v>22</v>
      </c>
      <c r="G79" s="64" t="s">
        <v>124</v>
      </c>
      <c r="H79" s="185" t="s">
        <v>127</v>
      </c>
      <c r="I79" s="233" t="s">
        <v>126</v>
      </c>
      <c r="J79" s="65">
        <v>2786</v>
      </c>
      <c r="K79" s="63">
        <v>14</v>
      </c>
      <c r="L79" s="212">
        <f t="shared" si="0"/>
        <v>199</v>
      </c>
      <c r="M79" s="241" t="s">
        <v>364</v>
      </c>
    </row>
    <row r="80" spans="1:13" x14ac:dyDescent="0.25">
      <c r="A80" s="63">
        <v>21</v>
      </c>
      <c r="B80" s="63">
        <v>11</v>
      </c>
      <c r="C80" s="63">
        <v>2021</v>
      </c>
      <c r="D80" s="64" t="s">
        <v>363</v>
      </c>
      <c r="E80" s="64"/>
      <c r="F80" s="233" t="s">
        <v>22</v>
      </c>
      <c r="G80" s="64" t="s">
        <v>124</v>
      </c>
      <c r="H80" s="185" t="s">
        <v>130</v>
      </c>
      <c r="I80" s="233" t="s">
        <v>126</v>
      </c>
      <c r="J80" s="65">
        <v>2665</v>
      </c>
      <c r="K80" s="63">
        <v>14</v>
      </c>
      <c r="L80" s="212">
        <f t="shared" si="0"/>
        <v>190.35714285714286</v>
      </c>
      <c r="M80" s="241" t="s">
        <v>364</v>
      </c>
    </row>
    <row r="81" spans="1:13" x14ac:dyDescent="0.25">
      <c r="A81" s="63">
        <v>21</v>
      </c>
      <c r="B81" s="63">
        <v>11</v>
      </c>
      <c r="C81" s="63">
        <v>2021</v>
      </c>
      <c r="D81" s="64" t="s">
        <v>363</v>
      </c>
      <c r="E81" s="64"/>
      <c r="F81" s="233" t="s">
        <v>22</v>
      </c>
      <c r="G81" s="64" t="s">
        <v>124</v>
      </c>
      <c r="H81" s="185" t="s">
        <v>133</v>
      </c>
      <c r="I81" s="233" t="s">
        <v>261</v>
      </c>
      <c r="J81" s="65">
        <v>2626</v>
      </c>
      <c r="K81" s="63">
        <v>14</v>
      </c>
      <c r="L81" s="66">
        <f t="shared" si="0"/>
        <v>187.57142857142858</v>
      </c>
      <c r="M81" s="242" t="s">
        <v>348</v>
      </c>
    </row>
    <row r="82" spans="1:13" x14ac:dyDescent="0.25">
      <c r="A82" s="63">
        <v>21</v>
      </c>
      <c r="B82" s="63">
        <v>11</v>
      </c>
      <c r="C82" s="63">
        <v>2021</v>
      </c>
      <c r="D82" s="64" t="s">
        <v>363</v>
      </c>
      <c r="E82" s="64"/>
      <c r="F82" s="233" t="s">
        <v>22</v>
      </c>
      <c r="G82" s="64" t="s">
        <v>124</v>
      </c>
      <c r="H82" s="185" t="s">
        <v>137</v>
      </c>
      <c r="I82" s="233" t="s">
        <v>261</v>
      </c>
      <c r="J82" s="65">
        <v>2608</v>
      </c>
      <c r="K82" s="63">
        <v>14</v>
      </c>
      <c r="L82" s="66">
        <f t="shared" si="0"/>
        <v>186.28571428571428</v>
      </c>
      <c r="M82" s="242" t="s">
        <v>348</v>
      </c>
    </row>
    <row r="83" spans="1:13" x14ac:dyDescent="0.25">
      <c r="A83" s="63">
        <v>21</v>
      </c>
      <c r="B83" s="63">
        <v>11</v>
      </c>
      <c r="C83" s="63">
        <v>2021</v>
      </c>
      <c r="D83" s="64" t="s">
        <v>365</v>
      </c>
      <c r="E83" s="64"/>
      <c r="F83" s="233" t="s">
        <v>22</v>
      </c>
      <c r="G83" s="64" t="s">
        <v>140</v>
      </c>
      <c r="H83" s="185" t="s">
        <v>276</v>
      </c>
      <c r="I83" s="233" t="s">
        <v>126</v>
      </c>
      <c r="J83" s="65">
        <v>2037</v>
      </c>
      <c r="K83" s="63">
        <v>14</v>
      </c>
      <c r="L83" s="66">
        <f t="shared" si="0"/>
        <v>145.5</v>
      </c>
      <c r="M83" s="242" t="s">
        <v>348</v>
      </c>
    </row>
    <row r="84" spans="1:13" x14ac:dyDescent="0.25">
      <c r="A84" s="63">
        <v>21</v>
      </c>
      <c r="B84" s="63">
        <v>11</v>
      </c>
      <c r="C84" s="63">
        <v>2021</v>
      </c>
      <c r="D84" s="64" t="s">
        <v>365</v>
      </c>
      <c r="E84" s="64"/>
      <c r="F84" s="233" t="s">
        <v>22</v>
      </c>
      <c r="G84" s="64" t="s">
        <v>140</v>
      </c>
      <c r="H84" s="185" t="s">
        <v>138</v>
      </c>
      <c r="I84" s="233" t="s">
        <v>126</v>
      </c>
      <c r="J84" s="65">
        <v>1907</v>
      </c>
      <c r="K84" s="63">
        <v>14</v>
      </c>
      <c r="L84" s="66">
        <f t="shared" si="0"/>
        <v>136.21428571428572</v>
      </c>
      <c r="M84" s="242" t="s">
        <v>348</v>
      </c>
    </row>
    <row r="85" spans="1:13" x14ac:dyDescent="0.25">
      <c r="A85" s="63">
        <v>21</v>
      </c>
      <c r="B85" s="63">
        <v>11</v>
      </c>
      <c r="C85" s="63">
        <v>2021</v>
      </c>
      <c r="D85" s="64" t="s">
        <v>365</v>
      </c>
      <c r="E85" s="64"/>
      <c r="F85" s="233" t="s">
        <v>22</v>
      </c>
      <c r="G85" s="64" t="s">
        <v>124</v>
      </c>
      <c r="H85" s="185" t="s">
        <v>230</v>
      </c>
      <c r="I85" s="233" t="s">
        <v>126</v>
      </c>
      <c r="J85" s="65">
        <v>1280</v>
      </c>
      <c r="K85" s="63">
        <v>8</v>
      </c>
      <c r="L85" s="66">
        <f t="shared" si="0"/>
        <v>160</v>
      </c>
      <c r="M85" s="233" t="s">
        <v>257</v>
      </c>
    </row>
    <row r="86" spans="1:13" x14ac:dyDescent="0.25">
      <c r="A86" s="63">
        <v>21</v>
      </c>
      <c r="B86" s="63">
        <v>11</v>
      </c>
      <c r="C86" s="63">
        <v>2021</v>
      </c>
      <c r="D86" s="64" t="s">
        <v>365</v>
      </c>
      <c r="E86" s="64"/>
      <c r="F86" s="233" t="s">
        <v>22</v>
      </c>
      <c r="G86" s="64" t="s">
        <v>124</v>
      </c>
      <c r="H86" s="185" t="s">
        <v>277</v>
      </c>
      <c r="I86" s="233" t="s">
        <v>126</v>
      </c>
      <c r="J86" s="65">
        <v>1353</v>
      </c>
      <c r="K86" s="63">
        <v>8</v>
      </c>
      <c r="L86" s="66">
        <f t="shared" si="0"/>
        <v>169.125</v>
      </c>
      <c r="M86" s="233" t="s">
        <v>257</v>
      </c>
    </row>
    <row r="87" spans="1:13" x14ac:dyDescent="0.25">
      <c r="A87" s="63">
        <v>21</v>
      </c>
      <c r="B87" s="63">
        <v>11</v>
      </c>
      <c r="C87" s="63">
        <v>2021</v>
      </c>
      <c r="D87" s="64" t="s">
        <v>365</v>
      </c>
      <c r="E87" s="64"/>
      <c r="F87" s="233" t="s">
        <v>22</v>
      </c>
      <c r="G87" s="64" t="s">
        <v>124</v>
      </c>
      <c r="H87" s="185" t="s">
        <v>275</v>
      </c>
      <c r="I87" s="233" t="s">
        <v>261</v>
      </c>
      <c r="J87" s="65">
        <v>1149</v>
      </c>
      <c r="K87" s="63">
        <v>8</v>
      </c>
      <c r="L87" s="66">
        <f t="shared" si="0"/>
        <v>143.625</v>
      </c>
      <c r="M87" s="233" t="s">
        <v>356</v>
      </c>
    </row>
    <row r="88" spans="1:13" x14ac:dyDescent="0.25">
      <c r="A88" s="63">
        <v>21</v>
      </c>
      <c r="B88" s="63">
        <v>11</v>
      </c>
      <c r="C88" s="63">
        <v>2021</v>
      </c>
      <c r="D88" s="64" t="s">
        <v>365</v>
      </c>
      <c r="E88" s="64"/>
      <c r="F88" s="233" t="s">
        <v>22</v>
      </c>
      <c r="G88" s="64" t="s">
        <v>124</v>
      </c>
      <c r="H88" s="185" t="s">
        <v>259</v>
      </c>
      <c r="I88" s="233" t="s">
        <v>261</v>
      </c>
      <c r="J88" s="65">
        <v>1400</v>
      </c>
      <c r="K88" s="63">
        <v>8</v>
      </c>
      <c r="L88" s="66">
        <f t="shared" si="0"/>
        <v>175</v>
      </c>
      <c r="M88" s="233" t="s">
        <v>356</v>
      </c>
    </row>
    <row r="89" spans="1:13" x14ac:dyDescent="0.25">
      <c r="A89" s="63">
        <v>27</v>
      </c>
      <c r="B89" s="63">
        <v>11</v>
      </c>
      <c r="C89" s="63">
        <v>2021</v>
      </c>
      <c r="D89" s="64" t="s">
        <v>402</v>
      </c>
      <c r="E89" s="64"/>
      <c r="F89" s="240" t="s">
        <v>22</v>
      </c>
      <c r="G89" s="64" t="s">
        <v>124</v>
      </c>
      <c r="H89" s="185" t="s">
        <v>137</v>
      </c>
      <c r="I89" s="240"/>
      <c r="J89" s="65">
        <v>1302</v>
      </c>
      <c r="K89" s="63">
        <v>6</v>
      </c>
      <c r="L89" s="61">
        <f t="shared" si="0"/>
        <v>217</v>
      </c>
      <c r="M89" s="243" t="s">
        <v>335</v>
      </c>
    </row>
    <row r="90" spans="1:13" x14ac:dyDescent="0.25">
      <c r="A90" s="63">
        <v>27</v>
      </c>
      <c r="B90" s="63">
        <v>11</v>
      </c>
      <c r="C90" s="63">
        <v>2021</v>
      </c>
      <c r="D90" s="64" t="s">
        <v>402</v>
      </c>
      <c r="E90" s="64"/>
      <c r="F90" s="240" t="s">
        <v>22</v>
      </c>
      <c r="G90" s="64" t="s">
        <v>124</v>
      </c>
      <c r="H90" s="185" t="s">
        <v>342</v>
      </c>
      <c r="I90" s="240" t="s">
        <v>126</v>
      </c>
      <c r="J90" s="65">
        <v>1103</v>
      </c>
      <c r="K90" s="63">
        <v>6</v>
      </c>
      <c r="L90" s="66">
        <f t="shared" si="0"/>
        <v>183.83333333333334</v>
      </c>
      <c r="M90" s="240" t="s">
        <v>263</v>
      </c>
    </row>
    <row r="91" spans="1:13" x14ac:dyDescent="0.25">
      <c r="A91" s="63">
        <v>27</v>
      </c>
      <c r="B91" s="63">
        <v>11</v>
      </c>
      <c r="C91" s="63">
        <v>2021</v>
      </c>
      <c r="D91" s="64" t="s">
        <v>402</v>
      </c>
      <c r="E91" s="64"/>
      <c r="F91" s="240" t="s">
        <v>22</v>
      </c>
      <c r="G91" s="64" t="s">
        <v>124</v>
      </c>
      <c r="H91" s="72" t="s">
        <v>125</v>
      </c>
      <c r="I91" s="240" t="s">
        <v>126</v>
      </c>
      <c r="J91" s="65">
        <v>1021</v>
      </c>
      <c r="K91" s="63">
        <v>6</v>
      </c>
      <c r="L91" s="66">
        <f t="shared" si="0"/>
        <v>170.16666666666666</v>
      </c>
      <c r="M91" s="240" t="s">
        <v>263</v>
      </c>
    </row>
    <row r="92" spans="1:13" x14ac:dyDescent="0.25">
      <c r="A92" s="63">
        <v>27</v>
      </c>
      <c r="B92" s="63">
        <v>11</v>
      </c>
      <c r="C92" s="63">
        <v>2021</v>
      </c>
      <c r="D92" s="64" t="s">
        <v>402</v>
      </c>
      <c r="E92" s="64"/>
      <c r="F92" s="240" t="s">
        <v>22</v>
      </c>
      <c r="G92" s="64" t="s">
        <v>124</v>
      </c>
      <c r="H92" s="185" t="s">
        <v>132</v>
      </c>
      <c r="I92" s="240" t="s">
        <v>261</v>
      </c>
      <c r="J92" s="65">
        <v>953</v>
      </c>
      <c r="K92" s="63">
        <v>6</v>
      </c>
      <c r="L92" s="66">
        <f t="shared" si="0"/>
        <v>158.83333333333334</v>
      </c>
      <c r="M92" s="240" t="s">
        <v>257</v>
      </c>
    </row>
    <row r="93" spans="1:13" x14ac:dyDescent="0.25">
      <c r="A93" s="63">
        <v>27</v>
      </c>
      <c r="B93" s="63">
        <v>11</v>
      </c>
      <c r="C93" s="63">
        <v>2021</v>
      </c>
      <c r="D93" s="64" t="s">
        <v>402</v>
      </c>
      <c r="E93" s="64"/>
      <c r="F93" s="240" t="s">
        <v>22</v>
      </c>
      <c r="G93" s="64" t="s">
        <v>124</v>
      </c>
      <c r="H93" s="185" t="s">
        <v>259</v>
      </c>
      <c r="I93" s="240" t="s">
        <v>261</v>
      </c>
      <c r="J93" s="65">
        <v>1065</v>
      </c>
      <c r="K93" s="63">
        <v>6</v>
      </c>
      <c r="L93" s="66">
        <f t="shared" si="0"/>
        <v>177.5</v>
      </c>
      <c r="M93" s="240" t="s">
        <v>257</v>
      </c>
    </row>
    <row r="94" spans="1:13" x14ac:dyDescent="0.25">
      <c r="A94" s="63">
        <v>27</v>
      </c>
      <c r="B94" s="63">
        <v>11</v>
      </c>
      <c r="C94" s="63">
        <v>2021</v>
      </c>
      <c r="D94" s="64" t="s">
        <v>402</v>
      </c>
      <c r="E94" s="64"/>
      <c r="F94" s="240" t="s">
        <v>22</v>
      </c>
      <c r="G94" s="64" t="s">
        <v>124</v>
      </c>
      <c r="H94" s="185" t="s">
        <v>130</v>
      </c>
      <c r="I94" s="240" t="s">
        <v>260</v>
      </c>
      <c r="J94" s="65">
        <v>1083</v>
      </c>
      <c r="K94" s="63">
        <v>6</v>
      </c>
      <c r="L94" s="66">
        <f t="shared" si="0"/>
        <v>180.5</v>
      </c>
      <c r="M94" s="240" t="s">
        <v>279</v>
      </c>
    </row>
    <row r="95" spans="1:13" x14ac:dyDescent="0.25">
      <c r="A95" s="63">
        <v>27</v>
      </c>
      <c r="B95" s="63">
        <v>11</v>
      </c>
      <c r="C95" s="63">
        <v>2021</v>
      </c>
      <c r="D95" s="64" t="s">
        <v>402</v>
      </c>
      <c r="E95" s="64"/>
      <c r="F95" s="240" t="s">
        <v>22</v>
      </c>
      <c r="G95" s="64" t="s">
        <v>124</v>
      </c>
      <c r="H95" s="72" t="s">
        <v>306</v>
      </c>
      <c r="I95" s="240" t="s">
        <v>260</v>
      </c>
      <c r="J95" s="65">
        <v>931</v>
      </c>
      <c r="K95" s="63">
        <v>6</v>
      </c>
      <c r="L95" s="66">
        <f t="shared" si="0"/>
        <v>155.16666666666666</v>
      </c>
      <c r="M95" s="240" t="s">
        <v>279</v>
      </c>
    </row>
    <row r="96" spans="1:13" x14ac:dyDescent="0.25">
      <c r="A96" s="63">
        <v>28</v>
      </c>
      <c r="B96" s="63">
        <v>11</v>
      </c>
      <c r="C96" s="63">
        <v>2021</v>
      </c>
      <c r="D96" s="64" t="s">
        <v>380</v>
      </c>
      <c r="E96" s="64"/>
      <c r="F96" s="238" t="s">
        <v>325</v>
      </c>
      <c r="G96" s="64" t="s">
        <v>379</v>
      </c>
      <c r="H96" s="72" t="s">
        <v>128</v>
      </c>
      <c r="I96" s="238"/>
      <c r="J96" s="65">
        <v>1441</v>
      </c>
      <c r="K96" s="63">
        <v>8</v>
      </c>
      <c r="L96" s="66">
        <f t="shared" si="0"/>
        <v>180.125</v>
      </c>
      <c r="M96" s="241" t="s">
        <v>381</v>
      </c>
    </row>
    <row r="97" spans="1:13" x14ac:dyDescent="0.25">
      <c r="A97" s="63">
        <v>28</v>
      </c>
      <c r="B97" s="63">
        <v>11</v>
      </c>
      <c r="C97" s="63">
        <v>2021</v>
      </c>
      <c r="D97" s="64" t="s">
        <v>380</v>
      </c>
      <c r="E97" s="64"/>
      <c r="F97" s="240" t="s">
        <v>325</v>
      </c>
      <c r="G97" s="64" t="s">
        <v>379</v>
      </c>
      <c r="H97" s="185" t="s">
        <v>129</v>
      </c>
      <c r="I97" s="238"/>
      <c r="J97" s="65">
        <v>1494</v>
      </c>
      <c r="K97" s="63">
        <v>8</v>
      </c>
      <c r="L97" s="66">
        <f t="shared" si="0"/>
        <v>186.75</v>
      </c>
      <c r="M97" s="243" t="s">
        <v>335</v>
      </c>
    </row>
    <row r="98" spans="1:13" x14ac:dyDescent="0.25">
      <c r="A98" s="63">
        <v>28</v>
      </c>
      <c r="B98" s="63">
        <v>11</v>
      </c>
      <c r="C98" s="63">
        <v>2021</v>
      </c>
      <c r="D98" s="64" t="s">
        <v>382</v>
      </c>
      <c r="E98" s="64"/>
      <c r="F98" s="240" t="s">
        <v>325</v>
      </c>
      <c r="G98" s="64" t="s">
        <v>379</v>
      </c>
      <c r="H98" s="72" t="s">
        <v>125</v>
      </c>
      <c r="I98" s="238"/>
      <c r="J98" s="65">
        <v>1395</v>
      </c>
      <c r="K98" s="63">
        <v>8</v>
      </c>
      <c r="L98" s="66">
        <f t="shared" si="0"/>
        <v>174.375</v>
      </c>
      <c r="M98" s="241" t="s">
        <v>381</v>
      </c>
    </row>
    <row r="99" spans="1:13" x14ac:dyDescent="0.25">
      <c r="A99" s="63">
        <v>28</v>
      </c>
      <c r="B99" s="63">
        <v>11</v>
      </c>
      <c r="C99" s="63">
        <v>2021</v>
      </c>
      <c r="D99" s="64" t="s">
        <v>382</v>
      </c>
      <c r="E99" s="64"/>
      <c r="F99" s="240" t="s">
        <v>325</v>
      </c>
      <c r="G99" s="64" t="s">
        <v>379</v>
      </c>
      <c r="H99" s="185" t="s">
        <v>144</v>
      </c>
      <c r="I99" s="238"/>
      <c r="J99" s="65">
        <v>1190</v>
      </c>
      <c r="K99" s="63">
        <v>8</v>
      </c>
      <c r="L99" s="66">
        <f t="shared" si="0"/>
        <v>148.75</v>
      </c>
      <c r="M99" s="242" t="s">
        <v>330</v>
      </c>
    </row>
    <row r="100" spans="1:13" x14ac:dyDescent="0.25">
      <c r="A100" s="63">
        <v>28</v>
      </c>
      <c r="B100" s="63">
        <v>11</v>
      </c>
      <c r="C100" s="63">
        <v>2021</v>
      </c>
      <c r="D100" s="64" t="s">
        <v>382</v>
      </c>
      <c r="E100" s="64"/>
      <c r="F100" s="240" t="s">
        <v>325</v>
      </c>
      <c r="G100" s="64" t="s">
        <v>379</v>
      </c>
      <c r="H100" s="185" t="s">
        <v>342</v>
      </c>
      <c r="I100" s="238"/>
      <c r="J100" s="65">
        <v>1577</v>
      </c>
      <c r="K100" s="63">
        <v>8</v>
      </c>
      <c r="L100" s="212">
        <f t="shared" si="0"/>
        <v>197.125</v>
      </c>
      <c r="M100" s="242" t="s">
        <v>330</v>
      </c>
    </row>
    <row r="101" spans="1:13" x14ac:dyDescent="0.25">
      <c r="A101" s="63">
        <v>28</v>
      </c>
      <c r="B101" s="63">
        <v>11</v>
      </c>
      <c r="C101" s="63">
        <v>2021</v>
      </c>
      <c r="D101" s="64" t="s">
        <v>382</v>
      </c>
      <c r="E101" s="64"/>
      <c r="F101" s="240" t="s">
        <v>325</v>
      </c>
      <c r="G101" s="64" t="s">
        <v>379</v>
      </c>
      <c r="H101" s="185" t="s">
        <v>127</v>
      </c>
      <c r="I101" s="238"/>
      <c r="J101" s="65">
        <v>1431</v>
      </c>
      <c r="K101" s="63">
        <v>8</v>
      </c>
      <c r="L101" s="66">
        <f t="shared" si="0"/>
        <v>178.875</v>
      </c>
      <c r="M101" s="238" t="s">
        <v>383</v>
      </c>
    </row>
    <row r="102" spans="1:13" x14ac:dyDescent="0.25">
      <c r="A102" s="63">
        <v>28</v>
      </c>
      <c r="B102" s="63">
        <v>11</v>
      </c>
      <c r="C102" s="63">
        <v>2021</v>
      </c>
      <c r="D102" s="64" t="s">
        <v>382</v>
      </c>
      <c r="E102" s="64"/>
      <c r="F102" s="240" t="s">
        <v>325</v>
      </c>
      <c r="G102" s="64" t="s">
        <v>379</v>
      </c>
      <c r="H102" s="185" t="s">
        <v>137</v>
      </c>
      <c r="I102" s="238"/>
      <c r="J102" s="65">
        <v>1427</v>
      </c>
      <c r="K102" s="63">
        <v>8</v>
      </c>
      <c r="L102" s="66">
        <f t="shared" si="0"/>
        <v>178.375</v>
      </c>
      <c r="M102" s="238" t="s">
        <v>384</v>
      </c>
    </row>
    <row r="103" spans="1:13" x14ac:dyDescent="0.25">
      <c r="A103" s="63">
        <v>28</v>
      </c>
      <c r="B103" s="63">
        <v>11</v>
      </c>
      <c r="C103" s="63">
        <v>2021</v>
      </c>
      <c r="D103" s="64" t="s">
        <v>385</v>
      </c>
      <c r="E103" s="64"/>
      <c r="F103" s="238" t="s">
        <v>378</v>
      </c>
      <c r="G103" s="64" t="s">
        <v>379</v>
      </c>
      <c r="H103" s="185" t="s">
        <v>259</v>
      </c>
      <c r="I103" s="238"/>
      <c r="J103" s="65">
        <v>1536</v>
      </c>
      <c r="K103" s="63">
        <v>8</v>
      </c>
      <c r="L103" s="212">
        <f t="shared" si="0"/>
        <v>192</v>
      </c>
      <c r="M103" s="241" t="s">
        <v>386</v>
      </c>
    </row>
    <row r="104" spans="1:13" x14ac:dyDescent="0.25">
      <c r="A104" s="63">
        <v>28</v>
      </c>
      <c r="B104" s="63">
        <v>11</v>
      </c>
      <c r="C104" s="63">
        <v>2021</v>
      </c>
      <c r="D104" s="64" t="s">
        <v>385</v>
      </c>
      <c r="E104" s="64"/>
      <c r="F104" s="238" t="s">
        <v>378</v>
      </c>
      <c r="G104" s="64" t="s">
        <v>379</v>
      </c>
      <c r="H104" s="185" t="s">
        <v>130</v>
      </c>
      <c r="I104" s="238"/>
      <c r="J104" s="65">
        <v>1418</v>
      </c>
      <c r="K104" s="63">
        <v>8</v>
      </c>
      <c r="L104" s="66">
        <f t="shared" si="0"/>
        <v>177.25</v>
      </c>
      <c r="M104" s="243" t="s">
        <v>335</v>
      </c>
    </row>
    <row r="105" spans="1:13" x14ac:dyDescent="0.25">
      <c r="A105" s="63">
        <v>28</v>
      </c>
      <c r="B105" s="63">
        <v>11</v>
      </c>
      <c r="C105" s="63">
        <v>2021</v>
      </c>
      <c r="D105" s="64" t="s">
        <v>385</v>
      </c>
      <c r="E105" s="64"/>
      <c r="F105" s="238" t="s">
        <v>378</v>
      </c>
      <c r="G105" s="64" t="s">
        <v>379</v>
      </c>
      <c r="H105" s="185" t="s">
        <v>230</v>
      </c>
      <c r="I105" s="238"/>
      <c r="J105" s="65">
        <v>1105</v>
      </c>
      <c r="K105" s="63">
        <v>8</v>
      </c>
      <c r="L105" s="66">
        <f t="shared" si="0"/>
        <v>138.125</v>
      </c>
      <c r="M105" s="238" t="s">
        <v>387</v>
      </c>
    </row>
    <row r="106" spans="1:13" x14ac:dyDescent="0.25">
      <c r="A106" s="63">
        <v>28</v>
      </c>
      <c r="B106" s="63">
        <v>11</v>
      </c>
      <c r="C106" s="63">
        <v>2021</v>
      </c>
      <c r="D106" s="64" t="s">
        <v>385</v>
      </c>
      <c r="E106" s="64"/>
      <c r="F106" s="238" t="s">
        <v>378</v>
      </c>
      <c r="G106" s="64" t="s">
        <v>379</v>
      </c>
      <c r="H106" s="185" t="s">
        <v>275</v>
      </c>
      <c r="I106" s="238"/>
      <c r="J106" s="65">
        <v>1175</v>
      </c>
      <c r="K106" s="63">
        <v>8</v>
      </c>
      <c r="L106" s="66">
        <f t="shared" si="0"/>
        <v>146.875</v>
      </c>
      <c r="M106" s="238" t="s">
        <v>388</v>
      </c>
    </row>
    <row r="107" spans="1:13" x14ac:dyDescent="0.25">
      <c r="A107" s="63">
        <v>28</v>
      </c>
      <c r="B107" s="63">
        <v>11</v>
      </c>
      <c r="C107" s="63">
        <v>2021</v>
      </c>
      <c r="D107" s="64" t="s">
        <v>385</v>
      </c>
      <c r="E107" s="64"/>
      <c r="F107" s="238" t="s">
        <v>378</v>
      </c>
      <c r="G107" s="64" t="s">
        <v>379</v>
      </c>
      <c r="H107" s="72" t="s">
        <v>306</v>
      </c>
      <c r="I107" s="238"/>
      <c r="J107" s="65">
        <v>1305</v>
      </c>
      <c r="K107" s="63">
        <v>8</v>
      </c>
      <c r="L107" s="66">
        <f t="shared" si="0"/>
        <v>163.125</v>
      </c>
      <c r="M107" s="241" t="s">
        <v>381</v>
      </c>
    </row>
    <row r="108" spans="1:13" x14ac:dyDescent="0.25">
      <c r="A108" s="63">
        <v>28</v>
      </c>
      <c r="B108" s="63">
        <v>11</v>
      </c>
      <c r="C108" s="63">
        <v>2021</v>
      </c>
      <c r="D108" s="64" t="s">
        <v>385</v>
      </c>
      <c r="E108" s="64"/>
      <c r="F108" s="238" t="s">
        <v>378</v>
      </c>
      <c r="G108" s="64" t="s">
        <v>379</v>
      </c>
      <c r="H108" s="185" t="s">
        <v>276</v>
      </c>
      <c r="I108" s="238"/>
      <c r="J108" s="65">
        <v>1206</v>
      </c>
      <c r="K108" s="63">
        <v>8</v>
      </c>
      <c r="L108" s="66">
        <f t="shared" si="0"/>
        <v>150.75</v>
      </c>
      <c r="M108" s="242" t="s">
        <v>330</v>
      </c>
    </row>
    <row r="109" spans="1:13" x14ac:dyDescent="0.25">
      <c r="A109" s="63">
        <v>5</v>
      </c>
      <c r="B109" s="63">
        <v>12</v>
      </c>
      <c r="C109" s="63">
        <v>2021</v>
      </c>
      <c r="D109" s="64" t="s">
        <v>425</v>
      </c>
      <c r="E109" s="64"/>
      <c r="F109" s="244" t="s">
        <v>325</v>
      </c>
      <c r="G109" s="64" t="s">
        <v>274</v>
      </c>
      <c r="H109" s="72" t="s">
        <v>326</v>
      </c>
      <c r="I109" s="244"/>
      <c r="J109" s="65">
        <v>968</v>
      </c>
      <c r="K109" s="63">
        <v>8</v>
      </c>
      <c r="L109" s="66">
        <f t="shared" si="0"/>
        <v>121</v>
      </c>
      <c r="M109" s="244" t="s">
        <v>408</v>
      </c>
    </row>
    <row r="110" spans="1:13" x14ac:dyDescent="0.25">
      <c r="A110" s="63">
        <v>12</v>
      </c>
      <c r="B110" s="63">
        <v>12</v>
      </c>
      <c r="C110" s="63">
        <v>2021</v>
      </c>
      <c r="D110" s="64" t="s">
        <v>410</v>
      </c>
      <c r="E110" s="64"/>
      <c r="F110" s="245">
        <v>1</v>
      </c>
      <c r="G110" s="64" t="s">
        <v>124</v>
      </c>
      <c r="H110" s="185" t="s">
        <v>137</v>
      </c>
      <c r="I110" s="245"/>
      <c r="J110" s="65">
        <v>3637</v>
      </c>
      <c r="K110" s="63">
        <v>19</v>
      </c>
      <c r="L110" s="66">
        <f t="shared" si="0"/>
        <v>191.42105263157896</v>
      </c>
      <c r="M110" s="243" t="s">
        <v>411</v>
      </c>
    </row>
    <row r="111" spans="1:13" x14ac:dyDescent="0.25">
      <c r="A111" s="63">
        <v>12</v>
      </c>
      <c r="B111" s="63">
        <v>12</v>
      </c>
      <c r="C111" s="63">
        <v>2021</v>
      </c>
      <c r="D111" s="64" t="s">
        <v>410</v>
      </c>
      <c r="E111" s="64"/>
      <c r="F111" s="245">
        <v>1</v>
      </c>
      <c r="G111" s="64" t="s">
        <v>124</v>
      </c>
      <c r="H111" s="185" t="s">
        <v>129</v>
      </c>
      <c r="I111" s="245"/>
      <c r="J111" s="65">
        <v>3734</v>
      </c>
      <c r="K111" s="63">
        <v>19</v>
      </c>
      <c r="L111" s="66">
        <f t="shared" si="0"/>
        <v>196.52631578947367</v>
      </c>
      <c r="M111" s="245" t="s">
        <v>412</v>
      </c>
    </row>
    <row r="112" spans="1:13" x14ac:dyDescent="0.25">
      <c r="A112" s="63">
        <v>12</v>
      </c>
      <c r="B112" s="63">
        <v>12</v>
      </c>
      <c r="C112" s="63">
        <v>2021</v>
      </c>
      <c r="D112" s="64" t="s">
        <v>410</v>
      </c>
      <c r="E112" s="64"/>
      <c r="F112" s="245">
        <v>1</v>
      </c>
      <c r="G112" s="64" t="s">
        <v>124</v>
      </c>
      <c r="H112" s="72" t="s">
        <v>125</v>
      </c>
      <c r="I112" s="245"/>
      <c r="J112" s="65">
        <v>1345</v>
      </c>
      <c r="K112" s="63">
        <v>8</v>
      </c>
      <c r="L112" s="66">
        <f t="shared" si="0"/>
        <v>168.125</v>
      </c>
      <c r="M112" s="245" t="s">
        <v>413</v>
      </c>
    </row>
    <row r="113" spans="1:13" x14ac:dyDescent="0.25">
      <c r="A113" s="63">
        <v>9</v>
      </c>
      <c r="B113" s="63">
        <v>1</v>
      </c>
      <c r="C113" s="63">
        <v>2022</v>
      </c>
      <c r="D113" s="64" t="s">
        <v>416</v>
      </c>
      <c r="E113" s="64"/>
      <c r="F113" s="246">
        <v>1</v>
      </c>
      <c r="G113" s="64" t="s">
        <v>124</v>
      </c>
      <c r="H113" s="185" t="s">
        <v>130</v>
      </c>
      <c r="I113" s="246"/>
      <c r="J113" s="65">
        <v>1448</v>
      </c>
      <c r="K113" s="63">
        <v>8</v>
      </c>
      <c r="L113" s="66">
        <f t="shared" si="0"/>
        <v>181</v>
      </c>
      <c r="M113" s="246" t="s">
        <v>417</v>
      </c>
    </row>
    <row r="114" spans="1:13" x14ac:dyDescent="0.25">
      <c r="A114" s="63">
        <v>9</v>
      </c>
      <c r="B114" s="63">
        <v>1</v>
      </c>
      <c r="C114" s="63">
        <v>2022</v>
      </c>
      <c r="D114" s="64" t="s">
        <v>416</v>
      </c>
      <c r="E114" s="64"/>
      <c r="F114" s="246">
        <v>1</v>
      </c>
      <c r="G114" s="64" t="s">
        <v>124</v>
      </c>
      <c r="H114" s="72" t="s">
        <v>306</v>
      </c>
      <c r="I114" s="246"/>
      <c r="J114" s="65">
        <v>1310</v>
      </c>
      <c r="K114" s="63">
        <v>8</v>
      </c>
      <c r="L114" s="66">
        <f t="shared" si="0"/>
        <v>163.75</v>
      </c>
      <c r="M114" s="242" t="s">
        <v>330</v>
      </c>
    </row>
    <row r="115" spans="1:13" x14ac:dyDescent="0.25">
      <c r="A115" s="63">
        <v>9</v>
      </c>
      <c r="B115" s="63">
        <v>1</v>
      </c>
      <c r="C115" s="63">
        <v>2022</v>
      </c>
      <c r="D115" s="64" t="s">
        <v>416</v>
      </c>
      <c r="E115" s="64"/>
      <c r="F115" s="246">
        <v>1</v>
      </c>
      <c r="G115" s="64" t="s">
        <v>124</v>
      </c>
      <c r="H115" s="185" t="s">
        <v>259</v>
      </c>
      <c r="I115" s="246"/>
      <c r="J115" s="65">
        <v>1594</v>
      </c>
      <c r="K115" s="63">
        <v>8</v>
      </c>
      <c r="L115" s="212">
        <f t="shared" si="0"/>
        <v>199.25</v>
      </c>
      <c r="M115" s="241" t="s">
        <v>386</v>
      </c>
    </row>
    <row r="116" spans="1:13" x14ac:dyDescent="0.25">
      <c r="A116" s="63">
        <v>9</v>
      </c>
      <c r="B116" s="63">
        <v>1</v>
      </c>
      <c r="C116" s="63">
        <v>2022</v>
      </c>
      <c r="D116" s="64" t="s">
        <v>416</v>
      </c>
      <c r="E116" s="64"/>
      <c r="F116" s="246">
        <v>1</v>
      </c>
      <c r="G116" s="64" t="s">
        <v>124</v>
      </c>
      <c r="H116" s="185" t="s">
        <v>275</v>
      </c>
      <c r="I116" s="246"/>
      <c r="J116" s="65">
        <v>1119</v>
      </c>
      <c r="K116" s="63">
        <v>8</v>
      </c>
      <c r="L116" s="66">
        <f t="shared" si="0"/>
        <v>139.875</v>
      </c>
      <c r="M116" s="246" t="s">
        <v>419</v>
      </c>
    </row>
    <row r="117" spans="1:13" x14ac:dyDescent="0.25">
      <c r="A117" s="63">
        <v>9</v>
      </c>
      <c r="B117" s="63">
        <v>1</v>
      </c>
      <c r="C117" s="63">
        <v>2022</v>
      </c>
      <c r="D117" s="64" t="s">
        <v>416</v>
      </c>
      <c r="E117" s="64"/>
      <c r="F117" s="246">
        <v>1</v>
      </c>
      <c r="G117" s="64" t="s">
        <v>124</v>
      </c>
      <c r="H117" s="185" t="s">
        <v>230</v>
      </c>
      <c r="I117" s="246"/>
      <c r="J117" s="65">
        <v>1225</v>
      </c>
      <c r="K117" s="63">
        <v>8</v>
      </c>
      <c r="L117" s="66">
        <f t="shared" ref="L117" si="1">J117/K117</f>
        <v>153.125</v>
      </c>
      <c r="M117" s="246" t="s">
        <v>418</v>
      </c>
    </row>
    <row r="118" spans="1:13" x14ac:dyDescent="0.25">
      <c r="A118" s="63">
        <v>9</v>
      </c>
      <c r="B118" s="63">
        <v>1</v>
      </c>
      <c r="C118" s="63">
        <v>2022</v>
      </c>
      <c r="D118" s="64" t="s">
        <v>416</v>
      </c>
      <c r="E118" s="64"/>
      <c r="F118" s="246">
        <v>1</v>
      </c>
      <c r="G118" s="64" t="s">
        <v>124</v>
      </c>
      <c r="H118" s="185" t="s">
        <v>276</v>
      </c>
      <c r="I118" s="246"/>
      <c r="J118" s="65">
        <v>1031</v>
      </c>
      <c r="K118" s="63">
        <v>8</v>
      </c>
      <c r="L118" s="66">
        <f t="shared" si="0"/>
        <v>128.875</v>
      </c>
      <c r="M118" s="246" t="s">
        <v>387</v>
      </c>
    </row>
    <row r="119" spans="1:13" x14ac:dyDescent="0.25">
      <c r="A119" s="63">
        <v>9</v>
      </c>
      <c r="B119" s="63">
        <v>1</v>
      </c>
      <c r="C119" s="63">
        <v>2022</v>
      </c>
      <c r="D119" s="64" t="s">
        <v>420</v>
      </c>
      <c r="E119" s="64"/>
      <c r="F119" s="246">
        <v>1</v>
      </c>
      <c r="G119" s="64" t="s">
        <v>274</v>
      </c>
      <c r="H119" s="72" t="s">
        <v>125</v>
      </c>
      <c r="I119" s="246"/>
      <c r="J119" s="65">
        <v>1392</v>
      </c>
      <c r="K119" s="63">
        <v>8</v>
      </c>
      <c r="L119" s="66">
        <f t="shared" si="0"/>
        <v>174</v>
      </c>
      <c r="M119" s="241" t="s">
        <v>381</v>
      </c>
    </row>
    <row r="120" spans="1:13" x14ac:dyDescent="0.25">
      <c r="A120" s="63">
        <v>9</v>
      </c>
      <c r="B120" s="63">
        <v>1</v>
      </c>
      <c r="C120" s="63">
        <v>2022</v>
      </c>
      <c r="D120" s="64" t="s">
        <v>420</v>
      </c>
      <c r="E120" s="64"/>
      <c r="F120" s="246">
        <v>1</v>
      </c>
      <c r="G120" s="64" t="s">
        <v>274</v>
      </c>
      <c r="H120" s="185" t="s">
        <v>342</v>
      </c>
      <c r="I120" s="246"/>
      <c r="J120" s="65">
        <v>1429</v>
      </c>
      <c r="K120" s="63">
        <v>8</v>
      </c>
      <c r="L120" s="66">
        <f t="shared" si="0"/>
        <v>178.625</v>
      </c>
      <c r="M120" s="246" t="s">
        <v>417</v>
      </c>
    </row>
    <row r="121" spans="1:13" x14ac:dyDescent="0.25">
      <c r="A121" s="63">
        <v>9</v>
      </c>
      <c r="B121" s="63">
        <v>1</v>
      </c>
      <c r="C121" s="63">
        <v>2022</v>
      </c>
      <c r="D121" s="64" t="s">
        <v>420</v>
      </c>
      <c r="E121" s="64"/>
      <c r="F121" s="246">
        <v>1</v>
      </c>
      <c r="G121" s="64" t="s">
        <v>274</v>
      </c>
      <c r="H121" s="185" t="s">
        <v>137</v>
      </c>
      <c r="I121" s="246"/>
      <c r="J121" s="65">
        <v>1379</v>
      </c>
      <c r="K121" s="63">
        <v>8</v>
      </c>
      <c r="L121" s="66">
        <f t="shared" si="0"/>
        <v>172.375</v>
      </c>
      <c r="M121" s="246" t="s">
        <v>408</v>
      </c>
    </row>
    <row r="122" spans="1:13" x14ac:dyDescent="0.25">
      <c r="A122" s="63">
        <v>9</v>
      </c>
      <c r="B122" s="63">
        <v>1</v>
      </c>
      <c r="C122" s="63">
        <v>2022</v>
      </c>
      <c r="D122" s="64" t="s">
        <v>420</v>
      </c>
      <c r="E122" s="64"/>
      <c r="F122" s="246">
        <v>1</v>
      </c>
      <c r="G122" s="64" t="s">
        <v>274</v>
      </c>
      <c r="H122" s="185" t="s">
        <v>127</v>
      </c>
      <c r="I122" s="246"/>
      <c r="J122" s="65">
        <v>1489</v>
      </c>
      <c r="K122" s="63">
        <v>8</v>
      </c>
      <c r="L122" s="66">
        <f t="shared" ref="L122:L223" si="2">J122/K122</f>
        <v>186.125</v>
      </c>
      <c r="M122" s="242" t="s">
        <v>330</v>
      </c>
    </row>
    <row r="123" spans="1:13" x14ac:dyDescent="0.25">
      <c r="A123" s="63">
        <v>16</v>
      </c>
      <c r="B123" s="63">
        <v>1</v>
      </c>
      <c r="C123" s="63">
        <v>2022</v>
      </c>
      <c r="D123" s="64" t="s">
        <v>447</v>
      </c>
      <c r="E123" s="64"/>
      <c r="F123" s="247" t="s">
        <v>325</v>
      </c>
      <c r="G123" s="64" t="s">
        <v>379</v>
      </c>
      <c r="H123" s="72" t="s">
        <v>326</v>
      </c>
      <c r="I123" s="247"/>
      <c r="J123" s="65">
        <v>837</v>
      </c>
      <c r="K123" s="63">
        <v>8</v>
      </c>
      <c r="L123" s="66">
        <f t="shared" si="2"/>
        <v>104.625</v>
      </c>
      <c r="M123" s="247" t="s">
        <v>327</v>
      </c>
    </row>
    <row r="124" spans="1:13" x14ac:dyDescent="0.25">
      <c r="A124" s="63">
        <v>16</v>
      </c>
      <c r="B124" s="63">
        <v>1</v>
      </c>
      <c r="C124" s="63">
        <v>2022</v>
      </c>
      <c r="D124" s="64" t="s">
        <v>448</v>
      </c>
      <c r="E124" s="64"/>
      <c r="F124" s="247" t="s">
        <v>325</v>
      </c>
      <c r="G124" s="64" t="s">
        <v>379</v>
      </c>
      <c r="H124" s="185" t="s">
        <v>426</v>
      </c>
      <c r="I124" s="247"/>
      <c r="J124" s="65">
        <v>1013</v>
      </c>
      <c r="K124" s="63">
        <v>8</v>
      </c>
      <c r="L124" s="66">
        <f t="shared" si="2"/>
        <v>126.625</v>
      </c>
      <c r="M124" s="247" t="s">
        <v>427</v>
      </c>
    </row>
    <row r="125" spans="1:13" x14ac:dyDescent="0.25">
      <c r="A125" s="63">
        <v>23</v>
      </c>
      <c r="B125" s="63">
        <v>1</v>
      </c>
      <c r="C125" s="63">
        <v>2022</v>
      </c>
      <c r="D125" s="64" t="s">
        <v>429</v>
      </c>
      <c r="E125" s="64"/>
      <c r="F125" s="248" t="s">
        <v>325</v>
      </c>
      <c r="G125" s="64" t="s">
        <v>274</v>
      </c>
      <c r="H125" s="185" t="s">
        <v>275</v>
      </c>
      <c r="I125" s="248"/>
      <c r="J125" s="65">
        <v>1232</v>
      </c>
      <c r="K125" s="63">
        <v>8</v>
      </c>
      <c r="L125" s="66">
        <f t="shared" si="2"/>
        <v>154</v>
      </c>
      <c r="M125" s="248" t="s">
        <v>417</v>
      </c>
    </row>
    <row r="126" spans="1:13" x14ac:dyDescent="0.25">
      <c r="A126" s="63">
        <v>23</v>
      </c>
      <c r="B126" s="63">
        <v>1</v>
      </c>
      <c r="C126" s="63">
        <v>2022</v>
      </c>
      <c r="D126" s="64" t="s">
        <v>429</v>
      </c>
      <c r="E126" s="64"/>
      <c r="F126" s="248" t="s">
        <v>325</v>
      </c>
      <c r="G126" s="64" t="s">
        <v>274</v>
      </c>
      <c r="H126" s="185" t="s">
        <v>230</v>
      </c>
      <c r="I126" s="248"/>
      <c r="J126" s="65">
        <v>1058</v>
      </c>
      <c r="K126" s="63">
        <v>8</v>
      </c>
      <c r="L126" s="66">
        <f t="shared" si="2"/>
        <v>132.25</v>
      </c>
      <c r="M126" s="248" t="s">
        <v>327</v>
      </c>
    </row>
    <row r="127" spans="1:13" x14ac:dyDescent="0.25">
      <c r="A127" s="63">
        <v>23</v>
      </c>
      <c r="B127" s="63">
        <v>1</v>
      </c>
      <c r="C127" s="63">
        <v>2022</v>
      </c>
      <c r="D127" s="64" t="s">
        <v>429</v>
      </c>
      <c r="E127" s="64"/>
      <c r="F127" s="248" t="s">
        <v>325</v>
      </c>
      <c r="G127" s="64" t="s">
        <v>274</v>
      </c>
      <c r="H127" s="185" t="s">
        <v>276</v>
      </c>
      <c r="I127" s="248"/>
      <c r="J127" s="65">
        <v>1015</v>
      </c>
      <c r="K127" s="63">
        <v>8</v>
      </c>
      <c r="L127" s="66">
        <f t="shared" si="2"/>
        <v>126.875</v>
      </c>
      <c r="M127" s="242" t="s">
        <v>330</v>
      </c>
    </row>
    <row r="128" spans="1:13" x14ac:dyDescent="0.25">
      <c r="A128" s="63">
        <v>23</v>
      </c>
      <c r="B128" s="63">
        <v>1</v>
      </c>
      <c r="C128" s="63">
        <v>2022</v>
      </c>
      <c r="D128" s="64" t="s">
        <v>430</v>
      </c>
      <c r="E128" s="64"/>
      <c r="F128" s="248" t="s">
        <v>325</v>
      </c>
      <c r="G128" s="64" t="s">
        <v>124</v>
      </c>
      <c r="H128" s="185" t="s">
        <v>431</v>
      </c>
      <c r="I128" s="248"/>
      <c r="J128" s="65">
        <v>2388</v>
      </c>
      <c r="K128" s="63">
        <v>14</v>
      </c>
      <c r="L128" s="66">
        <f t="shared" si="2"/>
        <v>170.57142857142858</v>
      </c>
      <c r="M128" s="241" t="s">
        <v>381</v>
      </c>
    </row>
    <row r="129" spans="1:13" x14ac:dyDescent="0.25">
      <c r="A129" s="63">
        <v>23</v>
      </c>
      <c r="B129" s="63">
        <v>1</v>
      </c>
      <c r="C129" s="63">
        <v>2022</v>
      </c>
      <c r="D129" s="64" t="s">
        <v>430</v>
      </c>
      <c r="E129" s="64"/>
      <c r="F129" s="248" t="s">
        <v>325</v>
      </c>
      <c r="G129" s="64" t="s">
        <v>124</v>
      </c>
      <c r="H129" s="72" t="s">
        <v>125</v>
      </c>
      <c r="I129" s="248"/>
      <c r="J129" s="65">
        <v>2343</v>
      </c>
      <c r="K129" s="63">
        <v>14</v>
      </c>
      <c r="L129" s="66">
        <f t="shared" si="2"/>
        <v>167.35714285714286</v>
      </c>
      <c r="M129" s="243" t="s">
        <v>335</v>
      </c>
    </row>
    <row r="130" spans="1:13" x14ac:dyDescent="0.25">
      <c r="A130" s="63">
        <v>23</v>
      </c>
      <c r="B130" s="63">
        <v>1</v>
      </c>
      <c r="C130" s="63">
        <v>2022</v>
      </c>
      <c r="D130" s="64" t="s">
        <v>430</v>
      </c>
      <c r="E130" s="64"/>
      <c r="F130" s="249" t="s">
        <v>325</v>
      </c>
      <c r="G130" s="64" t="s">
        <v>124</v>
      </c>
      <c r="H130" s="185" t="s">
        <v>129</v>
      </c>
      <c r="I130" s="249"/>
      <c r="J130" s="65">
        <v>2616</v>
      </c>
      <c r="K130" s="63">
        <v>14</v>
      </c>
      <c r="L130" s="66">
        <f t="shared" si="2"/>
        <v>186.85714285714286</v>
      </c>
      <c r="M130" s="249" t="s">
        <v>417</v>
      </c>
    </row>
    <row r="131" spans="1:13" x14ac:dyDescent="0.25">
      <c r="A131" s="63">
        <v>23</v>
      </c>
      <c r="B131" s="63">
        <v>1</v>
      </c>
      <c r="C131" s="63">
        <v>2022</v>
      </c>
      <c r="D131" s="64" t="s">
        <v>430</v>
      </c>
      <c r="E131" s="64"/>
      <c r="F131" s="249" t="s">
        <v>325</v>
      </c>
      <c r="G131" s="64" t="s">
        <v>124</v>
      </c>
      <c r="H131" s="185" t="s">
        <v>137</v>
      </c>
      <c r="I131" s="249"/>
      <c r="J131" s="65">
        <v>1246</v>
      </c>
      <c r="K131" s="63">
        <v>8</v>
      </c>
      <c r="L131" s="66">
        <f t="shared" si="2"/>
        <v>155.75</v>
      </c>
      <c r="M131" s="249" t="s">
        <v>441</v>
      </c>
    </row>
    <row r="132" spans="1:13" x14ac:dyDescent="0.25">
      <c r="A132" s="63">
        <v>23</v>
      </c>
      <c r="B132" s="63">
        <v>1</v>
      </c>
      <c r="C132" s="63">
        <v>2022</v>
      </c>
      <c r="D132" s="64" t="s">
        <v>432</v>
      </c>
      <c r="E132" s="64"/>
      <c r="F132" s="248" t="s">
        <v>325</v>
      </c>
      <c r="G132" s="64" t="s">
        <v>140</v>
      </c>
      <c r="H132" s="185" t="s">
        <v>342</v>
      </c>
      <c r="I132" s="248"/>
      <c r="J132" s="65">
        <v>1619</v>
      </c>
      <c r="K132" s="63">
        <v>8</v>
      </c>
      <c r="L132" s="61">
        <f t="shared" si="2"/>
        <v>202.375</v>
      </c>
      <c r="M132" s="242" t="s">
        <v>330</v>
      </c>
    </row>
    <row r="133" spans="1:13" x14ac:dyDescent="0.25">
      <c r="A133" s="63">
        <v>23</v>
      </c>
      <c r="B133" s="63">
        <v>1</v>
      </c>
      <c r="C133" s="63">
        <v>2022</v>
      </c>
      <c r="D133" s="64" t="s">
        <v>432</v>
      </c>
      <c r="E133" s="64"/>
      <c r="F133" s="248" t="s">
        <v>325</v>
      </c>
      <c r="G133" s="64" t="s">
        <v>140</v>
      </c>
      <c r="H133" s="185" t="s">
        <v>127</v>
      </c>
      <c r="I133" s="248"/>
      <c r="J133" s="65">
        <v>1595</v>
      </c>
      <c r="K133" s="63">
        <v>8</v>
      </c>
      <c r="L133" s="212">
        <f t="shared" si="2"/>
        <v>199.375</v>
      </c>
      <c r="M133" s="243" t="s">
        <v>335</v>
      </c>
    </row>
    <row r="134" spans="1:13" x14ac:dyDescent="0.25">
      <c r="A134" s="63">
        <v>23</v>
      </c>
      <c r="B134" s="63">
        <v>1</v>
      </c>
      <c r="C134" s="63">
        <v>2022</v>
      </c>
      <c r="D134" s="64" t="s">
        <v>432</v>
      </c>
      <c r="E134" s="64"/>
      <c r="F134" s="248" t="s">
        <v>325</v>
      </c>
      <c r="G134" s="64" t="s">
        <v>140</v>
      </c>
      <c r="H134" s="185" t="s">
        <v>259</v>
      </c>
      <c r="I134" s="248"/>
      <c r="J134" s="65">
        <v>1512</v>
      </c>
      <c r="K134" s="63">
        <v>8</v>
      </c>
      <c r="L134" s="66">
        <f t="shared" si="2"/>
        <v>189</v>
      </c>
      <c r="M134" s="248" t="s">
        <v>427</v>
      </c>
    </row>
    <row r="135" spans="1:13" x14ac:dyDescent="0.25">
      <c r="A135" s="63">
        <v>23</v>
      </c>
      <c r="B135" s="63">
        <v>1</v>
      </c>
      <c r="C135" s="63">
        <v>2022</v>
      </c>
      <c r="D135" s="64" t="s">
        <v>432</v>
      </c>
      <c r="E135" s="64"/>
      <c r="F135" s="248" t="s">
        <v>325</v>
      </c>
      <c r="G135" s="64" t="s">
        <v>140</v>
      </c>
      <c r="H135" s="185" t="s">
        <v>133</v>
      </c>
      <c r="I135" s="248"/>
      <c r="J135" s="65">
        <v>1396</v>
      </c>
      <c r="K135" s="63">
        <v>8</v>
      </c>
      <c r="L135" s="66">
        <f t="shared" si="2"/>
        <v>174.5</v>
      </c>
      <c r="M135" s="248" t="s">
        <v>433</v>
      </c>
    </row>
    <row r="136" spans="1:13" x14ac:dyDescent="0.25">
      <c r="A136" s="63">
        <v>23</v>
      </c>
      <c r="B136" s="63">
        <v>1</v>
      </c>
      <c r="C136" s="63">
        <v>2022</v>
      </c>
      <c r="D136" s="64" t="s">
        <v>432</v>
      </c>
      <c r="E136" s="64"/>
      <c r="F136" s="248" t="s">
        <v>325</v>
      </c>
      <c r="G136" s="64" t="s">
        <v>140</v>
      </c>
      <c r="H136" s="185" t="s">
        <v>134</v>
      </c>
      <c r="I136" s="248"/>
      <c r="J136" s="65">
        <v>1389</v>
      </c>
      <c r="K136" s="63">
        <v>8</v>
      </c>
      <c r="L136" s="66">
        <f t="shared" si="2"/>
        <v>173.625</v>
      </c>
      <c r="M136" s="241" t="s">
        <v>381</v>
      </c>
    </row>
    <row r="137" spans="1:13" x14ac:dyDescent="0.25">
      <c r="A137" s="63">
        <v>23</v>
      </c>
      <c r="B137" s="63">
        <v>1</v>
      </c>
      <c r="C137" s="63">
        <v>2022</v>
      </c>
      <c r="D137" s="64" t="s">
        <v>432</v>
      </c>
      <c r="E137" s="64"/>
      <c r="F137" s="248" t="s">
        <v>325</v>
      </c>
      <c r="G137" s="64" t="s">
        <v>140</v>
      </c>
      <c r="H137" s="185" t="s">
        <v>258</v>
      </c>
      <c r="I137" s="248"/>
      <c r="J137" s="65">
        <v>1315</v>
      </c>
      <c r="K137" s="63">
        <v>8</v>
      </c>
      <c r="L137" s="66">
        <f t="shared" si="2"/>
        <v>164.375</v>
      </c>
      <c r="M137" s="242" t="s">
        <v>330</v>
      </c>
    </row>
    <row r="138" spans="1:13" x14ac:dyDescent="0.25">
      <c r="A138" s="63">
        <v>30</v>
      </c>
      <c r="B138" s="63">
        <v>2</v>
      </c>
      <c r="C138" s="63">
        <v>2022</v>
      </c>
      <c r="D138" s="64" t="s">
        <v>9</v>
      </c>
      <c r="E138" s="64"/>
      <c r="F138" s="251" t="s">
        <v>442</v>
      </c>
      <c r="G138" s="64" t="s">
        <v>124</v>
      </c>
      <c r="H138" s="72" t="s">
        <v>125</v>
      </c>
      <c r="I138" s="251"/>
      <c r="J138" s="65">
        <v>2415</v>
      </c>
      <c r="K138" s="63">
        <v>14</v>
      </c>
      <c r="L138" s="66">
        <f t="shared" si="2"/>
        <v>172.5</v>
      </c>
      <c r="M138" s="252" t="s">
        <v>443</v>
      </c>
    </row>
    <row r="139" spans="1:13" x14ac:dyDescent="0.25">
      <c r="A139" s="63">
        <v>20</v>
      </c>
      <c r="B139" s="63">
        <v>2</v>
      </c>
      <c r="C139" s="63">
        <v>2022</v>
      </c>
      <c r="D139" s="64" t="s">
        <v>450</v>
      </c>
      <c r="E139" s="64"/>
      <c r="F139" s="253" t="s">
        <v>334</v>
      </c>
      <c r="G139" s="64" t="s">
        <v>140</v>
      </c>
      <c r="H139" s="72" t="s">
        <v>125</v>
      </c>
      <c r="I139" s="253"/>
      <c r="J139" s="65">
        <v>2041</v>
      </c>
      <c r="K139" s="63">
        <v>11</v>
      </c>
      <c r="L139" s="66">
        <f t="shared" si="2"/>
        <v>185.54545454545453</v>
      </c>
      <c r="M139" s="253" t="s">
        <v>417</v>
      </c>
    </row>
    <row r="140" spans="1:13" x14ac:dyDescent="0.25">
      <c r="A140" s="63">
        <v>27</v>
      </c>
      <c r="B140" s="63">
        <v>2</v>
      </c>
      <c r="C140" s="63">
        <v>2022</v>
      </c>
      <c r="D140" s="64" t="s">
        <v>452</v>
      </c>
      <c r="E140" s="64"/>
      <c r="F140" s="254" t="s">
        <v>344</v>
      </c>
      <c r="G140" s="64" t="s">
        <v>140</v>
      </c>
      <c r="H140" s="72" t="s">
        <v>131</v>
      </c>
      <c r="I140" s="254" t="s">
        <v>126</v>
      </c>
      <c r="J140" s="65">
        <v>1338</v>
      </c>
      <c r="K140" s="63">
        <v>7</v>
      </c>
      <c r="L140" s="212">
        <f t="shared" si="2"/>
        <v>191.14285714285714</v>
      </c>
      <c r="M140" s="264" t="s">
        <v>453</v>
      </c>
    </row>
    <row r="141" spans="1:13" x14ac:dyDescent="0.25">
      <c r="A141" s="63">
        <v>27</v>
      </c>
      <c r="B141" s="63">
        <v>2</v>
      </c>
      <c r="C141" s="63">
        <v>2022</v>
      </c>
      <c r="D141" s="64" t="s">
        <v>452</v>
      </c>
      <c r="E141" s="64"/>
      <c r="F141" s="254" t="s">
        <v>344</v>
      </c>
      <c r="G141" s="64" t="s">
        <v>140</v>
      </c>
      <c r="H141" s="72" t="s">
        <v>145</v>
      </c>
      <c r="I141" s="254" t="s">
        <v>126</v>
      </c>
      <c r="J141" s="65">
        <v>1351</v>
      </c>
      <c r="K141" s="63">
        <v>7</v>
      </c>
      <c r="L141" s="212">
        <f t="shared" si="2"/>
        <v>193</v>
      </c>
      <c r="M141" s="264" t="s">
        <v>453</v>
      </c>
    </row>
    <row r="142" spans="1:13" x14ac:dyDescent="0.25">
      <c r="A142" s="63">
        <v>27</v>
      </c>
      <c r="B142" s="63">
        <v>2</v>
      </c>
      <c r="C142" s="63">
        <v>2022</v>
      </c>
      <c r="D142" s="64" t="s">
        <v>452</v>
      </c>
      <c r="E142" s="64"/>
      <c r="F142" s="254" t="s">
        <v>344</v>
      </c>
      <c r="G142" s="64" t="s">
        <v>140</v>
      </c>
      <c r="H142" s="185" t="s">
        <v>130</v>
      </c>
      <c r="I142" s="254" t="s">
        <v>126</v>
      </c>
      <c r="J142" s="65">
        <v>877</v>
      </c>
      <c r="K142" s="63">
        <v>5</v>
      </c>
      <c r="L142" s="66">
        <f t="shared" si="2"/>
        <v>175.4</v>
      </c>
      <c r="M142" s="264" t="s">
        <v>453</v>
      </c>
    </row>
    <row r="143" spans="1:13" x14ac:dyDescent="0.25">
      <c r="A143" s="63">
        <v>27</v>
      </c>
      <c r="B143" s="63">
        <v>2</v>
      </c>
      <c r="C143" s="63">
        <v>2022</v>
      </c>
      <c r="D143" s="64" t="s">
        <v>452</v>
      </c>
      <c r="E143" s="64"/>
      <c r="F143" s="254" t="s">
        <v>344</v>
      </c>
      <c r="G143" s="64" t="s">
        <v>140</v>
      </c>
      <c r="H143" s="185" t="s">
        <v>137</v>
      </c>
      <c r="I143" s="254" t="s">
        <v>126</v>
      </c>
      <c r="J143" s="65">
        <v>1355</v>
      </c>
      <c r="K143" s="63">
        <v>7</v>
      </c>
      <c r="L143" s="212">
        <f t="shared" si="2"/>
        <v>193.57142857142858</v>
      </c>
      <c r="M143" s="264" t="s">
        <v>453</v>
      </c>
    </row>
    <row r="144" spans="1:13" x14ac:dyDescent="0.25">
      <c r="A144" s="63">
        <v>27</v>
      </c>
      <c r="B144" s="63">
        <v>2</v>
      </c>
      <c r="C144" s="63">
        <v>2022</v>
      </c>
      <c r="D144" s="64" t="s">
        <v>452</v>
      </c>
      <c r="E144" s="64"/>
      <c r="F144" s="254" t="s">
        <v>344</v>
      </c>
      <c r="G144" s="64" t="s">
        <v>140</v>
      </c>
      <c r="H144" s="185" t="s">
        <v>133</v>
      </c>
      <c r="I144" s="254" t="s">
        <v>126</v>
      </c>
      <c r="J144" s="65">
        <v>1108</v>
      </c>
      <c r="K144" s="63">
        <v>6</v>
      </c>
      <c r="L144" s="66">
        <f t="shared" si="2"/>
        <v>184.66666666666666</v>
      </c>
      <c r="M144" s="264" t="s">
        <v>453</v>
      </c>
    </row>
    <row r="145" spans="1:13" x14ac:dyDescent="0.25">
      <c r="A145" s="63">
        <v>27</v>
      </c>
      <c r="B145" s="63">
        <v>2</v>
      </c>
      <c r="C145" s="63">
        <v>2022</v>
      </c>
      <c r="D145" s="64" t="s">
        <v>452</v>
      </c>
      <c r="E145" s="64"/>
      <c r="F145" s="254" t="s">
        <v>344</v>
      </c>
      <c r="G145" s="64" t="s">
        <v>140</v>
      </c>
      <c r="H145" s="185" t="s">
        <v>129</v>
      </c>
      <c r="I145" s="254" t="s">
        <v>126</v>
      </c>
      <c r="J145" s="65">
        <v>563</v>
      </c>
      <c r="K145" s="63">
        <v>3</v>
      </c>
      <c r="L145" s="66">
        <f t="shared" si="2"/>
        <v>187.66666666666666</v>
      </c>
      <c r="M145" s="264" t="s">
        <v>453</v>
      </c>
    </row>
    <row r="146" spans="1:13" x14ac:dyDescent="0.25">
      <c r="A146" s="63">
        <v>27</v>
      </c>
      <c r="B146" s="63">
        <v>2</v>
      </c>
      <c r="C146" s="63">
        <v>2022</v>
      </c>
      <c r="D146" s="64" t="s">
        <v>452</v>
      </c>
      <c r="E146" s="64"/>
      <c r="F146" s="254" t="s">
        <v>344</v>
      </c>
      <c r="G146" s="64" t="s">
        <v>140</v>
      </c>
      <c r="H146" s="72" t="s">
        <v>146</v>
      </c>
      <c r="I146" s="254" t="s">
        <v>261</v>
      </c>
      <c r="J146" s="65">
        <v>1339</v>
      </c>
      <c r="K146" s="63">
        <v>7</v>
      </c>
      <c r="L146" s="212">
        <f t="shared" si="2"/>
        <v>191.28571428571428</v>
      </c>
      <c r="M146" s="264" t="s">
        <v>453</v>
      </c>
    </row>
    <row r="147" spans="1:13" x14ac:dyDescent="0.25">
      <c r="A147" s="63">
        <v>27</v>
      </c>
      <c r="B147" s="63">
        <v>2</v>
      </c>
      <c r="C147" s="63">
        <v>2022</v>
      </c>
      <c r="D147" s="64" t="s">
        <v>452</v>
      </c>
      <c r="E147" s="64"/>
      <c r="F147" s="254" t="s">
        <v>344</v>
      </c>
      <c r="G147" s="64" t="s">
        <v>140</v>
      </c>
      <c r="H147" s="185" t="s">
        <v>127</v>
      </c>
      <c r="I147" s="254" t="s">
        <v>261</v>
      </c>
      <c r="J147" s="65">
        <v>1319</v>
      </c>
      <c r="K147" s="63">
        <v>7</v>
      </c>
      <c r="L147" s="66">
        <f t="shared" si="2"/>
        <v>188.42857142857142</v>
      </c>
      <c r="M147" s="264" t="s">
        <v>453</v>
      </c>
    </row>
    <row r="148" spans="1:13" x14ac:dyDescent="0.25">
      <c r="A148" s="63">
        <v>27</v>
      </c>
      <c r="B148" s="63">
        <v>2</v>
      </c>
      <c r="C148" s="63">
        <v>2022</v>
      </c>
      <c r="D148" s="64" t="s">
        <v>452</v>
      </c>
      <c r="E148" s="64"/>
      <c r="F148" s="254" t="s">
        <v>344</v>
      </c>
      <c r="G148" s="64" t="s">
        <v>140</v>
      </c>
      <c r="H148" s="185" t="s">
        <v>259</v>
      </c>
      <c r="I148" s="254" t="s">
        <v>261</v>
      </c>
      <c r="J148" s="65">
        <v>1369</v>
      </c>
      <c r="K148" s="63">
        <v>7</v>
      </c>
      <c r="L148" s="212">
        <f t="shared" si="2"/>
        <v>195.57142857142858</v>
      </c>
      <c r="M148" s="264" t="s">
        <v>453</v>
      </c>
    </row>
    <row r="149" spans="1:13" x14ac:dyDescent="0.25">
      <c r="A149" s="63">
        <v>27</v>
      </c>
      <c r="B149" s="63">
        <v>2</v>
      </c>
      <c r="C149" s="63">
        <v>2022</v>
      </c>
      <c r="D149" s="64" t="s">
        <v>452</v>
      </c>
      <c r="E149" s="64"/>
      <c r="F149" s="254" t="s">
        <v>344</v>
      </c>
      <c r="G149" s="64" t="s">
        <v>140</v>
      </c>
      <c r="H149" s="72" t="s">
        <v>136</v>
      </c>
      <c r="I149" s="254" t="s">
        <v>261</v>
      </c>
      <c r="J149" s="65">
        <v>1203</v>
      </c>
      <c r="K149" s="63">
        <v>7</v>
      </c>
      <c r="L149" s="66">
        <f t="shared" si="2"/>
        <v>171.85714285714286</v>
      </c>
      <c r="M149" s="264" t="s">
        <v>453</v>
      </c>
    </row>
    <row r="150" spans="1:13" x14ac:dyDescent="0.25">
      <c r="A150" s="63">
        <v>27</v>
      </c>
      <c r="B150" s="63">
        <v>2</v>
      </c>
      <c r="C150" s="63">
        <v>2022</v>
      </c>
      <c r="D150" s="64" t="s">
        <v>452</v>
      </c>
      <c r="E150" s="64"/>
      <c r="F150" s="254" t="s">
        <v>344</v>
      </c>
      <c r="G150" s="64" t="s">
        <v>140</v>
      </c>
      <c r="H150" s="185" t="s">
        <v>342</v>
      </c>
      <c r="I150" s="254" t="s">
        <v>261</v>
      </c>
      <c r="J150" s="65">
        <v>1195</v>
      </c>
      <c r="K150" s="63">
        <v>7</v>
      </c>
      <c r="L150" s="66">
        <f t="shared" si="2"/>
        <v>170.71428571428572</v>
      </c>
      <c r="M150" s="264" t="s">
        <v>453</v>
      </c>
    </row>
    <row r="151" spans="1:13" x14ac:dyDescent="0.25">
      <c r="A151" s="63">
        <v>27</v>
      </c>
      <c r="B151" s="63">
        <v>2</v>
      </c>
      <c r="C151" s="63">
        <v>2022</v>
      </c>
      <c r="D151" s="64" t="s">
        <v>456</v>
      </c>
      <c r="E151" s="64"/>
      <c r="F151" s="296" t="s">
        <v>304</v>
      </c>
      <c r="G151" s="64" t="s">
        <v>379</v>
      </c>
      <c r="H151" s="72" t="s">
        <v>347</v>
      </c>
      <c r="I151" s="254"/>
      <c r="J151" s="65">
        <v>1115</v>
      </c>
      <c r="K151" s="63">
        <v>7</v>
      </c>
      <c r="L151" s="66">
        <f t="shared" si="2"/>
        <v>159.28571428571428</v>
      </c>
      <c r="M151" s="254" t="s">
        <v>217</v>
      </c>
    </row>
    <row r="152" spans="1:13" x14ac:dyDescent="0.25">
      <c r="A152" s="63">
        <v>27</v>
      </c>
      <c r="B152" s="63">
        <v>2</v>
      </c>
      <c r="C152" s="63">
        <v>2022</v>
      </c>
      <c r="D152" s="64" t="s">
        <v>456</v>
      </c>
      <c r="E152" s="64"/>
      <c r="F152" s="296" t="s">
        <v>304</v>
      </c>
      <c r="G152" s="64" t="s">
        <v>379</v>
      </c>
      <c r="H152" s="185" t="s">
        <v>277</v>
      </c>
      <c r="I152" s="254"/>
      <c r="J152" s="65">
        <v>1209</v>
      </c>
      <c r="K152" s="63">
        <v>7</v>
      </c>
      <c r="L152" s="66">
        <f t="shared" si="2"/>
        <v>172.71428571428572</v>
      </c>
      <c r="M152" s="254" t="s">
        <v>217</v>
      </c>
    </row>
    <row r="153" spans="1:13" x14ac:dyDescent="0.25">
      <c r="A153" s="63">
        <v>27</v>
      </c>
      <c r="B153" s="63">
        <v>2</v>
      </c>
      <c r="C153" s="63">
        <v>2022</v>
      </c>
      <c r="D153" s="64" t="s">
        <v>456</v>
      </c>
      <c r="E153" s="64"/>
      <c r="F153" s="296" t="s">
        <v>304</v>
      </c>
      <c r="G153" s="64" t="s">
        <v>379</v>
      </c>
      <c r="H153" s="185" t="s">
        <v>230</v>
      </c>
      <c r="I153" s="254"/>
      <c r="J153" s="65">
        <v>979</v>
      </c>
      <c r="K153" s="63">
        <v>7</v>
      </c>
      <c r="L153" s="66">
        <f t="shared" si="2"/>
        <v>139.85714285714286</v>
      </c>
      <c r="M153" s="254" t="s">
        <v>217</v>
      </c>
    </row>
    <row r="154" spans="1:13" x14ac:dyDescent="0.25">
      <c r="A154" s="63">
        <v>27</v>
      </c>
      <c r="B154" s="63">
        <v>2</v>
      </c>
      <c r="C154" s="63">
        <v>2022</v>
      </c>
      <c r="D154" s="64" t="s">
        <v>456</v>
      </c>
      <c r="E154" s="64"/>
      <c r="F154" s="296" t="s">
        <v>304</v>
      </c>
      <c r="G154" s="64" t="s">
        <v>379</v>
      </c>
      <c r="H154" s="185" t="s">
        <v>275</v>
      </c>
      <c r="I154" s="254"/>
      <c r="J154" s="65">
        <v>1109</v>
      </c>
      <c r="K154" s="63">
        <v>7</v>
      </c>
      <c r="L154" s="66">
        <f t="shared" si="2"/>
        <v>158.42857142857142</v>
      </c>
      <c r="M154" s="254" t="s">
        <v>217</v>
      </c>
    </row>
    <row r="155" spans="1:13" x14ac:dyDescent="0.25">
      <c r="A155" s="63">
        <v>6</v>
      </c>
      <c r="B155" s="63">
        <v>3</v>
      </c>
      <c r="C155" s="63">
        <v>2022</v>
      </c>
      <c r="D155" s="64" t="s">
        <v>462</v>
      </c>
      <c r="E155" s="64"/>
      <c r="F155" s="257" t="s">
        <v>304</v>
      </c>
      <c r="G155" s="64" t="s">
        <v>463</v>
      </c>
      <c r="H155" s="185" t="s">
        <v>277</v>
      </c>
      <c r="I155" s="257"/>
      <c r="J155" s="65">
        <v>926</v>
      </c>
      <c r="K155" s="63">
        <v>6</v>
      </c>
      <c r="L155" s="66">
        <f t="shared" si="2"/>
        <v>154.33333333333334</v>
      </c>
      <c r="M155" s="257" t="s">
        <v>464</v>
      </c>
    </row>
    <row r="156" spans="1:13" x14ac:dyDescent="0.25">
      <c r="A156" s="63">
        <v>6</v>
      </c>
      <c r="B156" s="63">
        <v>3</v>
      </c>
      <c r="C156" s="63">
        <v>2022</v>
      </c>
      <c r="D156" s="64" t="s">
        <v>462</v>
      </c>
      <c r="E156" s="64"/>
      <c r="F156" s="257" t="s">
        <v>304</v>
      </c>
      <c r="G156" s="64" t="s">
        <v>463</v>
      </c>
      <c r="H156" s="185" t="s">
        <v>137</v>
      </c>
      <c r="I156" s="257"/>
      <c r="J156" s="65">
        <v>984</v>
      </c>
      <c r="K156" s="63">
        <v>6</v>
      </c>
      <c r="L156" s="66">
        <f t="shared" si="2"/>
        <v>164</v>
      </c>
      <c r="M156" s="257" t="s">
        <v>464</v>
      </c>
    </row>
    <row r="157" spans="1:13" x14ac:dyDescent="0.25">
      <c r="A157" s="63">
        <v>6</v>
      </c>
      <c r="B157" s="63">
        <v>3</v>
      </c>
      <c r="C157" s="63">
        <v>2022</v>
      </c>
      <c r="D157" s="64" t="s">
        <v>470</v>
      </c>
      <c r="E157" s="64"/>
      <c r="F157" s="258" t="s">
        <v>21</v>
      </c>
      <c r="G157" s="64" t="s">
        <v>124</v>
      </c>
      <c r="H157" s="72" t="s">
        <v>125</v>
      </c>
      <c r="I157" s="258" t="s">
        <v>126</v>
      </c>
      <c r="J157" s="65">
        <v>1020</v>
      </c>
      <c r="K157" s="63">
        <v>6</v>
      </c>
      <c r="L157" s="66">
        <f t="shared" si="2"/>
        <v>170</v>
      </c>
      <c r="M157" s="258" t="s">
        <v>471</v>
      </c>
    </row>
    <row r="158" spans="1:13" x14ac:dyDescent="0.25">
      <c r="A158" s="63">
        <v>6</v>
      </c>
      <c r="B158" s="63">
        <v>3</v>
      </c>
      <c r="C158" s="63">
        <v>2022</v>
      </c>
      <c r="D158" s="64" t="s">
        <v>470</v>
      </c>
      <c r="E158" s="64"/>
      <c r="F158" s="258" t="s">
        <v>21</v>
      </c>
      <c r="G158" s="64" t="s">
        <v>124</v>
      </c>
      <c r="H158" s="72" t="s">
        <v>128</v>
      </c>
      <c r="I158" s="258" t="s">
        <v>126</v>
      </c>
      <c r="J158" s="65">
        <v>1053</v>
      </c>
      <c r="K158" s="63">
        <v>6</v>
      </c>
      <c r="L158" s="66">
        <f t="shared" si="2"/>
        <v>175.5</v>
      </c>
      <c r="M158" s="258" t="s">
        <v>471</v>
      </c>
    </row>
    <row r="159" spans="1:13" x14ac:dyDescent="0.25">
      <c r="A159" s="63">
        <v>6</v>
      </c>
      <c r="B159" s="63">
        <v>3</v>
      </c>
      <c r="C159" s="63">
        <v>2022</v>
      </c>
      <c r="D159" s="64" t="s">
        <v>470</v>
      </c>
      <c r="E159" s="64"/>
      <c r="F159" s="258" t="s">
        <v>21</v>
      </c>
      <c r="G159" s="64" t="s">
        <v>124</v>
      </c>
      <c r="H159" s="185" t="s">
        <v>258</v>
      </c>
      <c r="I159" s="258" t="s">
        <v>126</v>
      </c>
      <c r="J159" s="65">
        <v>986</v>
      </c>
      <c r="K159" s="63">
        <v>6</v>
      </c>
      <c r="L159" s="66">
        <f t="shared" si="2"/>
        <v>164.33333333333334</v>
      </c>
      <c r="M159" s="258" t="s">
        <v>471</v>
      </c>
    </row>
    <row r="160" spans="1:13" x14ac:dyDescent="0.25">
      <c r="A160" s="63">
        <v>6</v>
      </c>
      <c r="B160" s="63">
        <v>3</v>
      </c>
      <c r="C160" s="63">
        <v>2022</v>
      </c>
      <c r="D160" s="64" t="s">
        <v>470</v>
      </c>
      <c r="E160" s="64"/>
      <c r="F160" s="258" t="s">
        <v>21</v>
      </c>
      <c r="G160" s="64" t="s">
        <v>124</v>
      </c>
      <c r="H160" s="185" t="s">
        <v>431</v>
      </c>
      <c r="I160" s="258" t="s">
        <v>261</v>
      </c>
      <c r="J160" s="65">
        <v>1198</v>
      </c>
      <c r="K160" s="63">
        <v>6</v>
      </c>
      <c r="L160" s="212">
        <f t="shared" si="2"/>
        <v>199.66666666666666</v>
      </c>
      <c r="M160" s="258" t="s">
        <v>472</v>
      </c>
    </row>
    <row r="161" spans="1:13" x14ac:dyDescent="0.25">
      <c r="A161" s="63">
        <v>6</v>
      </c>
      <c r="B161" s="63">
        <v>3</v>
      </c>
      <c r="C161" s="63">
        <v>2022</v>
      </c>
      <c r="D161" s="64" t="s">
        <v>470</v>
      </c>
      <c r="E161" s="64"/>
      <c r="F161" s="258" t="s">
        <v>21</v>
      </c>
      <c r="G161" s="64" t="s">
        <v>124</v>
      </c>
      <c r="H161" s="185" t="s">
        <v>129</v>
      </c>
      <c r="I161" s="258" t="s">
        <v>261</v>
      </c>
      <c r="J161" s="65">
        <v>1154</v>
      </c>
      <c r="K161" s="63">
        <v>6</v>
      </c>
      <c r="L161" s="212">
        <f t="shared" si="2"/>
        <v>192.33333333333334</v>
      </c>
      <c r="M161" s="258" t="s">
        <v>472</v>
      </c>
    </row>
    <row r="162" spans="1:13" x14ac:dyDescent="0.25">
      <c r="A162" s="63">
        <v>6</v>
      </c>
      <c r="B162" s="63">
        <v>3</v>
      </c>
      <c r="C162" s="63">
        <v>2022</v>
      </c>
      <c r="D162" s="64" t="s">
        <v>470</v>
      </c>
      <c r="E162" s="64"/>
      <c r="F162" s="258" t="s">
        <v>21</v>
      </c>
      <c r="G162" s="64" t="s">
        <v>124</v>
      </c>
      <c r="H162" s="185" t="s">
        <v>132</v>
      </c>
      <c r="I162" s="258" t="s">
        <v>261</v>
      </c>
      <c r="J162" s="65">
        <v>938</v>
      </c>
      <c r="K162" s="63">
        <v>6</v>
      </c>
      <c r="L162" s="66">
        <f t="shared" si="2"/>
        <v>156.33333333333334</v>
      </c>
      <c r="M162" s="258" t="s">
        <v>472</v>
      </c>
    </row>
    <row r="163" spans="1:13" x14ac:dyDescent="0.25">
      <c r="A163" s="63">
        <v>6</v>
      </c>
      <c r="B163" s="63">
        <v>3</v>
      </c>
      <c r="C163" s="63">
        <v>2022</v>
      </c>
      <c r="D163" s="64" t="s">
        <v>470</v>
      </c>
      <c r="E163" s="64"/>
      <c r="F163" s="258" t="s">
        <v>21</v>
      </c>
      <c r="G163" s="64" t="s">
        <v>124</v>
      </c>
      <c r="H163" s="185" t="s">
        <v>138</v>
      </c>
      <c r="I163" s="258" t="s">
        <v>260</v>
      </c>
      <c r="J163" s="65">
        <v>738</v>
      </c>
      <c r="K163" s="63">
        <v>6</v>
      </c>
      <c r="L163" s="66">
        <f t="shared" si="2"/>
        <v>123</v>
      </c>
      <c r="M163" s="258" t="s">
        <v>473</v>
      </c>
    </row>
    <row r="164" spans="1:13" x14ac:dyDescent="0.25">
      <c r="A164" s="63">
        <v>6</v>
      </c>
      <c r="B164" s="63">
        <v>3</v>
      </c>
      <c r="C164" s="63">
        <v>2022</v>
      </c>
      <c r="D164" s="64" t="s">
        <v>470</v>
      </c>
      <c r="E164" s="64"/>
      <c r="F164" s="258" t="s">
        <v>21</v>
      </c>
      <c r="G164" s="64" t="s">
        <v>124</v>
      </c>
      <c r="H164" s="185" t="s">
        <v>127</v>
      </c>
      <c r="I164" s="258" t="s">
        <v>260</v>
      </c>
      <c r="J164" s="65">
        <v>1221</v>
      </c>
      <c r="K164" s="63">
        <v>6</v>
      </c>
      <c r="L164" s="61">
        <f t="shared" si="2"/>
        <v>203.5</v>
      </c>
      <c r="M164" s="258" t="s">
        <v>473</v>
      </c>
    </row>
    <row r="165" spans="1:13" x14ac:dyDescent="0.25">
      <c r="A165" s="63">
        <v>6</v>
      </c>
      <c r="B165" s="63">
        <v>3</v>
      </c>
      <c r="C165" s="63">
        <v>2022</v>
      </c>
      <c r="D165" s="64" t="s">
        <v>470</v>
      </c>
      <c r="E165" s="64"/>
      <c r="F165" s="258" t="s">
        <v>21</v>
      </c>
      <c r="G165" s="64" t="s">
        <v>124</v>
      </c>
      <c r="H165" s="185" t="s">
        <v>342</v>
      </c>
      <c r="I165" s="258" t="s">
        <v>260</v>
      </c>
      <c r="J165" s="65">
        <v>1004</v>
      </c>
      <c r="K165" s="63">
        <v>6</v>
      </c>
      <c r="L165" s="66">
        <f t="shared" si="2"/>
        <v>167.33333333333334</v>
      </c>
      <c r="M165" s="258" t="s">
        <v>473</v>
      </c>
    </row>
    <row r="166" spans="1:13" x14ac:dyDescent="0.25">
      <c r="A166" s="63">
        <v>6</v>
      </c>
      <c r="B166" s="63">
        <v>3</v>
      </c>
      <c r="C166" s="63">
        <v>2022</v>
      </c>
      <c r="D166" s="64" t="s">
        <v>470</v>
      </c>
      <c r="E166" s="64"/>
      <c r="F166" s="258" t="s">
        <v>21</v>
      </c>
      <c r="G166" s="64" t="s">
        <v>124</v>
      </c>
      <c r="H166" s="185" t="s">
        <v>130</v>
      </c>
      <c r="I166" s="258" t="s">
        <v>265</v>
      </c>
      <c r="J166" s="65">
        <v>1039</v>
      </c>
      <c r="K166" s="63">
        <v>6</v>
      </c>
      <c r="L166" s="66">
        <f t="shared" si="2"/>
        <v>173.16666666666666</v>
      </c>
      <c r="M166" s="258" t="s">
        <v>474</v>
      </c>
    </row>
    <row r="167" spans="1:13" x14ac:dyDescent="0.25">
      <c r="A167" s="63">
        <v>6</v>
      </c>
      <c r="B167" s="63">
        <v>3</v>
      </c>
      <c r="C167" s="63">
        <v>2022</v>
      </c>
      <c r="D167" s="64" t="s">
        <v>470</v>
      </c>
      <c r="E167" s="64"/>
      <c r="F167" s="258" t="s">
        <v>21</v>
      </c>
      <c r="G167" s="64" t="s">
        <v>124</v>
      </c>
      <c r="H167" s="72" t="s">
        <v>347</v>
      </c>
      <c r="I167" s="258" t="s">
        <v>265</v>
      </c>
      <c r="J167" s="65">
        <v>1001</v>
      </c>
      <c r="K167" s="63">
        <v>6</v>
      </c>
      <c r="L167" s="66">
        <f t="shared" si="2"/>
        <v>166.83333333333334</v>
      </c>
      <c r="M167" s="258" t="s">
        <v>474</v>
      </c>
    </row>
    <row r="168" spans="1:13" x14ac:dyDescent="0.25">
      <c r="A168" s="63">
        <v>6</v>
      </c>
      <c r="B168" s="63">
        <v>3</v>
      </c>
      <c r="C168" s="63">
        <v>2022</v>
      </c>
      <c r="D168" s="64" t="s">
        <v>470</v>
      </c>
      <c r="E168" s="64"/>
      <c r="F168" s="258" t="s">
        <v>21</v>
      </c>
      <c r="G168" s="64" t="s">
        <v>124</v>
      </c>
      <c r="H168" s="72" t="s">
        <v>306</v>
      </c>
      <c r="I168" s="258" t="s">
        <v>265</v>
      </c>
      <c r="J168" s="65">
        <v>960</v>
      </c>
      <c r="K168" s="63">
        <v>6</v>
      </c>
      <c r="L168" s="66">
        <f t="shared" si="2"/>
        <v>160</v>
      </c>
      <c r="M168" s="258" t="s">
        <v>474</v>
      </c>
    </row>
    <row r="169" spans="1:13" x14ac:dyDescent="0.25">
      <c r="A169" s="63">
        <v>13</v>
      </c>
      <c r="B169" s="63">
        <v>3</v>
      </c>
      <c r="C169" s="63">
        <v>2022</v>
      </c>
      <c r="D169" s="64" t="s">
        <v>480</v>
      </c>
      <c r="E169" s="64"/>
      <c r="F169" s="259" t="s">
        <v>334</v>
      </c>
      <c r="G169" s="64" t="s">
        <v>124</v>
      </c>
      <c r="H169" s="185" t="s">
        <v>130</v>
      </c>
      <c r="I169" s="259" t="s">
        <v>126</v>
      </c>
      <c r="J169" s="65">
        <v>3510</v>
      </c>
      <c r="K169" s="63">
        <v>18</v>
      </c>
      <c r="L169" s="212">
        <f t="shared" si="2"/>
        <v>195</v>
      </c>
      <c r="M169" s="259" t="s">
        <v>481</v>
      </c>
    </row>
    <row r="170" spans="1:13" x14ac:dyDescent="0.25">
      <c r="A170" s="63">
        <v>13</v>
      </c>
      <c r="B170" s="63">
        <v>3</v>
      </c>
      <c r="C170" s="63">
        <v>2022</v>
      </c>
      <c r="D170" s="64" t="s">
        <v>480</v>
      </c>
      <c r="E170" s="64"/>
      <c r="F170" s="259" t="s">
        <v>334</v>
      </c>
      <c r="G170" s="64" t="s">
        <v>124</v>
      </c>
      <c r="H170" s="185" t="s">
        <v>342</v>
      </c>
      <c r="I170" s="259" t="s">
        <v>126</v>
      </c>
      <c r="J170" s="65">
        <v>3366</v>
      </c>
      <c r="K170" s="63">
        <v>18</v>
      </c>
      <c r="L170" s="66">
        <f t="shared" si="2"/>
        <v>187</v>
      </c>
      <c r="M170" s="259" t="s">
        <v>481</v>
      </c>
    </row>
    <row r="171" spans="1:13" x14ac:dyDescent="0.25">
      <c r="A171" s="63">
        <v>13</v>
      </c>
      <c r="B171" s="63">
        <v>3</v>
      </c>
      <c r="C171" s="63">
        <v>2022</v>
      </c>
      <c r="D171" s="64" t="s">
        <v>480</v>
      </c>
      <c r="E171" s="64"/>
      <c r="F171" s="259" t="s">
        <v>334</v>
      </c>
      <c r="G171" s="64" t="s">
        <v>124</v>
      </c>
      <c r="H171" s="185" t="s">
        <v>127</v>
      </c>
      <c r="I171" s="259" t="s">
        <v>261</v>
      </c>
      <c r="J171" s="65">
        <v>3504</v>
      </c>
      <c r="K171" s="63">
        <v>18</v>
      </c>
      <c r="L171" s="212">
        <f t="shared" si="2"/>
        <v>194.66666666666666</v>
      </c>
      <c r="M171" s="259" t="s">
        <v>482</v>
      </c>
    </row>
    <row r="172" spans="1:13" x14ac:dyDescent="0.25">
      <c r="A172" s="63">
        <v>13</v>
      </c>
      <c r="B172" s="63">
        <v>3</v>
      </c>
      <c r="C172" s="63">
        <v>2022</v>
      </c>
      <c r="D172" s="64" t="s">
        <v>480</v>
      </c>
      <c r="E172" s="64"/>
      <c r="F172" s="259" t="s">
        <v>334</v>
      </c>
      <c r="G172" s="64" t="s">
        <v>124</v>
      </c>
      <c r="H172" s="72" t="s">
        <v>125</v>
      </c>
      <c r="I172" s="259" t="s">
        <v>261</v>
      </c>
      <c r="J172" s="65">
        <v>3093</v>
      </c>
      <c r="K172" s="63">
        <v>18</v>
      </c>
      <c r="L172" s="66">
        <f t="shared" si="2"/>
        <v>171.83333333333334</v>
      </c>
      <c r="M172" s="259" t="s">
        <v>482</v>
      </c>
    </row>
    <row r="173" spans="1:13" x14ac:dyDescent="0.25">
      <c r="A173" s="63">
        <v>13</v>
      </c>
      <c r="B173" s="63">
        <v>3</v>
      </c>
      <c r="C173" s="63">
        <v>2022</v>
      </c>
      <c r="D173" s="64" t="s">
        <v>480</v>
      </c>
      <c r="E173" s="64"/>
      <c r="F173" s="259" t="s">
        <v>334</v>
      </c>
      <c r="G173" s="64" t="s">
        <v>124</v>
      </c>
      <c r="H173" s="185" t="s">
        <v>137</v>
      </c>
      <c r="I173" s="259" t="s">
        <v>260</v>
      </c>
      <c r="J173" s="65">
        <v>3354</v>
      </c>
      <c r="K173" s="63">
        <v>18</v>
      </c>
      <c r="L173" s="66">
        <f t="shared" si="2"/>
        <v>186.33333333333334</v>
      </c>
      <c r="M173" s="259" t="s">
        <v>483</v>
      </c>
    </row>
    <row r="174" spans="1:13" x14ac:dyDescent="0.25">
      <c r="A174" s="63">
        <v>13</v>
      </c>
      <c r="B174" s="63">
        <v>3</v>
      </c>
      <c r="C174" s="63">
        <v>2022</v>
      </c>
      <c r="D174" s="64" t="s">
        <v>480</v>
      </c>
      <c r="E174" s="64"/>
      <c r="F174" s="259" t="s">
        <v>334</v>
      </c>
      <c r="G174" s="64" t="s">
        <v>124</v>
      </c>
      <c r="H174" s="72" t="s">
        <v>131</v>
      </c>
      <c r="I174" s="259" t="s">
        <v>260</v>
      </c>
      <c r="J174" s="65">
        <v>3395</v>
      </c>
      <c r="K174" s="63">
        <v>18</v>
      </c>
      <c r="L174" s="66">
        <f t="shared" si="2"/>
        <v>188.61111111111111</v>
      </c>
      <c r="M174" s="259" t="s">
        <v>483</v>
      </c>
    </row>
    <row r="175" spans="1:13" x14ac:dyDescent="0.25">
      <c r="A175" s="63">
        <v>20</v>
      </c>
      <c r="B175" s="63">
        <v>3</v>
      </c>
      <c r="C175" s="63">
        <v>2022</v>
      </c>
      <c r="D175" s="64" t="s">
        <v>484</v>
      </c>
      <c r="E175" s="64"/>
      <c r="F175" s="260" t="s">
        <v>334</v>
      </c>
      <c r="G175" s="64" t="s">
        <v>124</v>
      </c>
      <c r="H175" s="72" t="s">
        <v>125</v>
      </c>
      <c r="I175" s="260" t="s">
        <v>126</v>
      </c>
      <c r="J175" s="65">
        <v>2489</v>
      </c>
      <c r="K175" s="63">
        <v>14</v>
      </c>
      <c r="L175" s="66">
        <f t="shared" si="2"/>
        <v>177.78571428571428</v>
      </c>
      <c r="M175" s="260" t="s">
        <v>485</v>
      </c>
    </row>
    <row r="176" spans="1:13" x14ac:dyDescent="0.25">
      <c r="A176" s="63">
        <v>20</v>
      </c>
      <c r="B176" s="63">
        <v>3</v>
      </c>
      <c r="C176" s="63">
        <v>2022</v>
      </c>
      <c r="D176" s="64" t="s">
        <v>484</v>
      </c>
      <c r="E176" s="64"/>
      <c r="F176" s="260" t="s">
        <v>334</v>
      </c>
      <c r="G176" s="64" t="s">
        <v>124</v>
      </c>
      <c r="H176" s="185" t="s">
        <v>342</v>
      </c>
      <c r="I176" s="260" t="s">
        <v>126</v>
      </c>
      <c r="J176" s="65">
        <v>2564</v>
      </c>
      <c r="K176" s="63">
        <v>14</v>
      </c>
      <c r="L176" s="66">
        <f t="shared" si="2"/>
        <v>183.14285714285714</v>
      </c>
      <c r="M176" s="260" t="s">
        <v>485</v>
      </c>
    </row>
    <row r="177" spans="1:13" x14ac:dyDescent="0.25">
      <c r="A177" s="63">
        <v>20</v>
      </c>
      <c r="B177" s="63">
        <v>3</v>
      </c>
      <c r="C177" s="63">
        <v>2022</v>
      </c>
      <c r="D177" s="64" t="s">
        <v>484</v>
      </c>
      <c r="E177" s="64"/>
      <c r="F177" s="260" t="s">
        <v>334</v>
      </c>
      <c r="G177" s="64" t="s">
        <v>124</v>
      </c>
      <c r="H177" s="185" t="s">
        <v>127</v>
      </c>
      <c r="I177" s="260" t="s">
        <v>261</v>
      </c>
      <c r="J177" s="65">
        <v>2899</v>
      </c>
      <c r="K177" s="63">
        <v>14</v>
      </c>
      <c r="L177" s="61">
        <f t="shared" si="2"/>
        <v>207.07142857142858</v>
      </c>
      <c r="M177" s="261" t="s">
        <v>487</v>
      </c>
    </row>
    <row r="178" spans="1:13" x14ac:dyDescent="0.25">
      <c r="A178" s="63">
        <v>20</v>
      </c>
      <c r="B178" s="63">
        <v>3</v>
      </c>
      <c r="C178" s="63">
        <v>2022</v>
      </c>
      <c r="D178" s="64" t="s">
        <v>484</v>
      </c>
      <c r="E178" s="64"/>
      <c r="F178" s="260" t="s">
        <v>334</v>
      </c>
      <c r="G178" s="64" t="s">
        <v>124</v>
      </c>
      <c r="H178" s="185" t="s">
        <v>137</v>
      </c>
      <c r="I178" s="260" t="s">
        <v>261</v>
      </c>
      <c r="J178" s="65">
        <v>2621</v>
      </c>
      <c r="K178" s="63">
        <v>14</v>
      </c>
      <c r="L178" s="66">
        <f t="shared" si="2"/>
        <v>187.21428571428572</v>
      </c>
      <c r="M178" s="261" t="s">
        <v>487</v>
      </c>
    </row>
    <row r="179" spans="1:13" x14ac:dyDescent="0.25">
      <c r="A179" s="63">
        <v>20</v>
      </c>
      <c r="B179" s="63">
        <v>3</v>
      </c>
      <c r="C179" s="63">
        <v>2022</v>
      </c>
      <c r="D179" s="64" t="s">
        <v>484</v>
      </c>
      <c r="E179" s="64"/>
      <c r="F179" s="260" t="s">
        <v>334</v>
      </c>
      <c r="G179" s="64" t="s">
        <v>124</v>
      </c>
      <c r="H179" s="185" t="s">
        <v>130</v>
      </c>
      <c r="I179" s="260"/>
      <c r="J179" s="65">
        <v>2557</v>
      </c>
      <c r="K179" s="63">
        <v>14</v>
      </c>
      <c r="L179" s="66">
        <f t="shared" si="2"/>
        <v>182.64285714285714</v>
      </c>
      <c r="M179" s="261" t="s">
        <v>486</v>
      </c>
    </row>
    <row r="180" spans="1:13" x14ac:dyDescent="0.25">
      <c r="A180" s="63">
        <v>20</v>
      </c>
      <c r="B180" s="63">
        <v>3</v>
      </c>
      <c r="C180" s="63">
        <v>2022</v>
      </c>
      <c r="D180" s="64" t="s">
        <v>484</v>
      </c>
      <c r="E180" s="64"/>
      <c r="F180" s="260" t="s">
        <v>334</v>
      </c>
      <c r="G180" s="64" t="s">
        <v>124</v>
      </c>
      <c r="H180" s="185" t="s">
        <v>129</v>
      </c>
      <c r="I180" s="260"/>
      <c r="J180" s="65">
        <v>2932</v>
      </c>
      <c r="K180" s="63">
        <v>14</v>
      </c>
      <c r="L180" s="61">
        <f t="shared" si="2"/>
        <v>209.42857142857142</v>
      </c>
      <c r="M180" s="261" t="s">
        <v>488</v>
      </c>
    </row>
    <row r="181" spans="1:13" x14ac:dyDescent="0.25">
      <c r="A181" s="63">
        <v>27</v>
      </c>
      <c r="B181" s="63">
        <v>3</v>
      </c>
      <c r="C181" s="63">
        <v>2022</v>
      </c>
      <c r="D181" s="64" t="s">
        <v>491</v>
      </c>
      <c r="E181" s="64"/>
      <c r="F181" s="262" t="s">
        <v>21</v>
      </c>
      <c r="G181" s="64" t="s">
        <v>274</v>
      </c>
      <c r="H181" s="185" t="s">
        <v>276</v>
      </c>
      <c r="I181" s="262" t="s">
        <v>126</v>
      </c>
      <c r="J181" s="65">
        <v>774</v>
      </c>
      <c r="K181" s="63">
        <v>6</v>
      </c>
      <c r="L181" s="176">
        <f t="shared" si="2"/>
        <v>129</v>
      </c>
      <c r="M181" s="262" t="s">
        <v>498</v>
      </c>
    </row>
    <row r="182" spans="1:13" x14ac:dyDescent="0.25">
      <c r="A182" s="63">
        <v>27</v>
      </c>
      <c r="B182" s="63">
        <v>3</v>
      </c>
      <c r="C182" s="63">
        <v>2022</v>
      </c>
      <c r="D182" s="64" t="s">
        <v>491</v>
      </c>
      <c r="E182" s="64"/>
      <c r="F182" s="262" t="s">
        <v>21</v>
      </c>
      <c r="G182" s="64" t="s">
        <v>274</v>
      </c>
      <c r="H182" s="185" t="s">
        <v>275</v>
      </c>
      <c r="I182" s="262" t="s">
        <v>126</v>
      </c>
      <c r="J182" s="65">
        <v>908</v>
      </c>
      <c r="K182" s="63">
        <v>6</v>
      </c>
      <c r="L182" s="176">
        <f t="shared" si="2"/>
        <v>151.33333333333334</v>
      </c>
      <c r="M182" s="262" t="s">
        <v>498</v>
      </c>
    </row>
    <row r="183" spans="1:13" x14ac:dyDescent="0.25">
      <c r="A183" s="63">
        <v>27</v>
      </c>
      <c r="B183" s="63">
        <v>3</v>
      </c>
      <c r="C183" s="63">
        <v>2022</v>
      </c>
      <c r="D183" s="64" t="s">
        <v>491</v>
      </c>
      <c r="E183" s="64"/>
      <c r="F183" s="262" t="s">
        <v>21</v>
      </c>
      <c r="G183" s="64" t="s">
        <v>274</v>
      </c>
      <c r="H183" s="185" t="s">
        <v>230</v>
      </c>
      <c r="I183" s="262" t="s">
        <v>126</v>
      </c>
      <c r="J183" s="65">
        <v>962</v>
      </c>
      <c r="K183" s="63">
        <v>6</v>
      </c>
      <c r="L183" s="176">
        <f t="shared" si="2"/>
        <v>160.33333333333334</v>
      </c>
      <c r="M183" s="262" t="s">
        <v>498</v>
      </c>
    </row>
    <row r="184" spans="1:13" x14ac:dyDescent="0.25">
      <c r="A184" s="63">
        <v>27</v>
      </c>
      <c r="B184" s="63">
        <v>3</v>
      </c>
      <c r="C184" s="63">
        <v>2022</v>
      </c>
      <c r="D184" s="64" t="s">
        <v>491</v>
      </c>
      <c r="E184" s="64"/>
      <c r="F184" s="262" t="s">
        <v>21</v>
      </c>
      <c r="G184" s="64" t="s">
        <v>274</v>
      </c>
      <c r="H184" s="185" t="s">
        <v>258</v>
      </c>
      <c r="I184" s="262" t="s">
        <v>261</v>
      </c>
      <c r="J184" s="65">
        <v>1001</v>
      </c>
      <c r="K184" s="63">
        <v>6</v>
      </c>
      <c r="L184" s="176">
        <f t="shared" si="2"/>
        <v>166.83333333333334</v>
      </c>
      <c r="M184" s="241" t="s">
        <v>500</v>
      </c>
    </row>
    <row r="185" spans="1:13" x14ac:dyDescent="0.25">
      <c r="A185" s="63">
        <v>27</v>
      </c>
      <c r="B185" s="63">
        <v>3</v>
      </c>
      <c r="C185" s="63">
        <v>2022</v>
      </c>
      <c r="D185" s="64" t="s">
        <v>491</v>
      </c>
      <c r="E185" s="64"/>
      <c r="F185" s="262" t="s">
        <v>21</v>
      </c>
      <c r="G185" s="64" t="s">
        <v>274</v>
      </c>
      <c r="H185" s="185" t="s">
        <v>127</v>
      </c>
      <c r="I185" s="262" t="s">
        <v>261</v>
      </c>
      <c r="J185" s="65">
        <v>1195</v>
      </c>
      <c r="K185" s="63">
        <v>6</v>
      </c>
      <c r="L185" s="263">
        <f t="shared" si="2"/>
        <v>199.16666666666666</v>
      </c>
      <c r="M185" s="241" t="s">
        <v>500</v>
      </c>
    </row>
    <row r="186" spans="1:13" x14ac:dyDescent="0.25">
      <c r="A186" s="63">
        <v>27</v>
      </c>
      <c r="B186" s="63">
        <v>3</v>
      </c>
      <c r="C186" s="63">
        <v>2022</v>
      </c>
      <c r="D186" s="64" t="s">
        <v>491</v>
      </c>
      <c r="E186" s="64"/>
      <c r="F186" s="262" t="s">
        <v>21</v>
      </c>
      <c r="G186" s="64" t="s">
        <v>274</v>
      </c>
      <c r="H186" s="185" t="s">
        <v>134</v>
      </c>
      <c r="I186" s="262" t="s">
        <v>260</v>
      </c>
      <c r="J186" s="65">
        <v>1055</v>
      </c>
      <c r="K186" s="63">
        <v>6</v>
      </c>
      <c r="L186" s="176">
        <f t="shared" si="2"/>
        <v>175.83333333333334</v>
      </c>
      <c r="M186" s="262" t="s">
        <v>499</v>
      </c>
    </row>
    <row r="187" spans="1:13" x14ac:dyDescent="0.25">
      <c r="A187" s="63">
        <v>27</v>
      </c>
      <c r="B187" s="63">
        <v>3</v>
      </c>
      <c r="C187" s="63">
        <v>2022</v>
      </c>
      <c r="D187" s="64" t="s">
        <v>491</v>
      </c>
      <c r="E187" s="64"/>
      <c r="F187" s="262" t="s">
        <v>21</v>
      </c>
      <c r="G187" s="64" t="s">
        <v>274</v>
      </c>
      <c r="H187" s="185" t="s">
        <v>133</v>
      </c>
      <c r="I187" s="262" t="s">
        <v>260</v>
      </c>
      <c r="J187" s="65">
        <v>1128</v>
      </c>
      <c r="K187" s="63">
        <v>6</v>
      </c>
      <c r="L187" s="176">
        <f t="shared" si="2"/>
        <v>188</v>
      </c>
      <c r="M187" s="262" t="s">
        <v>499</v>
      </c>
    </row>
    <row r="188" spans="1:13" x14ac:dyDescent="0.25">
      <c r="A188" s="63">
        <v>27</v>
      </c>
      <c r="B188" s="63">
        <v>3</v>
      </c>
      <c r="C188" s="63">
        <v>2022</v>
      </c>
      <c r="D188" s="64" t="s">
        <v>491</v>
      </c>
      <c r="E188" s="64"/>
      <c r="F188" s="262" t="s">
        <v>21</v>
      </c>
      <c r="G188" s="64" t="s">
        <v>274</v>
      </c>
      <c r="H188" s="72" t="s">
        <v>131</v>
      </c>
      <c r="I188" s="262" t="s">
        <v>260</v>
      </c>
      <c r="J188" s="65">
        <v>997</v>
      </c>
      <c r="K188" s="63">
        <v>6</v>
      </c>
      <c r="L188" s="176">
        <f t="shared" si="2"/>
        <v>166.16666666666666</v>
      </c>
      <c r="M188" s="262" t="s">
        <v>499</v>
      </c>
    </row>
    <row r="189" spans="1:13" x14ac:dyDescent="0.25">
      <c r="A189" s="63">
        <v>27</v>
      </c>
      <c r="B189" s="63">
        <v>3</v>
      </c>
      <c r="C189" s="63">
        <v>2022</v>
      </c>
      <c r="D189" s="64" t="s">
        <v>491</v>
      </c>
      <c r="E189" s="64"/>
      <c r="F189" s="262" t="s">
        <v>21</v>
      </c>
      <c r="G189" s="64" t="s">
        <v>274</v>
      </c>
      <c r="H189" s="185" t="s">
        <v>431</v>
      </c>
      <c r="I189" s="262" t="s">
        <v>265</v>
      </c>
      <c r="J189" s="65">
        <v>998</v>
      </c>
      <c r="K189" s="63">
        <v>6</v>
      </c>
      <c r="L189" s="176">
        <f t="shared" si="2"/>
        <v>166.33333333333334</v>
      </c>
      <c r="M189" s="278" t="s">
        <v>496</v>
      </c>
    </row>
    <row r="190" spans="1:13" x14ac:dyDescent="0.25">
      <c r="A190" s="63">
        <v>27</v>
      </c>
      <c r="B190" s="63">
        <v>3</v>
      </c>
      <c r="C190" s="63">
        <v>2022</v>
      </c>
      <c r="D190" s="64" t="s">
        <v>491</v>
      </c>
      <c r="E190" s="64"/>
      <c r="F190" s="262" t="s">
        <v>21</v>
      </c>
      <c r="G190" s="64" t="s">
        <v>274</v>
      </c>
      <c r="H190" s="72" t="s">
        <v>125</v>
      </c>
      <c r="I190" s="262" t="s">
        <v>495</v>
      </c>
      <c r="J190" s="65">
        <v>994</v>
      </c>
      <c r="K190" s="63">
        <v>6</v>
      </c>
      <c r="L190" s="176">
        <f t="shared" si="2"/>
        <v>165.66666666666666</v>
      </c>
      <c r="M190" s="243" t="s">
        <v>497</v>
      </c>
    </row>
    <row r="191" spans="1:13" x14ac:dyDescent="0.25">
      <c r="A191" s="63">
        <v>27</v>
      </c>
      <c r="B191" s="63">
        <v>3</v>
      </c>
      <c r="C191" s="63">
        <v>2022</v>
      </c>
      <c r="D191" s="64" t="s">
        <v>491</v>
      </c>
      <c r="E191" s="64"/>
      <c r="F191" s="262" t="s">
        <v>21</v>
      </c>
      <c r="G191" s="64" t="s">
        <v>274</v>
      </c>
      <c r="H191" s="72" t="s">
        <v>145</v>
      </c>
      <c r="I191" s="262" t="s">
        <v>495</v>
      </c>
      <c r="J191" s="65">
        <v>1197</v>
      </c>
      <c r="K191" s="63">
        <v>6</v>
      </c>
      <c r="L191" s="263">
        <f t="shared" si="2"/>
        <v>199.5</v>
      </c>
      <c r="M191" s="243" t="s">
        <v>497</v>
      </c>
    </row>
    <row r="192" spans="1:13" x14ac:dyDescent="0.25">
      <c r="A192" s="63">
        <v>27</v>
      </c>
      <c r="B192" s="63">
        <v>3</v>
      </c>
      <c r="C192" s="63">
        <v>2022</v>
      </c>
      <c r="D192" s="64" t="s">
        <v>491</v>
      </c>
      <c r="E192" s="64"/>
      <c r="F192" s="262" t="s">
        <v>21</v>
      </c>
      <c r="G192" s="64" t="s">
        <v>274</v>
      </c>
      <c r="H192" s="185" t="s">
        <v>342</v>
      </c>
      <c r="I192" s="262" t="s">
        <v>495</v>
      </c>
      <c r="J192" s="65">
        <v>1044</v>
      </c>
      <c r="K192" s="63">
        <v>6</v>
      </c>
      <c r="L192" s="176">
        <f t="shared" si="2"/>
        <v>174</v>
      </c>
      <c r="M192" s="243" t="s">
        <v>497</v>
      </c>
    </row>
    <row r="193" spans="1:15" x14ac:dyDescent="0.25">
      <c r="A193" s="63">
        <v>3</v>
      </c>
      <c r="B193" s="63">
        <v>4</v>
      </c>
      <c r="C193" s="63">
        <v>2022</v>
      </c>
      <c r="D193" s="64" t="s">
        <v>505</v>
      </c>
      <c r="E193" s="64"/>
      <c r="F193" s="265" t="s">
        <v>304</v>
      </c>
      <c r="G193" s="64" t="s">
        <v>124</v>
      </c>
      <c r="H193" s="185" t="s">
        <v>134</v>
      </c>
      <c r="I193" s="265"/>
      <c r="J193" s="65">
        <v>1307</v>
      </c>
      <c r="K193" s="63">
        <v>7</v>
      </c>
      <c r="L193" s="176">
        <f t="shared" si="2"/>
        <v>186.71428571428572</v>
      </c>
      <c r="M193" s="243" t="s">
        <v>522</v>
      </c>
    </row>
    <row r="194" spans="1:15" x14ac:dyDescent="0.25">
      <c r="A194" s="63">
        <v>3</v>
      </c>
      <c r="B194" s="63">
        <v>4</v>
      </c>
      <c r="C194" s="63">
        <v>2022</v>
      </c>
      <c r="D194" s="64" t="s">
        <v>505</v>
      </c>
      <c r="E194" s="64"/>
      <c r="F194" s="265" t="s">
        <v>304</v>
      </c>
      <c r="G194" s="64" t="s">
        <v>124</v>
      </c>
      <c r="H194" s="72" t="s">
        <v>144</v>
      </c>
      <c r="I194" s="265"/>
      <c r="J194" s="65">
        <v>972</v>
      </c>
      <c r="K194" s="63">
        <v>6</v>
      </c>
      <c r="L194" s="176">
        <f t="shared" si="2"/>
        <v>162</v>
      </c>
      <c r="M194" s="243" t="s">
        <v>522</v>
      </c>
    </row>
    <row r="195" spans="1:15" x14ac:dyDescent="0.25">
      <c r="A195" s="63">
        <v>3</v>
      </c>
      <c r="B195" s="63">
        <v>4</v>
      </c>
      <c r="C195" s="63">
        <v>2022</v>
      </c>
      <c r="D195" s="64" t="s">
        <v>505</v>
      </c>
      <c r="E195" s="64"/>
      <c r="F195" s="265" t="s">
        <v>304</v>
      </c>
      <c r="G195" s="64" t="s">
        <v>124</v>
      </c>
      <c r="H195" s="72" t="s">
        <v>312</v>
      </c>
      <c r="I195" s="265"/>
      <c r="J195" s="65">
        <v>1177</v>
      </c>
      <c r="K195" s="63">
        <v>7</v>
      </c>
      <c r="L195" s="176">
        <f t="shared" si="2"/>
        <v>168.14285714285714</v>
      </c>
      <c r="M195" s="243" t="s">
        <v>522</v>
      </c>
    </row>
    <row r="196" spans="1:15" x14ac:dyDescent="0.25">
      <c r="A196" s="63">
        <v>3</v>
      </c>
      <c r="B196" s="63">
        <v>4</v>
      </c>
      <c r="C196" s="63">
        <v>2022</v>
      </c>
      <c r="D196" s="64" t="s">
        <v>505</v>
      </c>
      <c r="E196" s="64"/>
      <c r="F196" s="265" t="s">
        <v>304</v>
      </c>
      <c r="G196" s="64" t="s">
        <v>124</v>
      </c>
      <c r="H196" s="185" t="s">
        <v>504</v>
      </c>
      <c r="I196" s="265"/>
      <c r="J196" s="65">
        <v>260</v>
      </c>
      <c r="K196" s="63">
        <v>2</v>
      </c>
      <c r="L196" s="176">
        <f t="shared" si="2"/>
        <v>130</v>
      </c>
      <c r="M196" s="243" t="s">
        <v>522</v>
      </c>
    </row>
    <row r="197" spans="1:15" x14ac:dyDescent="0.25">
      <c r="A197" s="63">
        <v>3</v>
      </c>
      <c r="B197" s="63">
        <v>4</v>
      </c>
      <c r="C197" s="63">
        <v>2022</v>
      </c>
      <c r="D197" s="64" t="s">
        <v>505</v>
      </c>
      <c r="E197" s="64"/>
      <c r="F197" s="265" t="s">
        <v>304</v>
      </c>
      <c r="G197" s="64" t="s">
        <v>124</v>
      </c>
      <c r="H197" s="185" t="s">
        <v>141</v>
      </c>
      <c r="I197" s="265"/>
      <c r="J197" s="65">
        <v>917</v>
      </c>
      <c r="K197" s="63">
        <v>6</v>
      </c>
      <c r="L197" s="176">
        <f t="shared" si="2"/>
        <v>152.83333333333334</v>
      </c>
      <c r="M197" s="243" t="s">
        <v>522</v>
      </c>
      <c r="O197" s="64"/>
    </row>
    <row r="198" spans="1:15" x14ac:dyDescent="0.25">
      <c r="A198" s="63">
        <v>3</v>
      </c>
      <c r="B198" s="63">
        <v>4</v>
      </c>
      <c r="C198" s="63">
        <v>2022</v>
      </c>
      <c r="D198" s="64" t="s">
        <v>506</v>
      </c>
      <c r="E198" s="64"/>
      <c r="F198" s="265" t="s">
        <v>304</v>
      </c>
      <c r="G198" s="64" t="s">
        <v>510</v>
      </c>
      <c r="H198" s="185" t="s">
        <v>431</v>
      </c>
      <c r="I198" s="265"/>
      <c r="J198" s="65">
        <v>2048</v>
      </c>
      <c r="K198" s="63">
        <v>11</v>
      </c>
      <c r="L198" s="176">
        <f t="shared" si="2"/>
        <v>186.18181818181819</v>
      </c>
      <c r="M198" s="266" t="s">
        <v>521</v>
      </c>
    </row>
    <row r="199" spans="1:15" x14ac:dyDescent="0.25">
      <c r="A199" s="63">
        <v>3</v>
      </c>
      <c r="B199" s="63">
        <v>4</v>
      </c>
      <c r="C199" s="63">
        <v>2022</v>
      </c>
      <c r="D199" s="64" t="s">
        <v>506</v>
      </c>
      <c r="E199" s="64"/>
      <c r="F199" s="265" t="s">
        <v>304</v>
      </c>
      <c r="G199" s="64" t="s">
        <v>510</v>
      </c>
      <c r="H199" s="72" t="s">
        <v>125</v>
      </c>
      <c r="I199" s="265"/>
      <c r="J199" s="65">
        <v>1882</v>
      </c>
      <c r="K199" s="63">
        <v>11</v>
      </c>
      <c r="L199" s="176">
        <f t="shared" si="2"/>
        <v>171.09090909090909</v>
      </c>
      <c r="M199" s="276" t="s">
        <v>521</v>
      </c>
    </row>
    <row r="200" spans="1:15" x14ac:dyDescent="0.25">
      <c r="A200" s="63">
        <v>3</v>
      </c>
      <c r="B200" s="63">
        <v>4</v>
      </c>
      <c r="C200" s="63">
        <v>2022</v>
      </c>
      <c r="D200" s="64" t="s">
        <v>506</v>
      </c>
      <c r="E200" s="64"/>
      <c r="F200" s="265" t="s">
        <v>304</v>
      </c>
      <c r="G200" s="64" t="s">
        <v>510</v>
      </c>
      <c r="H200" s="185" t="s">
        <v>258</v>
      </c>
      <c r="I200" s="265"/>
      <c r="J200" s="65">
        <v>572</v>
      </c>
      <c r="K200" s="63">
        <v>4</v>
      </c>
      <c r="L200" s="176">
        <f t="shared" si="2"/>
        <v>143</v>
      </c>
      <c r="M200" s="276" t="s">
        <v>521</v>
      </c>
    </row>
    <row r="201" spans="1:15" x14ac:dyDescent="0.25">
      <c r="A201" s="63">
        <v>3</v>
      </c>
      <c r="B201" s="63">
        <v>4</v>
      </c>
      <c r="C201" s="63">
        <v>2022</v>
      </c>
      <c r="D201" s="64" t="s">
        <v>506</v>
      </c>
      <c r="E201" s="64"/>
      <c r="F201" s="265" t="s">
        <v>304</v>
      </c>
      <c r="G201" s="64" t="s">
        <v>510</v>
      </c>
      <c r="H201" s="185" t="s">
        <v>132</v>
      </c>
      <c r="I201" s="265"/>
      <c r="J201" s="65">
        <v>1035</v>
      </c>
      <c r="K201" s="63">
        <v>7</v>
      </c>
      <c r="L201" s="176">
        <f t="shared" si="2"/>
        <v>147.85714285714286</v>
      </c>
      <c r="M201" s="276" t="s">
        <v>521</v>
      </c>
    </row>
    <row r="202" spans="1:15" x14ac:dyDescent="0.25">
      <c r="A202" s="63">
        <v>3</v>
      </c>
      <c r="B202" s="63">
        <v>4</v>
      </c>
      <c r="C202" s="63">
        <v>2022</v>
      </c>
      <c r="D202" s="64" t="s">
        <v>506</v>
      </c>
      <c r="E202" s="64"/>
      <c r="F202" s="265" t="s">
        <v>304</v>
      </c>
      <c r="G202" s="64" t="s">
        <v>510</v>
      </c>
      <c r="H202" s="72" t="s">
        <v>128</v>
      </c>
      <c r="I202" s="265"/>
      <c r="J202" s="65">
        <v>1979</v>
      </c>
      <c r="K202" s="63">
        <v>11</v>
      </c>
      <c r="L202" s="176">
        <f t="shared" si="2"/>
        <v>179.90909090909091</v>
      </c>
      <c r="M202" s="276" t="s">
        <v>521</v>
      </c>
    </row>
    <row r="203" spans="1:15" x14ac:dyDescent="0.25">
      <c r="A203" s="63">
        <v>17</v>
      </c>
      <c r="B203" s="63">
        <v>4</v>
      </c>
      <c r="C203" s="63">
        <v>2022</v>
      </c>
      <c r="D203" s="64" t="s">
        <v>523</v>
      </c>
      <c r="E203" s="64"/>
      <c r="F203" s="277" t="s">
        <v>22</v>
      </c>
      <c r="G203" s="64" t="s">
        <v>124</v>
      </c>
      <c r="H203" s="185" t="s">
        <v>127</v>
      </c>
      <c r="I203" s="277" t="s">
        <v>126</v>
      </c>
      <c r="J203" s="65">
        <v>1630</v>
      </c>
      <c r="K203" s="63">
        <v>8</v>
      </c>
      <c r="L203" s="61">
        <f t="shared" si="2"/>
        <v>203.75</v>
      </c>
      <c r="M203" s="278" t="s">
        <v>525</v>
      </c>
    </row>
    <row r="204" spans="1:15" x14ac:dyDescent="0.25">
      <c r="A204" s="63">
        <v>17</v>
      </c>
      <c r="B204" s="63">
        <v>4</v>
      </c>
      <c r="C204" s="63">
        <v>2022</v>
      </c>
      <c r="D204" s="64" t="s">
        <v>523</v>
      </c>
      <c r="E204" s="64"/>
      <c r="F204" s="277" t="s">
        <v>22</v>
      </c>
      <c r="G204" s="64" t="s">
        <v>124</v>
      </c>
      <c r="H204" s="185" t="s">
        <v>130</v>
      </c>
      <c r="I204" s="277" t="s">
        <v>126</v>
      </c>
      <c r="J204" s="65">
        <v>1499</v>
      </c>
      <c r="K204" s="63">
        <v>8</v>
      </c>
      <c r="L204" s="176">
        <f t="shared" si="2"/>
        <v>187.375</v>
      </c>
      <c r="M204" s="278" t="s">
        <v>525</v>
      </c>
    </row>
    <row r="205" spans="1:15" x14ac:dyDescent="0.25">
      <c r="A205" s="63">
        <v>17</v>
      </c>
      <c r="B205" s="63">
        <v>4</v>
      </c>
      <c r="C205" s="63">
        <v>2022</v>
      </c>
      <c r="D205" s="64" t="s">
        <v>523</v>
      </c>
      <c r="E205" s="64"/>
      <c r="F205" s="277" t="s">
        <v>22</v>
      </c>
      <c r="G205" s="64" t="s">
        <v>124</v>
      </c>
      <c r="H205" s="185" t="s">
        <v>137</v>
      </c>
      <c r="I205" s="277" t="s">
        <v>261</v>
      </c>
      <c r="J205" s="65">
        <v>1491</v>
      </c>
      <c r="K205" s="63">
        <v>8</v>
      </c>
      <c r="L205" s="176">
        <f t="shared" si="2"/>
        <v>186.375</v>
      </c>
      <c r="M205" s="243" t="s">
        <v>524</v>
      </c>
    </row>
    <row r="206" spans="1:15" x14ac:dyDescent="0.25">
      <c r="A206" s="63">
        <v>17</v>
      </c>
      <c r="B206" s="63">
        <v>4</v>
      </c>
      <c r="C206" s="63">
        <v>2022</v>
      </c>
      <c r="D206" s="64" t="s">
        <v>523</v>
      </c>
      <c r="E206" s="64"/>
      <c r="F206" s="277" t="s">
        <v>22</v>
      </c>
      <c r="G206" s="64" t="s">
        <v>124</v>
      </c>
      <c r="H206" s="185" t="s">
        <v>259</v>
      </c>
      <c r="I206" s="277" t="s">
        <v>261</v>
      </c>
      <c r="J206" s="65">
        <v>1685</v>
      </c>
      <c r="K206" s="63">
        <v>8</v>
      </c>
      <c r="L206" s="61">
        <f t="shared" si="2"/>
        <v>210.625</v>
      </c>
      <c r="M206" s="243" t="s">
        <v>524</v>
      </c>
    </row>
    <row r="207" spans="1:15" x14ac:dyDescent="0.25">
      <c r="A207" s="63">
        <v>24</v>
      </c>
      <c r="B207" s="63">
        <v>4</v>
      </c>
      <c r="C207" s="63">
        <v>2022</v>
      </c>
      <c r="D207" s="64" t="s">
        <v>447</v>
      </c>
      <c r="E207" s="64"/>
      <c r="F207" s="280" t="s">
        <v>325</v>
      </c>
      <c r="G207" s="64" t="s">
        <v>533</v>
      </c>
      <c r="H207" s="72" t="s">
        <v>326</v>
      </c>
      <c r="I207" s="280"/>
      <c r="J207" s="65">
        <v>998</v>
      </c>
      <c r="K207" s="63">
        <v>8</v>
      </c>
      <c r="L207" s="176">
        <f t="shared" si="2"/>
        <v>124.75</v>
      </c>
      <c r="M207" s="279" t="s">
        <v>534</v>
      </c>
    </row>
    <row r="208" spans="1:15" x14ac:dyDescent="0.25">
      <c r="A208" s="63">
        <v>8</v>
      </c>
      <c r="B208" s="63">
        <v>5</v>
      </c>
      <c r="C208" s="63">
        <v>2022</v>
      </c>
      <c r="D208" s="64" t="s">
        <v>536</v>
      </c>
      <c r="E208" s="64"/>
      <c r="F208" s="281" t="s">
        <v>538</v>
      </c>
      <c r="G208" s="64" t="s">
        <v>271</v>
      </c>
      <c r="H208" s="185" t="s">
        <v>137</v>
      </c>
      <c r="I208" s="281"/>
      <c r="J208" s="65">
        <v>3053</v>
      </c>
      <c r="K208" s="63">
        <v>18</v>
      </c>
      <c r="L208" s="176">
        <f t="shared" si="2"/>
        <v>169.61111111111111</v>
      </c>
      <c r="M208" s="282"/>
    </row>
    <row r="209" spans="1:13" x14ac:dyDescent="0.25">
      <c r="A209" s="63">
        <v>8</v>
      </c>
      <c r="B209" s="63">
        <v>5</v>
      </c>
      <c r="C209" s="63">
        <v>2022</v>
      </c>
      <c r="D209" s="64" t="s">
        <v>540</v>
      </c>
      <c r="E209" s="64"/>
      <c r="F209" s="284" t="s">
        <v>21</v>
      </c>
      <c r="G209" s="64" t="s">
        <v>124</v>
      </c>
      <c r="H209" s="185" t="s">
        <v>431</v>
      </c>
      <c r="I209" s="284"/>
      <c r="J209" s="65">
        <v>1072</v>
      </c>
      <c r="K209" s="63">
        <v>6</v>
      </c>
      <c r="L209" s="176">
        <f t="shared" si="2"/>
        <v>178.66666666666666</v>
      </c>
      <c r="M209" s="283" t="s">
        <v>547</v>
      </c>
    </row>
    <row r="210" spans="1:13" x14ac:dyDescent="0.25">
      <c r="A210" s="63">
        <v>8</v>
      </c>
      <c r="B210" s="63">
        <v>5</v>
      </c>
      <c r="C210" s="63">
        <v>2022</v>
      </c>
      <c r="D210" s="64" t="s">
        <v>540</v>
      </c>
      <c r="E210" s="64"/>
      <c r="F210" s="284" t="s">
        <v>21</v>
      </c>
      <c r="G210" s="64" t="s">
        <v>124</v>
      </c>
      <c r="H210" s="72" t="s">
        <v>125</v>
      </c>
      <c r="I210" s="284" t="s">
        <v>126</v>
      </c>
      <c r="J210" s="65">
        <v>1113</v>
      </c>
      <c r="K210" s="63">
        <v>6</v>
      </c>
      <c r="L210" s="176">
        <f t="shared" si="2"/>
        <v>185.5</v>
      </c>
      <c r="M210" s="283" t="s">
        <v>543</v>
      </c>
    </row>
    <row r="211" spans="1:13" x14ac:dyDescent="0.25">
      <c r="A211" s="63">
        <v>8</v>
      </c>
      <c r="B211" s="63">
        <v>5</v>
      </c>
      <c r="C211" s="63">
        <v>2022</v>
      </c>
      <c r="D211" s="64" t="s">
        <v>540</v>
      </c>
      <c r="E211" s="64"/>
      <c r="F211" s="284" t="s">
        <v>21</v>
      </c>
      <c r="G211" s="64" t="s">
        <v>124</v>
      </c>
      <c r="H211" s="185" t="s">
        <v>259</v>
      </c>
      <c r="I211" s="284" t="s">
        <v>126</v>
      </c>
      <c r="J211" s="65">
        <v>1148</v>
      </c>
      <c r="K211" s="63">
        <v>6</v>
      </c>
      <c r="L211" s="263">
        <f t="shared" si="2"/>
        <v>191.33333333333334</v>
      </c>
      <c r="M211" s="283" t="s">
        <v>543</v>
      </c>
    </row>
    <row r="212" spans="1:13" x14ac:dyDescent="0.25">
      <c r="A212" s="63">
        <v>8</v>
      </c>
      <c r="B212" s="63">
        <v>5</v>
      </c>
      <c r="C212" s="63">
        <v>2022</v>
      </c>
      <c r="D212" s="64" t="s">
        <v>540</v>
      </c>
      <c r="E212" s="64"/>
      <c r="F212" s="284" t="s">
        <v>21</v>
      </c>
      <c r="G212" s="64" t="s">
        <v>124</v>
      </c>
      <c r="H212" s="185" t="s">
        <v>342</v>
      </c>
      <c r="I212" s="284" t="s">
        <v>126</v>
      </c>
      <c r="J212" s="65">
        <v>1098</v>
      </c>
      <c r="K212" s="63">
        <v>6</v>
      </c>
      <c r="L212" s="176">
        <f t="shared" si="2"/>
        <v>183</v>
      </c>
      <c r="M212" s="283" t="s">
        <v>543</v>
      </c>
    </row>
    <row r="213" spans="1:13" x14ac:dyDescent="0.25">
      <c r="A213" s="63">
        <v>8</v>
      </c>
      <c r="B213" s="63">
        <v>5</v>
      </c>
      <c r="C213" s="63">
        <v>2022</v>
      </c>
      <c r="D213" s="64" t="s">
        <v>540</v>
      </c>
      <c r="E213" s="64"/>
      <c r="F213" s="284" t="s">
        <v>21</v>
      </c>
      <c r="G213" s="64" t="s">
        <v>124</v>
      </c>
      <c r="H213" s="185" t="s">
        <v>134</v>
      </c>
      <c r="I213" s="284" t="s">
        <v>261</v>
      </c>
      <c r="J213" s="65">
        <v>1213</v>
      </c>
      <c r="K213" s="63">
        <v>6</v>
      </c>
      <c r="L213" s="61">
        <f t="shared" si="2"/>
        <v>202.16666666666666</v>
      </c>
      <c r="M213" s="243" t="s">
        <v>542</v>
      </c>
    </row>
    <row r="214" spans="1:13" x14ac:dyDescent="0.25">
      <c r="A214" s="63">
        <v>8</v>
      </c>
      <c r="B214" s="63">
        <v>5</v>
      </c>
      <c r="C214" s="63">
        <v>2022</v>
      </c>
      <c r="D214" s="64" t="s">
        <v>540</v>
      </c>
      <c r="E214" s="64"/>
      <c r="F214" s="284" t="s">
        <v>21</v>
      </c>
      <c r="G214" s="64" t="s">
        <v>124</v>
      </c>
      <c r="H214" s="185" t="s">
        <v>133</v>
      </c>
      <c r="I214" s="284" t="s">
        <v>261</v>
      </c>
      <c r="J214" s="65">
        <v>990</v>
      </c>
      <c r="K214" s="63">
        <v>6</v>
      </c>
      <c r="L214" s="176">
        <f t="shared" si="2"/>
        <v>165</v>
      </c>
      <c r="M214" s="243" t="s">
        <v>542</v>
      </c>
    </row>
    <row r="215" spans="1:13" x14ac:dyDescent="0.25">
      <c r="A215" s="63">
        <v>8</v>
      </c>
      <c r="B215" s="63">
        <v>5</v>
      </c>
      <c r="C215" s="63">
        <v>2022</v>
      </c>
      <c r="D215" s="64" t="s">
        <v>540</v>
      </c>
      <c r="E215" s="64"/>
      <c r="F215" s="284" t="s">
        <v>21</v>
      </c>
      <c r="G215" s="64" t="s">
        <v>124</v>
      </c>
      <c r="H215" s="72" t="s">
        <v>131</v>
      </c>
      <c r="I215" s="284" t="s">
        <v>261</v>
      </c>
      <c r="J215" s="65">
        <v>1139</v>
      </c>
      <c r="K215" s="63">
        <v>6</v>
      </c>
      <c r="L215" s="176">
        <f t="shared" si="2"/>
        <v>189.83333333333334</v>
      </c>
      <c r="M215" s="295" t="s">
        <v>542</v>
      </c>
    </row>
    <row r="216" spans="1:13" x14ac:dyDescent="0.25">
      <c r="A216" s="63">
        <v>8</v>
      </c>
      <c r="B216" s="63">
        <v>5</v>
      </c>
      <c r="C216" s="63">
        <v>2022</v>
      </c>
      <c r="D216" s="64" t="s">
        <v>540</v>
      </c>
      <c r="E216" s="64"/>
      <c r="F216" s="284" t="s">
        <v>21</v>
      </c>
      <c r="G216" s="64" t="s">
        <v>124</v>
      </c>
      <c r="H216" s="185" t="s">
        <v>258</v>
      </c>
      <c r="I216" s="284" t="s">
        <v>260</v>
      </c>
      <c r="J216" s="65">
        <v>945</v>
      </c>
      <c r="K216" s="63">
        <v>6</v>
      </c>
      <c r="L216" s="176">
        <f t="shared" si="2"/>
        <v>157.5</v>
      </c>
      <c r="M216" s="278" t="s">
        <v>541</v>
      </c>
    </row>
    <row r="217" spans="1:13" x14ac:dyDescent="0.25">
      <c r="A217" s="63">
        <v>8</v>
      </c>
      <c r="B217" s="63">
        <v>5</v>
      </c>
      <c r="C217" s="63">
        <v>2022</v>
      </c>
      <c r="D217" s="64" t="s">
        <v>540</v>
      </c>
      <c r="E217" s="64"/>
      <c r="F217" s="284" t="s">
        <v>21</v>
      </c>
      <c r="G217" s="64" t="s">
        <v>124</v>
      </c>
      <c r="H217" s="185" t="s">
        <v>127</v>
      </c>
      <c r="I217" s="284" t="s">
        <v>260</v>
      </c>
      <c r="J217" s="65">
        <v>1169</v>
      </c>
      <c r="K217" s="63">
        <v>6</v>
      </c>
      <c r="L217" s="263">
        <f t="shared" si="2"/>
        <v>194.83333333333334</v>
      </c>
      <c r="M217" s="278" t="s">
        <v>541</v>
      </c>
    </row>
    <row r="218" spans="1:13" x14ac:dyDescent="0.25">
      <c r="A218" s="63">
        <v>15</v>
      </c>
      <c r="B218" s="63">
        <v>5</v>
      </c>
      <c r="C218" s="63">
        <v>2022</v>
      </c>
      <c r="D218" s="64" t="s">
        <v>550</v>
      </c>
      <c r="E218" s="64"/>
      <c r="F218" s="286" t="s">
        <v>325</v>
      </c>
      <c r="G218" s="64" t="s">
        <v>292</v>
      </c>
      <c r="H218" s="72" t="s">
        <v>326</v>
      </c>
      <c r="I218" s="286"/>
      <c r="J218" s="65">
        <v>905</v>
      </c>
      <c r="K218" s="63">
        <v>8</v>
      </c>
      <c r="L218" s="176">
        <f t="shared" si="2"/>
        <v>113.125</v>
      </c>
      <c r="M218" s="285" t="s">
        <v>551</v>
      </c>
    </row>
    <row r="219" spans="1:13" x14ac:dyDescent="0.25">
      <c r="A219" s="63">
        <v>22</v>
      </c>
      <c r="B219" s="63">
        <v>5</v>
      </c>
      <c r="C219" s="63">
        <v>2022</v>
      </c>
      <c r="D219" s="64" t="s">
        <v>556</v>
      </c>
      <c r="E219" s="64"/>
      <c r="F219" s="289" t="s">
        <v>304</v>
      </c>
      <c r="G219" s="64" t="s">
        <v>557</v>
      </c>
      <c r="H219" s="185" t="s">
        <v>431</v>
      </c>
      <c r="I219" s="289"/>
      <c r="J219" s="65">
        <v>1743</v>
      </c>
      <c r="K219" s="63">
        <v>11</v>
      </c>
      <c r="L219" s="176">
        <f t="shared" si="2"/>
        <v>158.45454545454547</v>
      </c>
      <c r="M219" s="295" t="s">
        <v>578</v>
      </c>
    </row>
    <row r="220" spans="1:13" x14ac:dyDescent="0.25">
      <c r="A220" s="63">
        <v>22</v>
      </c>
      <c r="B220" s="63">
        <v>5</v>
      </c>
      <c r="C220" s="63">
        <v>2022</v>
      </c>
      <c r="D220" s="64" t="s">
        <v>556</v>
      </c>
      <c r="E220" s="64"/>
      <c r="F220" s="289" t="s">
        <v>304</v>
      </c>
      <c r="G220" s="64" t="s">
        <v>557</v>
      </c>
      <c r="H220" s="72" t="s">
        <v>125</v>
      </c>
      <c r="I220" s="289"/>
      <c r="J220" s="65">
        <v>1917</v>
      </c>
      <c r="K220" s="63">
        <v>11</v>
      </c>
      <c r="L220" s="176">
        <f t="shared" si="2"/>
        <v>174.27272727272728</v>
      </c>
      <c r="M220" s="295" t="s">
        <v>578</v>
      </c>
    </row>
    <row r="221" spans="1:13" x14ac:dyDescent="0.25">
      <c r="A221" s="63">
        <v>22</v>
      </c>
      <c r="B221" s="63">
        <v>5</v>
      </c>
      <c r="C221" s="63">
        <v>2022</v>
      </c>
      <c r="D221" s="64" t="s">
        <v>556</v>
      </c>
      <c r="E221" s="64"/>
      <c r="F221" s="289" t="s">
        <v>304</v>
      </c>
      <c r="G221" s="64" t="s">
        <v>557</v>
      </c>
      <c r="H221" s="72" t="s">
        <v>128</v>
      </c>
      <c r="I221" s="289"/>
      <c r="J221" s="65">
        <v>1870</v>
      </c>
      <c r="K221" s="63">
        <v>11</v>
      </c>
      <c r="L221" s="176">
        <f t="shared" si="2"/>
        <v>170</v>
      </c>
      <c r="M221" s="295" t="s">
        <v>578</v>
      </c>
    </row>
    <row r="222" spans="1:13" x14ac:dyDescent="0.25">
      <c r="A222" s="63">
        <v>22</v>
      </c>
      <c r="B222" s="63">
        <v>5</v>
      </c>
      <c r="C222" s="63">
        <v>2022</v>
      </c>
      <c r="D222" s="64" t="s">
        <v>556</v>
      </c>
      <c r="E222" s="64"/>
      <c r="F222" s="289" t="s">
        <v>304</v>
      </c>
      <c r="G222" s="64" t="s">
        <v>557</v>
      </c>
      <c r="H222" s="72" t="s">
        <v>306</v>
      </c>
      <c r="I222" s="289"/>
      <c r="J222" s="65">
        <v>480</v>
      </c>
      <c r="K222" s="63">
        <v>3</v>
      </c>
      <c r="L222" s="176">
        <f t="shared" si="2"/>
        <v>160</v>
      </c>
      <c r="M222" s="295" t="s">
        <v>578</v>
      </c>
    </row>
    <row r="223" spans="1:13" x14ac:dyDescent="0.25">
      <c r="A223" s="63">
        <v>22</v>
      </c>
      <c r="B223" s="63">
        <v>5</v>
      </c>
      <c r="C223" s="63">
        <v>2022</v>
      </c>
      <c r="D223" s="64" t="s">
        <v>556</v>
      </c>
      <c r="E223" s="64"/>
      <c r="F223" s="289" t="s">
        <v>304</v>
      </c>
      <c r="G223" s="64" t="s">
        <v>557</v>
      </c>
      <c r="H223" s="185" t="s">
        <v>258</v>
      </c>
      <c r="I223" s="289"/>
      <c r="J223" s="65">
        <v>1341</v>
      </c>
      <c r="K223" s="63">
        <v>8</v>
      </c>
      <c r="L223" s="176">
        <f t="shared" si="2"/>
        <v>167.625</v>
      </c>
      <c r="M223" s="295" t="s">
        <v>578</v>
      </c>
    </row>
    <row r="224" spans="1:13" x14ac:dyDescent="0.25">
      <c r="A224" s="63">
        <v>23</v>
      </c>
      <c r="B224" s="63">
        <v>5</v>
      </c>
      <c r="C224" s="63">
        <v>2022</v>
      </c>
      <c r="D224" s="64" t="s">
        <v>559</v>
      </c>
      <c r="E224" s="64"/>
      <c r="F224" s="289" t="s">
        <v>304</v>
      </c>
      <c r="G224" s="64" t="s">
        <v>558</v>
      </c>
      <c r="H224" s="185" t="s">
        <v>134</v>
      </c>
      <c r="I224" s="289"/>
      <c r="J224" s="291">
        <v>1291</v>
      </c>
      <c r="K224" s="63">
        <v>7</v>
      </c>
      <c r="L224" s="176">
        <f t="shared" ref="L224:L279" si="3">J224/K224</f>
        <v>184.42857142857142</v>
      </c>
      <c r="M224" s="243" t="s">
        <v>560</v>
      </c>
    </row>
    <row r="225" spans="1:13" x14ac:dyDescent="0.25">
      <c r="A225" s="63">
        <v>23</v>
      </c>
      <c r="B225" s="63">
        <v>5</v>
      </c>
      <c r="C225" s="63">
        <v>2022</v>
      </c>
      <c r="D225" s="64" t="s">
        <v>559</v>
      </c>
      <c r="E225" s="64"/>
      <c r="F225" s="289" t="s">
        <v>304</v>
      </c>
      <c r="G225" s="64" t="s">
        <v>558</v>
      </c>
      <c r="H225" s="72" t="s">
        <v>144</v>
      </c>
      <c r="I225" s="289"/>
      <c r="J225" s="291">
        <v>1152</v>
      </c>
      <c r="K225" s="63">
        <v>7</v>
      </c>
      <c r="L225" s="176">
        <f t="shared" si="3"/>
        <v>164.57142857142858</v>
      </c>
      <c r="M225" s="243" t="s">
        <v>560</v>
      </c>
    </row>
    <row r="226" spans="1:13" x14ac:dyDescent="0.25">
      <c r="A226" s="63">
        <v>23</v>
      </c>
      <c r="B226" s="63">
        <v>5</v>
      </c>
      <c r="C226" s="63">
        <v>2022</v>
      </c>
      <c r="D226" s="64" t="s">
        <v>559</v>
      </c>
      <c r="E226" s="64"/>
      <c r="F226" s="289" t="s">
        <v>304</v>
      </c>
      <c r="G226" s="64" t="s">
        <v>558</v>
      </c>
      <c r="H226" s="72" t="s">
        <v>312</v>
      </c>
      <c r="I226" s="289"/>
      <c r="J226" s="291">
        <v>1167</v>
      </c>
      <c r="K226" s="63">
        <v>7</v>
      </c>
      <c r="L226" s="176">
        <f t="shared" si="3"/>
        <v>166.71428571428572</v>
      </c>
      <c r="M226" s="243" t="s">
        <v>560</v>
      </c>
    </row>
    <row r="227" spans="1:13" x14ac:dyDescent="0.25">
      <c r="A227" s="63">
        <v>23</v>
      </c>
      <c r="B227" s="63">
        <v>5</v>
      </c>
      <c r="C227" s="63">
        <v>2022</v>
      </c>
      <c r="D227" s="64" t="s">
        <v>559</v>
      </c>
      <c r="E227" s="64"/>
      <c r="F227" s="289" t="s">
        <v>304</v>
      </c>
      <c r="G227" s="64" t="s">
        <v>558</v>
      </c>
      <c r="H227" s="185" t="s">
        <v>504</v>
      </c>
      <c r="I227" s="289"/>
      <c r="J227" s="291">
        <v>955</v>
      </c>
      <c r="K227" s="63">
        <v>7</v>
      </c>
      <c r="L227" s="176">
        <f t="shared" si="3"/>
        <v>136.42857142857142</v>
      </c>
      <c r="M227" s="243" t="s">
        <v>560</v>
      </c>
    </row>
    <row r="228" spans="1:13" x14ac:dyDescent="0.25">
      <c r="A228" s="63">
        <v>5</v>
      </c>
      <c r="B228" s="63">
        <v>6</v>
      </c>
      <c r="C228" s="63">
        <v>2022</v>
      </c>
      <c r="D228" s="64" t="s">
        <v>586</v>
      </c>
      <c r="E228" s="64"/>
      <c r="F228" s="294" t="s">
        <v>325</v>
      </c>
      <c r="G228" s="64" t="s">
        <v>580</v>
      </c>
      <c r="H228" s="72" t="s">
        <v>125</v>
      </c>
      <c r="I228" s="294"/>
      <c r="J228" s="291">
        <v>2072</v>
      </c>
      <c r="K228" s="63">
        <v>12</v>
      </c>
      <c r="L228" s="176">
        <f t="shared" si="3"/>
        <v>172.66666666666666</v>
      </c>
      <c r="M228" s="293" t="s">
        <v>581</v>
      </c>
    </row>
    <row r="229" spans="1:13" x14ac:dyDescent="0.25">
      <c r="A229" s="63">
        <v>12</v>
      </c>
      <c r="B229" s="63">
        <v>6</v>
      </c>
      <c r="C229" s="63">
        <v>2022</v>
      </c>
      <c r="D229" s="64" t="s">
        <v>588</v>
      </c>
      <c r="E229" s="64"/>
      <c r="F229" s="296" t="s">
        <v>344</v>
      </c>
      <c r="G229" s="64" t="s">
        <v>379</v>
      </c>
      <c r="H229" s="72" t="s">
        <v>131</v>
      </c>
      <c r="I229" s="296" t="s">
        <v>126</v>
      </c>
      <c r="J229" s="291">
        <v>1181</v>
      </c>
      <c r="K229" s="63">
        <v>7</v>
      </c>
      <c r="L229" s="176">
        <f t="shared" si="3"/>
        <v>168.71428571428572</v>
      </c>
      <c r="M229" s="297" t="s">
        <v>594</v>
      </c>
    </row>
    <row r="230" spans="1:13" x14ac:dyDescent="0.25">
      <c r="A230" s="63">
        <v>12</v>
      </c>
      <c r="B230" s="63">
        <v>6</v>
      </c>
      <c r="C230" s="63">
        <v>2022</v>
      </c>
      <c r="D230" s="64" t="s">
        <v>588</v>
      </c>
      <c r="E230" s="64"/>
      <c r="F230" s="296" t="s">
        <v>344</v>
      </c>
      <c r="G230" s="64" t="s">
        <v>379</v>
      </c>
      <c r="H230" s="185" t="s">
        <v>130</v>
      </c>
      <c r="I230" s="296" t="s">
        <v>126</v>
      </c>
      <c r="J230" s="291">
        <v>1221</v>
      </c>
      <c r="K230" s="63">
        <v>7</v>
      </c>
      <c r="L230" s="176">
        <f t="shared" si="3"/>
        <v>174.42857142857142</v>
      </c>
      <c r="M230" s="297" t="s">
        <v>594</v>
      </c>
    </row>
    <row r="231" spans="1:13" x14ac:dyDescent="0.25">
      <c r="A231" s="63">
        <v>12</v>
      </c>
      <c r="B231" s="63">
        <v>6</v>
      </c>
      <c r="C231" s="63">
        <v>2022</v>
      </c>
      <c r="D231" s="64" t="s">
        <v>588</v>
      </c>
      <c r="E231" s="64"/>
      <c r="F231" s="296" t="s">
        <v>344</v>
      </c>
      <c r="G231" s="64" t="s">
        <v>379</v>
      </c>
      <c r="H231" s="185" t="s">
        <v>137</v>
      </c>
      <c r="I231" s="296" t="s">
        <v>126</v>
      </c>
      <c r="J231" s="291">
        <v>1120</v>
      </c>
      <c r="K231" s="63">
        <v>7</v>
      </c>
      <c r="L231" s="176">
        <f t="shared" si="3"/>
        <v>160</v>
      </c>
      <c r="M231" s="297" t="s">
        <v>594</v>
      </c>
    </row>
    <row r="232" spans="1:13" x14ac:dyDescent="0.25">
      <c r="A232" s="63">
        <v>12</v>
      </c>
      <c r="B232" s="63">
        <v>6</v>
      </c>
      <c r="C232" s="63">
        <v>2022</v>
      </c>
      <c r="D232" s="64" t="s">
        <v>588</v>
      </c>
      <c r="E232" s="64"/>
      <c r="F232" s="296" t="s">
        <v>344</v>
      </c>
      <c r="G232" s="64" t="s">
        <v>379</v>
      </c>
      <c r="H232" s="185" t="s">
        <v>133</v>
      </c>
      <c r="I232" s="296" t="s">
        <v>126</v>
      </c>
      <c r="J232" s="291">
        <v>1186</v>
      </c>
      <c r="K232" s="63">
        <v>7</v>
      </c>
      <c r="L232" s="176">
        <f t="shared" si="3"/>
        <v>169.42857142857142</v>
      </c>
      <c r="M232" s="297" t="s">
        <v>594</v>
      </c>
    </row>
    <row r="233" spans="1:13" x14ac:dyDescent="0.25">
      <c r="A233" s="63">
        <v>12</v>
      </c>
      <c r="B233" s="63">
        <v>6</v>
      </c>
      <c r="C233" s="63">
        <v>2022</v>
      </c>
      <c r="D233" s="64" t="s">
        <v>588</v>
      </c>
      <c r="E233" s="64"/>
      <c r="F233" s="296" t="s">
        <v>344</v>
      </c>
      <c r="G233" s="64" t="s">
        <v>379</v>
      </c>
      <c r="H233" s="185" t="s">
        <v>129</v>
      </c>
      <c r="I233" s="296" t="s">
        <v>126</v>
      </c>
      <c r="J233" s="291">
        <v>1341</v>
      </c>
      <c r="K233" s="63">
        <v>7</v>
      </c>
      <c r="L233" s="263">
        <f t="shared" si="3"/>
        <v>191.57142857142858</v>
      </c>
      <c r="M233" s="297" t="s">
        <v>594</v>
      </c>
    </row>
    <row r="234" spans="1:13" x14ac:dyDescent="0.25">
      <c r="A234" s="63">
        <v>12</v>
      </c>
      <c r="B234" s="63">
        <v>6</v>
      </c>
      <c r="C234" s="63">
        <v>2022</v>
      </c>
      <c r="D234" s="64" t="s">
        <v>588</v>
      </c>
      <c r="E234" s="64"/>
      <c r="F234" s="296" t="s">
        <v>344</v>
      </c>
      <c r="G234" s="64" t="s">
        <v>379</v>
      </c>
      <c r="H234" s="72" t="s">
        <v>589</v>
      </c>
      <c r="I234" s="296" t="s">
        <v>261</v>
      </c>
      <c r="J234" s="291">
        <v>1068</v>
      </c>
      <c r="K234" s="63">
        <v>7</v>
      </c>
      <c r="L234" s="176">
        <f t="shared" si="3"/>
        <v>152.57142857142858</v>
      </c>
      <c r="M234" s="241" t="s">
        <v>593</v>
      </c>
    </row>
    <row r="235" spans="1:13" x14ac:dyDescent="0.25">
      <c r="A235" s="63">
        <v>12</v>
      </c>
      <c r="B235" s="63">
        <v>6</v>
      </c>
      <c r="C235" s="63">
        <v>2022</v>
      </c>
      <c r="D235" s="64" t="s">
        <v>588</v>
      </c>
      <c r="E235" s="64"/>
      <c r="F235" s="296" t="s">
        <v>344</v>
      </c>
      <c r="G235" s="64" t="s">
        <v>379</v>
      </c>
      <c r="H235" s="185" t="s">
        <v>127</v>
      </c>
      <c r="I235" s="296" t="s">
        <v>261</v>
      </c>
      <c r="J235" s="291">
        <v>1311</v>
      </c>
      <c r="K235" s="63">
        <v>7</v>
      </c>
      <c r="L235" s="176">
        <f t="shared" si="3"/>
        <v>187.28571428571428</v>
      </c>
      <c r="M235" s="241" t="s">
        <v>593</v>
      </c>
    </row>
    <row r="236" spans="1:13" x14ac:dyDescent="0.25">
      <c r="A236" s="63">
        <v>12</v>
      </c>
      <c r="B236" s="63">
        <v>6</v>
      </c>
      <c r="C236" s="63">
        <v>2022</v>
      </c>
      <c r="D236" s="64" t="s">
        <v>588</v>
      </c>
      <c r="E236" s="64"/>
      <c r="F236" s="296" t="s">
        <v>344</v>
      </c>
      <c r="G236" s="64" t="s">
        <v>379</v>
      </c>
      <c r="H236" s="185" t="s">
        <v>259</v>
      </c>
      <c r="I236" s="296" t="s">
        <v>261</v>
      </c>
      <c r="J236" s="291">
        <v>1384</v>
      </c>
      <c r="K236" s="63">
        <v>7</v>
      </c>
      <c r="L236" s="263">
        <f t="shared" si="3"/>
        <v>197.71428571428572</v>
      </c>
      <c r="M236" s="241" t="s">
        <v>593</v>
      </c>
    </row>
    <row r="237" spans="1:13" x14ac:dyDescent="0.25">
      <c r="A237" s="63">
        <v>12</v>
      </c>
      <c r="B237" s="63">
        <v>6</v>
      </c>
      <c r="C237" s="63">
        <v>2022</v>
      </c>
      <c r="D237" s="64" t="s">
        <v>588</v>
      </c>
      <c r="E237" s="64"/>
      <c r="F237" s="296" t="s">
        <v>344</v>
      </c>
      <c r="G237" s="64" t="s">
        <v>379</v>
      </c>
      <c r="H237" s="72" t="s">
        <v>147</v>
      </c>
      <c r="I237" s="296" t="s">
        <v>261</v>
      </c>
      <c r="J237" s="291">
        <v>1155</v>
      </c>
      <c r="K237" s="63">
        <v>7</v>
      </c>
      <c r="L237" s="176">
        <f t="shared" si="3"/>
        <v>165</v>
      </c>
      <c r="M237" s="241" t="s">
        <v>593</v>
      </c>
    </row>
    <row r="238" spans="1:13" x14ac:dyDescent="0.25">
      <c r="A238" s="63">
        <v>12</v>
      </c>
      <c r="B238" s="63">
        <v>6</v>
      </c>
      <c r="C238" s="63">
        <v>2022</v>
      </c>
      <c r="D238" s="64" t="s">
        <v>588</v>
      </c>
      <c r="E238" s="64"/>
      <c r="F238" s="296" t="s">
        <v>344</v>
      </c>
      <c r="G238" s="64" t="s">
        <v>379</v>
      </c>
      <c r="H238" s="185" t="s">
        <v>342</v>
      </c>
      <c r="I238" s="296" t="s">
        <v>261</v>
      </c>
      <c r="J238" s="291">
        <v>1310</v>
      </c>
      <c r="K238" s="63">
        <v>7</v>
      </c>
      <c r="L238" s="176">
        <f t="shared" si="3"/>
        <v>187.14285714285714</v>
      </c>
      <c r="M238" s="241" t="s">
        <v>593</v>
      </c>
    </row>
    <row r="239" spans="1:13" x14ac:dyDescent="0.25">
      <c r="A239" s="63">
        <v>12</v>
      </c>
      <c r="B239" s="63">
        <v>6</v>
      </c>
      <c r="C239" s="63">
        <v>2022</v>
      </c>
      <c r="D239" s="64" t="s">
        <v>590</v>
      </c>
      <c r="E239" s="64"/>
      <c r="F239" s="296" t="s">
        <v>304</v>
      </c>
      <c r="G239" s="64" t="s">
        <v>124</v>
      </c>
      <c r="H239" s="72" t="s">
        <v>346</v>
      </c>
      <c r="I239" s="296" t="s">
        <v>260</v>
      </c>
      <c r="J239" s="291">
        <v>533</v>
      </c>
      <c r="K239" s="63">
        <v>5</v>
      </c>
      <c r="L239" s="176">
        <f t="shared" si="3"/>
        <v>106.6</v>
      </c>
      <c r="M239" s="297" t="s">
        <v>592</v>
      </c>
    </row>
    <row r="240" spans="1:13" x14ac:dyDescent="0.25">
      <c r="A240" s="63">
        <v>12</v>
      </c>
      <c r="B240" s="63">
        <v>6</v>
      </c>
      <c r="C240" s="63">
        <v>2022</v>
      </c>
      <c r="D240" s="64" t="s">
        <v>590</v>
      </c>
      <c r="E240" s="64"/>
      <c r="F240" s="296" t="s">
        <v>304</v>
      </c>
      <c r="G240" s="64" t="s">
        <v>124</v>
      </c>
      <c r="H240" s="72" t="s">
        <v>347</v>
      </c>
      <c r="I240" s="296" t="s">
        <v>260</v>
      </c>
      <c r="J240" s="291">
        <v>937</v>
      </c>
      <c r="K240" s="63">
        <v>7</v>
      </c>
      <c r="L240" s="176">
        <f t="shared" si="3"/>
        <v>133.85714285714286</v>
      </c>
      <c r="M240" s="297" t="s">
        <v>592</v>
      </c>
    </row>
    <row r="241" spans="1:13" x14ac:dyDescent="0.25">
      <c r="A241" s="63">
        <v>12</v>
      </c>
      <c r="B241" s="63">
        <v>6</v>
      </c>
      <c r="C241" s="63">
        <v>2022</v>
      </c>
      <c r="D241" s="64" t="s">
        <v>590</v>
      </c>
      <c r="E241" s="64"/>
      <c r="F241" s="296" t="s">
        <v>304</v>
      </c>
      <c r="G241" s="64" t="s">
        <v>124</v>
      </c>
      <c r="H241" s="72" t="s">
        <v>591</v>
      </c>
      <c r="I241" s="296" t="s">
        <v>260</v>
      </c>
      <c r="J241" s="291">
        <v>1012</v>
      </c>
      <c r="K241" s="63">
        <v>6</v>
      </c>
      <c r="L241" s="176">
        <f t="shared" si="3"/>
        <v>168.66666666666666</v>
      </c>
      <c r="M241" s="297" t="s">
        <v>592</v>
      </c>
    </row>
    <row r="242" spans="1:13" x14ac:dyDescent="0.25">
      <c r="A242" s="63">
        <v>12</v>
      </c>
      <c r="B242" s="63">
        <v>6</v>
      </c>
      <c r="C242" s="63">
        <v>2022</v>
      </c>
      <c r="D242" s="64" t="s">
        <v>590</v>
      </c>
      <c r="E242" s="64"/>
      <c r="F242" s="296" t="s">
        <v>304</v>
      </c>
      <c r="G242" s="64" t="s">
        <v>124</v>
      </c>
      <c r="H242" s="185" t="s">
        <v>230</v>
      </c>
      <c r="I242" s="296" t="s">
        <v>260</v>
      </c>
      <c r="J242" s="291">
        <v>1039</v>
      </c>
      <c r="K242" s="63">
        <v>7</v>
      </c>
      <c r="L242" s="176">
        <f t="shared" si="3"/>
        <v>148.42857142857142</v>
      </c>
      <c r="M242" s="297" t="s">
        <v>592</v>
      </c>
    </row>
    <row r="243" spans="1:13" x14ac:dyDescent="0.25">
      <c r="A243" s="63">
        <v>12</v>
      </c>
      <c r="B243" s="63">
        <v>6</v>
      </c>
      <c r="C243" s="63">
        <v>2022</v>
      </c>
      <c r="D243" s="64" t="s">
        <v>590</v>
      </c>
      <c r="E243" s="64"/>
      <c r="F243" s="296" t="s">
        <v>304</v>
      </c>
      <c r="G243" s="64" t="s">
        <v>124</v>
      </c>
      <c r="H243" s="72" t="s">
        <v>326</v>
      </c>
      <c r="I243" s="296" t="s">
        <v>260</v>
      </c>
      <c r="J243" s="291">
        <v>293</v>
      </c>
      <c r="K243" s="63">
        <v>3</v>
      </c>
      <c r="L243" s="176">
        <f t="shared" si="3"/>
        <v>97.666666666666671</v>
      </c>
      <c r="M243" s="297" t="s">
        <v>592</v>
      </c>
    </row>
    <row r="244" spans="1:13" x14ac:dyDescent="0.25">
      <c r="A244" s="63">
        <v>18</v>
      </c>
      <c r="B244" s="63">
        <v>6</v>
      </c>
      <c r="C244" s="63">
        <v>2022</v>
      </c>
      <c r="D244" s="64" t="s">
        <v>609</v>
      </c>
      <c r="E244" s="64"/>
      <c r="F244" s="299" t="s">
        <v>610</v>
      </c>
      <c r="G244" s="64" t="s">
        <v>124</v>
      </c>
      <c r="H244" s="72" t="s">
        <v>125</v>
      </c>
      <c r="I244" s="299" t="s">
        <v>126</v>
      </c>
      <c r="J244" s="291">
        <v>1445</v>
      </c>
      <c r="K244" s="63">
        <v>8</v>
      </c>
      <c r="L244" s="176">
        <f t="shared" si="3"/>
        <v>180.625</v>
      </c>
      <c r="M244" s="278" t="s">
        <v>611</v>
      </c>
    </row>
    <row r="245" spans="1:13" x14ac:dyDescent="0.25">
      <c r="A245" s="63">
        <v>18</v>
      </c>
      <c r="B245" s="63">
        <v>6</v>
      </c>
      <c r="C245" s="63">
        <v>2022</v>
      </c>
      <c r="D245" s="64" t="s">
        <v>609</v>
      </c>
      <c r="E245" s="64"/>
      <c r="F245" s="299" t="s">
        <v>610</v>
      </c>
      <c r="G245" s="64" t="s">
        <v>124</v>
      </c>
      <c r="H245" s="185" t="s">
        <v>259</v>
      </c>
      <c r="I245" s="299" t="s">
        <v>126</v>
      </c>
      <c r="J245" s="291">
        <v>1700</v>
      </c>
      <c r="K245" s="63">
        <v>8</v>
      </c>
      <c r="L245" s="61">
        <f t="shared" si="3"/>
        <v>212.5</v>
      </c>
      <c r="M245" s="278" t="s">
        <v>611</v>
      </c>
    </row>
    <row r="246" spans="1:13" x14ac:dyDescent="0.25">
      <c r="A246" s="63">
        <v>18</v>
      </c>
      <c r="B246" s="63">
        <v>6</v>
      </c>
      <c r="C246" s="63">
        <v>2022</v>
      </c>
      <c r="D246" s="64" t="s">
        <v>609</v>
      </c>
      <c r="E246" s="64"/>
      <c r="F246" s="299" t="s">
        <v>610</v>
      </c>
      <c r="G246" s="64" t="s">
        <v>124</v>
      </c>
      <c r="H246" s="72" t="s">
        <v>347</v>
      </c>
      <c r="I246" s="299" t="s">
        <v>261</v>
      </c>
      <c r="J246" s="291">
        <v>1383</v>
      </c>
      <c r="K246" s="63">
        <v>8</v>
      </c>
      <c r="L246" s="176">
        <f t="shared" si="3"/>
        <v>172.875</v>
      </c>
      <c r="M246" s="278" t="s">
        <v>612</v>
      </c>
    </row>
    <row r="247" spans="1:13" x14ac:dyDescent="0.25">
      <c r="A247" s="63">
        <v>18</v>
      </c>
      <c r="B247" s="63">
        <v>6</v>
      </c>
      <c r="C247" s="63">
        <v>2022</v>
      </c>
      <c r="D247" s="64" t="s">
        <v>609</v>
      </c>
      <c r="E247" s="64"/>
      <c r="F247" s="299" t="s">
        <v>610</v>
      </c>
      <c r="G247" s="64" t="s">
        <v>124</v>
      </c>
      <c r="H247" s="185" t="s">
        <v>132</v>
      </c>
      <c r="I247" s="299" t="s">
        <v>261</v>
      </c>
      <c r="J247" s="291">
        <v>1244</v>
      </c>
      <c r="K247" s="63">
        <v>8</v>
      </c>
      <c r="L247" s="176">
        <f t="shared" si="3"/>
        <v>155.5</v>
      </c>
      <c r="M247" s="278" t="s">
        <v>612</v>
      </c>
    </row>
    <row r="248" spans="1:13" x14ac:dyDescent="0.25">
      <c r="A248" s="63">
        <v>19</v>
      </c>
      <c r="B248" s="63">
        <v>6</v>
      </c>
      <c r="C248" s="63">
        <v>2022</v>
      </c>
      <c r="D248" s="64" t="s">
        <v>621</v>
      </c>
      <c r="E248" s="64"/>
      <c r="F248" s="302" t="s">
        <v>325</v>
      </c>
      <c r="G248" s="64" t="s">
        <v>622</v>
      </c>
      <c r="H248" s="185" t="s">
        <v>129</v>
      </c>
      <c r="I248" s="302"/>
      <c r="J248" s="291">
        <v>1387</v>
      </c>
      <c r="K248" s="63">
        <v>8</v>
      </c>
      <c r="L248" s="176">
        <f t="shared" si="3"/>
        <v>173.375</v>
      </c>
      <c r="M248" s="303" t="s">
        <v>625</v>
      </c>
    </row>
    <row r="249" spans="1:13" x14ac:dyDescent="0.25">
      <c r="A249" s="63">
        <v>19</v>
      </c>
      <c r="B249" s="63">
        <v>6</v>
      </c>
      <c r="C249" s="63">
        <v>2022</v>
      </c>
      <c r="D249" s="64" t="s">
        <v>621</v>
      </c>
      <c r="E249" s="64"/>
      <c r="F249" s="302" t="s">
        <v>325</v>
      </c>
      <c r="G249" s="64" t="s">
        <v>622</v>
      </c>
      <c r="H249" s="185" t="s">
        <v>431</v>
      </c>
      <c r="I249" s="302"/>
      <c r="J249" s="291">
        <v>1374</v>
      </c>
      <c r="K249" s="63">
        <v>8</v>
      </c>
      <c r="L249" s="176">
        <f t="shared" si="3"/>
        <v>171.75</v>
      </c>
      <c r="M249" s="303" t="s">
        <v>626</v>
      </c>
    </row>
    <row r="250" spans="1:13" x14ac:dyDescent="0.25">
      <c r="A250" s="63">
        <v>19</v>
      </c>
      <c r="B250" s="63">
        <v>6</v>
      </c>
      <c r="C250" s="63">
        <v>2022</v>
      </c>
      <c r="D250" s="64" t="s">
        <v>623</v>
      </c>
      <c r="E250" s="64"/>
      <c r="F250" s="302" t="s">
        <v>325</v>
      </c>
      <c r="G250" s="64" t="s">
        <v>292</v>
      </c>
      <c r="H250" s="185" t="s">
        <v>133</v>
      </c>
      <c r="I250" s="302"/>
      <c r="J250" s="291">
        <v>1385</v>
      </c>
      <c r="K250" s="63">
        <v>8</v>
      </c>
      <c r="L250" s="176">
        <f t="shared" si="3"/>
        <v>173.125</v>
      </c>
      <c r="M250" s="303" t="s">
        <v>627</v>
      </c>
    </row>
    <row r="251" spans="1:13" x14ac:dyDescent="0.25">
      <c r="A251" s="63">
        <v>19</v>
      </c>
      <c r="B251" s="63">
        <v>6</v>
      </c>
      <c r="C251" s="63">
        <v>2022</v>
      </c>
      <c r="D251" s="64" t="s">
        <v>623</v>
      </c>
      <c r="E251" s="64"/>
      <c r="F251" s="302" t="s">
        <v>325</v>
      </c>
      <c r="G251" s="64" t="s">
        <v>292</v>
      </c>
      <c r="H251" s="185" t="s">
        <v>127</v>
      </c>
      <c r="I251" s="302"/>
      <c r="J251" s="291">
        <v>1327</v>
      </c>
      <c r="K251" s="63">
        <v>8</v>
      </c>
      <c r="L251" s="176">
        <f t="shared" si="3"/>
        <v>165.875</v>
      </c>
      <c r="M251" s="303" t="s">
        <v>628</v>
      </c>
    </row>
    <row r="252" spans="1:13" x14ac:dyDescent="0.25">
      <c r="A252" s="63">
        <v>19</v>
      </c>
      <c r="B252" s="63">
        <v>6</v>
      </c>
      <c r="C252" s="63">
        <v>2022</v>
      </c>
      <c r="D252" s="64" t="s">
        <v>623</v>
      </c>
      <c r="E252" s="64"/>
      <c r="F252" s="302" t="s">
        <v>325</v>
      </c>
      <c r="G252" s="64" t="s">
        <v>292</v>
      </c>
      <c r="H252" s="185" t="s">
        <v>342</v>
      </c>
      <c r="I252" s="302"/>
      <c r="J252" s="291">
        <v>1294</v>
      </c>
      <c r="K252" s="63">
        <v>8</v>
      </c>
      <c r="L252" s="176">
        <f t="shared" si="3"/>
        <v>161.75</v>
      </c>
      <c r="M252" s="303" t="s">
        <v>629</v>
      </c>
    </row>
    <row r="253" spans="1:13" x14ac:dyDescent="0.25">
      <c r="A253" s="63">
        <v>19</v>
      </c>
      <c r="B253" s="63">
        <v>6</v>
      </c>
      <c r="C253" s="63">
        <v>2022</v>
      </c>
      <c r="D253" s="64" t="s">
        <v>432</v>
      </c>
      <c r="E253" s="64"/>
      <c r="F253" s="302" t="s">
        <v>325</v>
      </c>
      <c r="G253" s="64" t="s">
        <v>140</v>
      </c>
      <c r="H253" s="185" t="s">
        <v>134</v>
      </c>
      <c r="I253" s="302"/>
      <c r="J253" s="291">
        <v>1484</v>
      </c>
      <c r="K253" s="63">
        <v>8</v>
      </c>
      <c r="L253" s="176">
        <f t="shared" si="3"/>
        <v>185.5</v>
      </c>
      <c r="M253" s="241" t="s">
        <v>381</v>
      </c>
    </row>
    <row r="254" spans="1:13" x14ac:dyDescent="0.25">
      <c r="A254" s="63">
        <v>19</v>
      </c>
      <c r="B254" s="63">
        <v>6</v>
      </c>
      <c r="C254" s="63">
        <v>2022</v>
      </c>
      <c r="D254" s="64" t="s">
        <v>432</v>
      </c>
      <c r="E254" s="64"/>
      <c r="F254" s="302" t="s">
        <v>325</v>
      </c>
      <c r="G254" s="64" t="s">
        <v>140</v>
      </c>
      <c r="H254" s="185" t="s">
        <v>258</v>
      </c>
      <c r="I254" s="302"/>
      <c r="J254" s="291">
        <v>1444</v>
      </c>
      <c r="K254" s="63">
        <v>8</v>
      </c>
      <c r="L254" s="176">
        <f t="shared" si="3"/>
        <v>180.5</v>
      </c>
      <c r="M254" s="243" t="s">
        <v>335</v>
      </c>
    </row>
    <row r="255" spans="1:13" x14ac:dyDescent="0.25">
      <c r="A255" s="63">
        <v>19</v>
      </c>
      <c r="B255" s="63">
        <v>6</v>
      </c>
      <c r="C255" s="63">
        <v>2022</v>
      </c>
      <c r="D255" s="64" t="s">
        <v>624</v>
      </c>
      <c r="E255" s="64"/>
      <c r="F255" s="302" t="s">
        <v>325</v>
      </c>
      <c r="G255" s="64" t="s">
        <v>286</v>
      </c>
      <c r="H255" s="185" t="s">
        <v>276</v>
      </c>
      <c r="I255" s="302"/>
      <c r="J255" s="291">
        <v>1225</v>
      </c>
      <c r="K255" s="63">
        <v>8</v>
      </c>
      <c r="L255" s="176">
        <f t="shared" si="3"/>
        <v>153.125</v>
      </c>
      <c r="M255" s="242" t="s">
        <v>330</v>
      </c>
    </row>
    <row r="256" spans="1:13" x14ac:dyDescent="0.25">
      <c r="A256" s="63">
        <v>19</v>
      </c>
      <c r="B256" s="63">
        <v>6</v>
      </c>
      <c r="C256" s="63">
        <v>2022</v>
      </c>
      <c r="D256" s="64" t="s">
        <v>624</v>
      </c>
      <c r="E256" s="64"/>
      <c r="F256" s="302" t="s">
        <v>325</v>
      </c>
      <c r="G256" s="64" t="s">
        <v>286</v>
      </c>
      <c r="H256" s="185" t="s">
        <v>275</v>
      </c>
      <c r="I256" s="302"/>
      <c r="J256" s="291">
        <v>1282</v>
      </c>
      <c r="K256" s="63">
        <v>8</v>
      </c>
      <c r="L256" s="176">
        <f t="shared" si="3"/>
        <v>160.25</v>
      </c>
      <c r="M256" s="303" t="s">
        <v>581</v>
      </c>
    </row>
    <row r="257" spans="1:13" x14ac:dyDescent="0.25">
      <c r="A257" s="63">
        <v>25</v>
      </c>
      <c r="B257" s="63">
        <v>6</v>
      </c>
      <c r="C257" s="63">
        <v>2022</v>
      </c>
      <c r="D257" s="64" t="s">
        <v>642</v>
      </c>
      <c r="E257" s="64"/>
      <c r="F257" s="306" t="s">
        <v>21</v>
      </c>
      <c r="G257" s="64" t="s">
        <v>292</v>
      </c>
      <c r="H257" s="185" t="s">
        <v>431</v>
      </c>
      <c r="I257" s="306" t="s">
        <v>126</v>
      </c>
      <c r="J257" s="291">
        <v>1024</v>
      </c>
      <c r="K257" s="63">
        <v>6</v>
      </c>
      <c r="L257" s="176">
        <f t="shared" si="3"/>
        <v>170.66666666666666</v>
      </c>
      <c r="M257" s="305" t="s">
        <v>349</v>
      </c>
    </row>
    <row r="258" spans="1:13" x14ac:dyDescent="0.25">
      <c r="A258" s="63">
        <v>25</v>
      </c>
      <c r="B258" s="63">
        <v>6</v>
      </c>
      <c r="C258" s="63">
        <v>2022</v>
      </c>
      <c r="D258" s="64" t="s">
        <v>642</v>
      </c>
      <c r="E258" s="64"/>
      <c r="F258" s="306" t="s">
        <v>21</v>
      </c>
      <c r="G258" s="64" t="s">
        <v>292</v>
      </c>
      <c r="H258" s="185" t="s">
        <v>132</v>
      </c>
      <c r="I258" s="306" t="s">
        <v>126</v>
      </c>
      <c r="J258" s="291">
        <v>815</v>
      </c>
      <c r="K258" s="63">
        <v>6</v>
      </c>
      <c r="L258" s="176">
        <f t="shared" si="3"/>
        <v>135.83333333333334</v>
      </c>
      <c r="M258" s="305" t="s">
        <v>349</v>
      </c>
    </row>
    <row r="259" spans="1:13" x14ac:dyDescent="0.25">
      <c r="A259" s="63">
        <v>25</v>
      </c>
      <c r="B259" s="63">
        <v>6</v>
      </c>
      <c r="C259" s="63">
        <v>2022</v>
      </c>
      <c r="D259" s="64" t="s">
        <v>642</v>
      </c>
      <c r="E259" s="64"/>
      <c r="F259" s="306" t="s">
        <v>21</v>
      </c>
      <c r="G259" s="64" t="s">
        <v>292</v>
      </c>
      <c r="H259" s="185" t="s">
        <v>129</v>
      </c>
      <c r="I259" s="306" t="s">
        <v>126</v>
      </c>
      <c r="J259" s="291">
        <v>1118</v>
      </c>
      <c r="K259" s="63">
        <v>6</v>
      </c>
      <c r="L259" s="176">
        <f t="shared" si="3"/>
        <v>186.33333333333334</v>
      </c>
      <c r="M259" s="305" t="s">
        <v>349</v>
      </c>
    </row>
    <row r="260" spans="1:13" x14ac:dyDescent="0.25">
      <c r="A260" s="63">
        <v>26</v>
      </c>
      <c r="B260" s="63">
        <v>6</v>
      </c>
      <c r="C260" s="63">
        <v>2022</v>
      </c>
      <c r="D260" s="64" t="s">
        <v>641</v>
      </c>
      <c r="E260" s="64"/>
      <c r="F260" s="306" t="s">
        <v>21</v>
      </c>
      <c r="G260" s="64" t="s">
        <v>124</v>
      </c>
      <c r="H260" s="72" t="s">
        <v>125</v>
      </c>
      <c r="I260" s="306" t="s">
        <v>126</v>
      </c>
      <c r="J260" s="291">
        <f>864+172+702</f>
        <v>1738</v>
      </c>
      <c r="K260" s="63">
        <v>10</v>
      </c>
      <c r="L260" s="176">
        <f t="shared" si="3"/>
        <v>173.8</v>
      </c>
      <c r="M260" s="278" t="s">
        <v>636</v>
      </c>
    </row>
    <row r="261" spans="1:13" x14ac:dyDescent="0.25">
      <c r="A261" s="63">
        <v>26</v>
      </c>
      <c r="B261" s="63">
        <v>6</v>
      </c>
      <c r="C261" s="63">
        <v>2022</v>
      </c>
      <c r="D261" s="64" t="s">
        <v>641</v>
      </c>
      <c r="E261" s="64"/>
      <c r="F261" s="306" t="s">
        <v>21</v>
      </c>
      <c r="G261" s="64" t="s">
        <v>124</v>
      </c>
      <c r="H261" s="185" t="s">
        <v>259</v>
      </c>
      <c r="I261" s="306" t="s">
        <v>126</v>
      </c>
      <c r="J261" s="291">
        <f>989+200+810</f>
        <v>1999</v>
      </c>
      <c r="K261" s="63">
        <v>10</v>
      </c>
      <c r="L261" s="263">
        <f t="shared" si="3"/>
        <v>199.9</v>
      </c>
      <c r="M261" s="278" t="s">
        <v>636</v>
      </c>
    </row>
    <row r="262" spans="1:13" x14ac:dyDescent="0.25">
      <c r="A262" s="63">
        <v>26</v>
      </c>
      <c r="B262" s="63">
        <v>6</v>
      </c>
      <c r="C262" s="63">
        <v>2022</v>
      </c>
      <c r="D262" s="64" t="s">
        <v>641</v>
      </c>
      <c r="E262" s="64"/>
      <c r="F262" s="306" t="s">
        <v>21</v>
      </c>
      <c r="G262" s="64" t="s">
        <v>124</v>
      </c>
      <c r="H262" s="185" t="s">
        <v>342</v>
      </c>
      <c r="I262" s="306" t="s">
        <v>126</v>
      </c>
      <c r="J262" s="291">
        <f>921+147+725</f>
        <v>1793</v>
      </c>
      <c r="K262" s="63">
        <v>10</v>
      </c>
      <c r="L262" s="176">
        <f t="shared" si="3"/>
        <v>179.3</v>
      </c>
      <c r="M262" s="278" t="s">
        <v>636</v>
      </c>
    </row>
    <row r="263" spans="1:13" x14ac:dyDescent="0.25">
      <c r="A263" s="63">
        <v>26</v>
      </c>
      <c r="B263" s="63">
        <v>6</v>
      </c>
      <c r="C263" s="63">
        <v>2022</v>
      </c>
      <c r="D263" s="64" t="s">
        <v>641</v>
      </c>
      <c r="E263" s="64"/>
      <c r="F263" s="306" t="s">
        <v>21</v>
      </c>
      <c r="G263" s="64" t="s">
        <v>124</v>
      </c>
      <c r="H263" s="185" t="s">
        <v>431</v>
      </c>
      <c r="I263" s="306" t="s">
        <v>261</v>
      </c>
      <c r="J263" s="291">
        <f>873+192+711</f>
        <v>1776</v>
      </c>
      <c r="K263" s="63">
        <v>10</v>
      </c>
      <c r="L263" s="176">
        <f t="shared" si="3"/>
        <v>177.6</v>
      </c>
      <c r="M263" s="243" t="s">
        <v>335</v>
      </c>
    </row>
    <row r="264" spans="1:13" x14ac:dyDescent="0.25">
      <c r="A264" s="63">
        <v>26</v>
      </c>
      <c r="B264" s="63">
        <v>6</v>
      </c>
      <c r="C264" s="63">
        <v>2022</v>
      </c>
      <c r="D264" s="64" t="s">
        <v>641</v>
      </c>
      <c r="E264" s="64"/>
      <c r="F264" s="306" t="s">
        <v>21</v>
      </c>
      <c r="G264" s="64" t="s">
        <v>124</v>
      </c>
      <c r="H264" s="185" t="s">
        <v>258</v>
      </c>
      <c r="I264" s="306" t="s">
        <v>260</v>
      </c>
      <c r="J264" s="291">
        <f>794+163+661</f>
        <v>1618</v>
      </c>
      <c r="K264" s="63">
        <v>10</v>
      </c>
      <c r="L264" s="176">
        <f t="shared" si="3"/>
        <v>161.80000000000001</v>
      </c>
      <c r="M264" s="305" t="s">
        <v>637</v>
      </c>
    </row>
    <row r="265" spans="1:13" x14ac:dyDescent="0.25">
      <c r="A265" s="63">
        <v>26</v>
      </c>
      <c r="B265" s="63">
        <v>6</v>
      </c>
      <c r="C265" s="63">
        <v>2022</v>
      </c>
      <c r="D265" s="64" t="s">
        <v>641</v>
      </c>
      <c r="E265" s="64"/>
      <c r="F265" s="306" t="s">
        <v>21</v>
      </c>
      <c r="G265" s="64" t="s">
        <v>124</v>
      </c>
      <c r="H265" s="185" t="s">
        <v>127</v>
      </c>
      <c r="I265" s="306" t="s">
        <v>260</v>
      </c>
      <c r="J265" s="291">
        <f>972+150+768</f>
        <v>1890</v>
      </c>
      <c r="K265" s="63">
        <v>10</v>
      </c>
      <c r="L265" s="176">
        <f t="shared" si="3"/>
        <v>189</v>
      </c>
      <c r="M265" s="305" t="s">
        <v>637</v>
      </c>
    </row>
    <row r="266" spans="1:13" x14ac:dyDescent="0.25">
      <c r="A266" s="63">
        <v>26</v>
      </c>
      <c r="B266" s="63">
        <v>6</v>
      </c>
      <c r="C266" s="63">
        <v>2022</v>
      </c>
      <c r="D266" s="64" t="s">
        <v>641</v>
      </c>
      <c r="E266" s="64"/>
      <c r="F266" s="306" t="s">
        <v>21</v>
      </c>
      <c r="G266" s="64" t="s">
        <v>124</v>
      </c>
      <c r="H266" s="185" t="s">
        <v>133</v>
      </c>
      <c r="I266" s="306" t="s">
        <v>265</v>
      </c>
      <c r="J266" s="291">
        <f>1013+160+777</f>
        <v>1950</v>
      </c>
      <c r="K266" s="63">
        <v>10</v>
      </c>
      <c r="L266" s="263">
        <f t="shared" si="3"/>
        <v>195</v>
      </c>
      <c r="M266" s="305" t="s">
        <v>638</v>
      </c>
    </row>
    <row r="267" spans="1:13" x14ac:dyDescent="0.25">
      <c r="A267" s="63">
        <v>26</v>
      </c>
      <c r="B267" s="63">
        <v>6</v>
      </c>
      <c r="C267" s="63">
        <v>2022</v>
      </c>
      <c r="D267" s="64" t="s">
        <v>641</v>
      </c>
      <c r="E267" s="64"/>
      <c r="F267" s="306" t="s">
        <v>21</v>
      </c>
      <c r="G267" s="64" t="s">
        <v>124</v>
      </c>
      <c r="H267" s="185" t="s">
        <v>134</v>
      </c>
      <c r="I267" s="306" t="s">
        <v>265</v>
      </c>
      <c r="J267" s="291">
        <f>870+172+588</f>
        <v>1630</v>
      </c>
      <c r="K267" s="63">
        <v>10</v>
      </c>
      <c r="L267" s="176">
        <f t="shared" si="3"/>
        <v>163</v>
      </c>
      <c r="M267" s="305" t="s">
        <v>638</v>
      </c>
    </row>
    <row r="268" spans="1:13" x14ac:dyDescent="0.25">
      <c r="A268" s="63">
        <v>26</v>
      </c>
      <c r="B268" s="63">
        <v>6</v>
      </c>
      <c r="C268" s="63">
        <v>2022</v>
      </c>
      <c r="D268" s="64" t="s">
        <v>641</v>
      </c>
      <c r="E268" s="64"/>
      <c r="F268" s="306" t="s">
        <v>21</v>
      </c>
      <c r="G268" s="64" t="s">
        <v>124</v>
      </c>
      <c r="H268" s="72" t="s">
        <v>131</v>
      </c>
      <c r="I268" s="306" t="s">
        <v>265</v>
      </c>
      <c r="J268" s="291">
        <f>751+121+775</f>
        <v>1647</v>
      </c>
      <c r="K268" s="63">
        <v>10</v>
      </c>
      <c r="L268" s="176">
        <f t="shared" si="3"/>
        <v>164.7</v>
      </c>
      <c r="M268" s="305" t="s">
        <v>638</v>
      </c>
    </row>
    <row r="269" spans="1:13" x14ac:dyDescent="0.25">
      <c r="A269" s="63">
        <v>3</v>
      </c>
      <c r="B269" s="63">
        <v>7</v>
      </c>
      <c r="C269" s="63">
        <v>2022</v>
      </c>
      <c r="D269" s="64" t="s">
        <v>652</v>
      </c>
      <c r="E269" s="64"/>
      <c r="F269" s="309" t="s">
        <v>334</v>
      </c>
      <c r="G269" s="64" t="s">
        <v>124</v>
      </c>
      <c r="H269" s="185" t="s">
        <v>504</v>
      </c>
      <c r="I269" s="309" t="s">
        <v>126</v>
      </c>
      <c r="J269" s="291">
        <v>1364</v>
      </c>
      <c r="K269" s="63">
        <v>9</v>
      </c>
      <c r="L269" s="176">
        <f t="shared" si="3"/>
        <v>151.55555555555554</v>
      </c>
      <c r="M269" s="310" t="s">
        <v>654</v>
      </c>
    </row>
    <row r="270" spans="1:13" x14ac:dyDescent="0.25">
      <c r="A270" s="63">
        <v>3</v>
      </c>
      <c r="B270" s="63">
        <v>7</v>
      </c>
      <c r="C270" s="63">
        <v>2022</v>
      </c>
      <c r="D270" s="64" t="s">
        <v>652</v>
      </c>
      <c r="E270" s="64"/>
      <c r="F270" s="309" t="s">
        <v>334</v>
      </c>
      <c r="G270" s="64" t="s">
        <v>124</v>
      </c>
      <c r="H270" s="72" t="s">
        <v>347</v>
      </c>
      <c r="I270" s="309" t="s">
        <v>126</v>
      </c>
      <c r="J270" s="291">
        <v>1438</v>
      </c>
      <c r="K270" s="63">
        <v>9</v>
      </c>
      <c r="L270" s="176">
        <f t="shared" si="3"/>
        <v>159.77777777777777</v>
      </c>
      <c r="M270" s="310" t="s">
        <v>654</v>
      </c>
    </row>
    <row r="271" spans="1:13" x14ac:dyDescent="0.25">
      <c r="A271" s="63">
        <v>3</v>
      </c>
      <c r="B271" s="63">
        <v>7</v>
      </c>
      <c r="C271" s="63">
        <v>2022</v>
      </c>
      <c r="D271" s="64" t="s">
        <v>652</v>
      </c>
      <c r="E271" s="64"/>
      <c r="F271" s="309" t="s">
        <v>334</v>
      </c>
      <c r="G271" s="64" t="s">
        <v>124</v>
      </c>
      <c r="H271" s="72" t="s">
        <v>326</v>
      </c>
      <c r="I271" s="309" t="s">
        <v>261</v>
      </c>
      <c r="J271" s="291">
        <v>983</v>
      </c>
      <c r="K271" s="63">
        <v>9</v>
      </c>
      <c r="L271" s="176">
        <f t="shared" si="3"/>
        <v>109.22222222222223</v>
      </c>
      <c r="M271" s="310" t="s">
        <v>299</v>
      </c>
    </row>
    <row r="272" spans="1:13" x14ac:dyDescent="0.25">
      <c r="A272" s="63">
        <v>3</v>
      </c>
      <c r="B272" s="63">
        <v>7</v>
      </c>
      <c r="C272" s="63">
        <v>2022</v>
      </c>
      <c r="D272" s="64" t="s">
        <v>652</v>
      </c>
      <c r="E272" s="64"/>
      <c r="F272" s="309" t="s">
        <v>334</v>
      </c>
      <c r="G272" s="64" t="s">
        <v>124</v>
      </c>
      <c r="H272" s="72" t="s">
        <v>591</v>
      </c>
      <c r="I272" s="309" t="s">
        <v>261</v>
      </c>
      <c r="J272" s="291">
        <v>1245</v>
      </c>
      <c r="K272" s="63">
        <v>9</v>
      </c>
      <c r="L272" s="176">
        <f t="shared" si="3"/>
        <v>138.33333333333334</v>
      </c>
      <c r="M272" s="310" t="s">
        <v>299</v>
      </c>
    </row>
    <row r="273" spans="1:13" x14ac:dyDescent="0.25">
      <c r="A273" s="63">
        <v>3</v>
      </c>
      <c r="B273" s="63">
        <v>7</v>
      </c>
      <c r="C273" s="63">
        <v>2022</v>
      </c>
      <c r="D273" s="64" t="s">
        <v>653</v>
      </c>
      <c r="E273" s="64"/>
      <c r="F273" s="309" t="s">
        <v>334</v>
      </c>
      <c r="G273" s="64" t="s">
        <v>317</v>
      </c>
      <c r="H273" s="185" t="s">
        <v>431</v>
      </c>
      <c r="I273" s="309"/>
      <c r="J273" s="291">
        <v>2136</v>
      </c>
      <c r="K273" s="63">
        <v>12</v>
      </c>
      <c r="L273" s="176">
        <f t="shared" si="3"/>
        <v>178</v>
      </c>
      <c r="M273" s="310" t="s">
        <v>661</v>
      </c>
    </row>
    <row r="274" spans="1:13" x14ac:dyDescent="0.25">
      <c r="A274" s="63">
        <v>3</v>
      </c>
      <c r="B274" s="63">
        <v>7</v>
      </c>
      <c r="C274" s="63">
        <v>2022</v>
      </c>
      <c r="D274" s="64" t="s">
        <v>653</v>
      </c>
      <c r="E274" s="64"/>
      <c r="F274" s="309" t="s">
        <v>334</v>
      </c>
      <c r="G274" s="64" t="s">
        <v>317</v>
      </c>
      <c r="H274" s="72" t="s">
        <v>125</v>
      </c>
      <c r="I274" s="309"/>
      <c r="J274" s="291">
        <v>2066</v>
      </c>
      <c r="K274" s="63">
        <v>12</v>
      </c>
      <c r="L274" s="176">
        <f t="shared" si="3"/>
        <v>172.16666666666666</v>
      </c>
      <c r="M274" s="310" t="s">
        <v>662</v>
      </c>
    </row>
    <row r="275" spans="1:13" x14ac:dyDescent="0.25">
      <c r="A275" s="63">
        <v>3</v>
      </c>
      <c r="B275" s="63">
        <v>7</v>
      </c>
      <c r="C275" s="63">
        <v>2022</v>
      </c>
      <c r="D275" s="64" t="s">
        <v>653</v>
      </c>
      <c r="E275" s="64"/>
      <c r="F275" s="309" t="s">
        <v>334</v>
      </c>
      <c r="G275" s="64" t="s">
        <v>317</v>
      </c>
      <c r="H275" s="185" t="s">
        <v>138</v>
      </c>
      <c r="I275" s="309" t="s">
        <v>260</v>
      </c>
      <c r="J275" s="291">
        <v>1570</v>
      </c>
      <c r="K275" s="63">
        <v>12</v>
      </c>
      <c r="L275" s="176">
        <f t="shared" si="3"/>
        <v>130.83333333333334</v>
      </c>
      <c r="M275" s="310" t="s">
        <v>660</v>
      </c>
    </row>
    <row r="276" spans="1:13" x14ac:dyDescent="0.25">
      <c r="A276" s="63">
        <v>3</v>
      </c>
      <c r="B276" s="63">
        <v>7</v>
      </c>
      <c r="C276" s="63">
        <v>2022</v>
      </c>
      <c r="D276" s="64" t="s">
        <v>653</v>
      </c>
      <c r="E276" s="64"/>
      <c r="F276" s="309" t="s">
        <v>334</v>
      </c>
      <c r="G276" s="64" t="s">
        <v>317</v>
      </c>
      <c r="H276" s="185" t="s">
        <v>127</v>
      </c>
      <c r="I276" s="309" t="s">
        <v>260</v>
      </c>
      <c r="J276" s="291">
        <v>2043</v>
      </c>
      <c r="K276" s="63">
        <v>12</v>
      </c>
      <c r="L276" s="176">
        <f t="shared" si="3"/>
        <v>170.25</v>
      </c>
      <c r="M276" s="311" t="s">
        <v>660</v>
      </c>
    </row>
    <row r="277" spans="1:13" x14ac:dyDescent="0.25">
      <c r="A277" s="63">
        <v>28</v>
      </c>
      <c r="B277" s="63">
        <v>8</v>
      </c>
      <c r="C277" s="63">
        <v>2022</v>
      </c>
      <c r="D277" s="64" t="s">
        <v>668</v>
      </c>
      <c r="E277" s="64"/>
      <c r="F277" s="313" t="s">
        <v>664</v>
      </c>
      <c r="G277" s="64" t="s">
        <v>317</v>
      </c>
      <c r="H277" s="72" t="s">
        <v>125</v>
      </c>
      <c r="I277" s="313"/>
      <c r="J277" s="291">
        <v>2851</v>
      </c>
      <c r="K277" s="63">
        <v>16</v>
      </c>
      <c r="L277" s="176">
        <f t="shared" si="3"/>
        <v>178.1875</v>
      </c>
      <c r="M277" s="312" t="s">
        <v>665</v>
      </c>
    </row>
    <row r="278" spans="1:13" x14ac:dyDescent="0.25">
      <c r="A278" s="63">
        <v>28</v>
      </c>
      <c r="B278" s="63">
        <v>8</v>
      </c>
      <c r="C278" s="63">
        <v>2022</v>
      </c>
      <c r="D278" s="64" t="s">
        <v>668</v>
      </c>
      <c r="E278" s="64"/>
      <c r="F278" s="313" t="s">
        <v>664</v>
      </c>
      <c r="G278" s="64" t="s">
        <v>317</v>
      </c>
      <c r="H278" s="185" t="s">
        <v>431</v>
      </c>
      <c r="I278" s="313"/>
      <c r="J278" s="291">
        <v>2728</v>
      </c>
      <c r="K278" s="63">
        <v>16</v>
      </c>
      <c r="L278" s="176">
        <f t="shared" si="3"/>
        <v>170.5</v>
      </c>
      <c r="M278" s="312" t="s">
        <v>666</v>
      </c>
    </row>
    <row r="279" spans="1:13" x14ac:dyDescent="0.25">
      <c r="A279" s="63">
        <v>28</v>
      </c>
      <c r="B279" s="63">
        <v>8</v>
      </c>
      <c r="C279" s="63">
        <v>2022</v>
      </c>
      <c r="D279" s="64" t="s">
        <v>668</v>
      </c>
      <c r="E279" s="64"/>
      <c r="F279" s="313" t="s">
        <v>664</v>
      </c>
      <c r="G279" s="64" t="s">
        <v>317</v>
      </c>
      <c r="H279" s="185" t="s">
        <v>127</v>
      </c>
      <c r="I279" s="309"/>
      <c r="J279" s="291">
        <v>3116</v>
      </c>
      <c r="K279" s="63">
        <v>16</v>
      </c>
      <c r="L279" s="176">
        <f t="shared" si="3"/>
        <v>194.75</v>
      </c>
      <c r="M279" s="312" t="s">
        <v>667</v>
      </c>
    </row>
    <row r="280" spans="1:13" x14ac:dyDescent="0.25">
      <c r="A280" s="52"/>
      <c r="B280" s="52"/>
      <c r="C280" s="52"/>
      <c r="D280" s="32"/>
      <c r="E280" s="32"/>
      <c r="F280" s="54"/>
      <c r="G280" s="59"/>
      <c r="H280" s="71">
        <f>COUNTA(H7:H279)</f>
        <v>273</v>
      </c>
      <c r="I280" s="71"/>
      <c r="J280" s="160">
        <f>SUBTOTAL(9,J7:J279)</f>
        <v>413640</v>
      </c>
      <c r="K280" s="80">
        <f>SUBTOTAL(9,K7:K279)</f>
        <v>2397</v>
      </c>
      <c r="L280" s="161">
        <f t="shared" ref="L280" si="4">J280/K280</f>
        <v>172.56570713391739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1"/>
  <sheetViews>
    <sheetView tabSelected="1" topLeftCell="A107" workbookViewId="0">
      <selection activeCell="C113" sqref="C113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9" t="s">
        <v>254</v>
      </c>
      <c r="B2" s="320"/>
      <c r="C2" s="320"/>
      <c r="D2" s="320"/>
      <c r="E2" s="320"/>
      <c r="F2" s="320"/>
      <c r="G2" s="320"/>
      <c r="H2" s="320"/>
      <c r="I2" s="321"/>
    </row>
    <row r="4" spans="1:10" x14ac:dyDescent="0.25">
      <c r="J4" s="63" t="s">
        <v>148</v>
      </c>
    </row>
    <row r="5" spans="1:10" ht="15.75" x14ac:dyDescent="0.25">
      <c r="A5" s="73" t="s">
        <v>635</v>
      </c>
    </row>
    <row r="6" spans="1:10" x14ac:dyDescent="0.25">
      <c r="A6" s="64" t="s">
        <v>290</v>
      </c>
      <c r="C6" s="63" t="s">
        <v>286</v>
      </c>
      <c r="D6" s="64" t="s">
        <v>285</v>
      </c>
      <c r="J6" s="52">
        <v>2</v>
      </c>
    </row>
    <row r="7" spans="1:10" x14ac:dyDescent="0.25">
      <c r="A7" s="64" t="s">
        <v>296</v>
      </c>
      <c r="B7" s="78"/>
      <c r="C7" s="63" t="s">
        <v>292</v>
      </c>
      <c r="D7" s="67" t="s">
        <v>297</v>
      </c>
      <c r="E7" s="72"/>
      <c r="F7" s="78"/>
      <c r="G7" s="78"/>
      <c r="H7" s="78"/>
      <c r="I7" s="78"/>
      <c r="J7" s="63">
        <v>2</v>
      </c>
    </row>
    <row r="8" spans="1:10" x14ac:dyDescent="0.25">
      <c r="A8" s="64" t="s">
        <v>371</v>
      </c>
      <c r="B8" s="78"/>
      <c r="C8" s="63" t="s">
        <v>124</v>
      </c>
      <c r="D8" s="67" t="s">
        <v>372</v>
      </c>
      <c r="E8" s="72"/>
      <c r="F8" s="78"/>
      <c r="G8" s="78"/>
      <c r="H8" s="78"/>
      <c r="I8" s="78"/>
      <c r="J8" s="63">
        <v>2</v>
      </c>
    </row>
    <row r="9" spans="1:10" x14ac:dyDescent="0.25">
      <c r="A9" s="64" t="s">
        <v>393</v>
      </c>
      <c r="B9" s="78"/>
      <c r="C9" s="63" t="s">
        <v>379</v>
      </c>
      <c r="D9" s="67" t="s">
        <v>156</v>
      </c>
      <c r="E9" s="72"/>
      <c r="F9" s="78"/>
      <c r="G9" s="78"/>
      <c r="H9" s="78"/>
      <c r="I9" s="78"/>
      <c r="J9" s="63">
        <v>1</v>
      </c>
    </row>
    <row r="10" spans="1:10" x14ac:dyDescent="0.25">
      <c r="A10" s="64" t="s">
        <v>394</v>
      </c>
      <c r="B10" s="78"/>
      <c r="C10" s="63" t="s">
        <v>379</v>
      </c>
      <c r="D10" s="67" t="s">
        <v>395</v>
      </c>
      <c r="E10" s="72"/>
      <c r="F10" s="78"/>
      <c r="G10" s="78"/>
      <c r="H10" s="78"/>
      <c r="I10" s="78"/>
      <c r="J10" s="63">
        <v>1</v>
      </c>
    </row>
    <row r="11" spans="1:10" x14ac:dyDescent="0.25">
      <c r="A11" s="64" t="s">
        <v>396</v>
      </c>
      <c r="B11" s="78"/>
      <c r="C11" s="63" t="s">
        <v>379</v>
      </c>
      <c r="D11" s="67" t="s">
        <v>186</v>
      </c>
      <c r="E11" s="72"/>
      <c r="F11" s="78"/>
      <c r="G11" s="78"/>
      <c r="H11" s="78"/>
      <c r="I11" s="78"/>
      <c r="J11" s="63">
        <v>1</v>
      </c>
    </row>
    <row r="12" spans="1:10" x14ac:dyDescent="0.25">
      <c r="A12" s="64" t="s">
        <v>396</v>
      </c>
      <c r="B12" s="78"/>
      <c r="C12" s="63" t="s">
        <v>379</v>
      </c>
      <c r="D12" s="67" t="s">
        <v>337</v>
      </c>
      <c r="E12" s="72"/>
      <c r="F12" s="78"/>
      <c r="G12" s="78"/>
      <c r="H12" s="78"/>
      <c r="I12" s="78"/>
      <c r="J12" s="63">
        <v>1</v>
      </c>
    </row>
    <row r="13" spans="1:10" x14ac:dyDescent="0.25">
      <c r="A13" s="64" t="s">
        <v>423</v>
      </c>
      <c r="B13" s="78"/>
      <c r="C13" s="63" t="s">
        <v>286</v>
      </c>
      <c r="D13" s="67" t="s">
        <v>395</v>
      </c>
      <c r="E13" s="72"/>
      <c r="F13" s="78"/>
      <c r="G13" s="78"/>
      <c r="H13" s="78"/>
      <c r="I13" s="78"/>
      <c r="J13" s="63">
        <v>1</v>
      </c>
    </row>
    <row r="14" spans="1:10" x14ac:dyDescent="0.25">
      <c r="A14" s="64" t="s">
        <v>424</v>
      </c>
      <c r="B14" s="78"/>
      <c r="C14" s="63" t="s">
        <v>124</v>
      </c>
      <c r="D14" s="67" t="s">
        <v>186</v>
      </c>
      <c r="E14" s="72"/>
      <c r="F14" s="78"/>
      <c r="G14" s="78"/>
      <c r="H14" s="78"/>
      <c r="I14" s="78"/>
      <c r="J14" s="63">
        <v>1</v>
      </c>
    </row>
    <row r="15" spans="1:10" x14ac:dyDescent="0.25">
      <c r="A15" s="64" t="s">
        <v>430</v>
      </c>
      <c r="B15" s="78"/>
      <c r="C15" s="63" t="s">
        <v>124</v>
      </c>
      <c r="D15" s="67" t="s">
        <v>239</v>
      </c>
      <c r="E15" s="72"/>
      <c r="F15" s="78"/>
      <c r="G15" s="78"/>
      <c r="H15" s="78"/>
      <c r="I15" s="78"/>
      <c r="J15" s="63">
        <v>1</v>
      </c>
    </row>
    <row r="16" spans="1:10" x14ac:dyDescent="0.25">
      <c r="A16" s="64" t="s">
        <v>432</v>
      </c>
      <c r="B16" s="78"/>
      <c r="C16" s="52" t="s">
        <v>140</v>
      </c>
      <c r="D16" s="67" t="s">
        <v>437</v>
      </c>
      <c r="E16" s="72"/>
      <c r="F16" s="78"/>
      <c r="G16" s="78"/>
      <c r="H16" s="78"/>
      <c r="I16" s="78"/>
      <c r="J16" s="63">
        <v>1</v>
      </c>
    </row>
    <row r="17" spans="1:10" x14ac:dyDescent="0.25">
      <c r="A17" s="64" t="s">
        <v>502</v>
      </c>
      <c r="B17" s="78"/>
      <c r="C17" s="63" t="s">
        <v>286</v>
      </c>
      <c r="D17" s="67" t="s">
        <v>267</v>
      </c>
      <c r="E17" s="72"/>
      <c r="F17" s="78"/>
      <c r="G17" s="78"/>
      <c r="H17" s="78"/>
      <c r="I17" s="78"/>
      <c r="J17" s="63">
        <v>2</v>
      </c>
    </row>
    <row r="18" spans="1:10" x14ac:dyDescent="0.25">
      <c r="A18" s="64" t="s">
        <v>632</v>
      </c>
      <c r="B18" s="78"/>
      <c r="C18" s="52" t="s">
        <v>140</v>
      </c>
      <c r="D18" s="67" t="s">
        <v>437</v>
      </c>
      <c r="E18" s="72"/>
      <c r="F18" s="78"/>
      <c r="G18" s="78"/>
      <c r="H18" s="78"/>
      <c r="I18" s="78"/>
      <c r="J18" s="63">
        <v>1</v>
      </c>
    </row>
    <row r="19" spans="1:10" x14ac:dyDescent="0.25">
      <c r="A19" s="72"/>
      <c r="B19" s="78"/>
      <c r="C19" s="78"/>
      <c r="D19" s="79"/>
      <c r="E19" s="72"/>
      <c r="F19" s="78"/>
      <c r="G19" s="78"/>
      <c r="H19" s="78"/>
      <c r="I19" s="78"/>
      <c r="J19" s="80">
        <f>SUM(J6:J18)</f>
        <v>17</v>
      </c>
    </row>
    <row r="20" spans="1:10" ht="15.75" x14ac:dyDescent="0.25">
      <c r="A20" s="73" t="s">
        <v>245</v>
      </c>
      <c r="D20" s="78"/>
      <c r="H20" s="63"/>
      <c r="I20" s="63"/>
      <c r="J20" s="63"/>
    </row>
    <row r="21" spans="1:10" x14ac:dyDescent="0.25">
      <c r="D21" s="78"/>
      <c r="J21" s="63"/>
    </row>
    <row r="22" spans="1:10" x14ac:dyDescent="0.25">
      <c r="A22" s="32"/>
      <c r="D22" s="54"/>
      <c r="E22" s="32"/>
      <c r="J22" s="63"/>
    </row>
    <row r="23" spans="1:10" ht="15.75" x14ac:dyDescent="0.25">
      <c r="A23" s="73" t="s">
        <v>210</v>
      </c>
      <c r="D23" s="54"/>
      <c r="E23" s="32"/>
      <c r="J23" s="63"/>
    </row>
    <row r="24" spans="1:10" ht="15.75" x14ac:dyDescent="0.25">
      <c r="A24" s="55" t="s">
        <v>212</v>
      </c>
      <c r="C24" s="52" t="s">
        <v>140</v>
      </c>
      <c r="D24" s="67" t="s">
        <v>266</v>
      </c>
      <c r="E24" s="32"/>
      <c r="J24" s="63">
        <v>3</v>
      </c>
    </row>
    <row r="25" spans="1:10" ht="15.75" x14ac:dyDescent="0.25">
      <c r="A25" s="73"/>
      <c r="D25" s="54"/>
      <c r="E25" s="32"/>
      <c r="J25" s="63"/>
    </row>
    <row r="26" spans="1:10" x14ac:dyDescent="0.25">
      <c r="B26" s="32"/>
      <c r="D26" s="32"/>
      <c r="F26" s="32"/>
      <c r="J26" s="80">
        <f>SUM(J24:J25)</f>
        <v>3</v>
      </c>
    </row>
    <row r="27" spans="1:10" ht="15.75" x14ac:dyDescent="0.25">
      <c r="A27" s="73" t="s">
        <v>238</v>
      </c>
      <c r="B27" s="32"/>
      <c r="D27" s="32"/>
      <c r="F27" s="32"/>
      <c r="J27" s="63"/>
    </row>
    <row r="28" spans="1:10" x14ac:dyDescent="0.25">
      <c r="A28" s="322"/>
      <c r="B28" s="322"/>
      <c r="C28" s="72"/>
      <c r="D28" s="71"/>
      <c r="E28" s="72"/>
      <c r="F28" s="72"/>
      <c r="G28" s="78"/>
      <c r="H28" s="78"/>
      <c r="I28" s="78"/>
      <c r="J28" s="63"/>
    </row>
    <row r="29" spans="1:10" x14ac:dyDescent="0.25">
      <c r="A29" s="81"/>
      <c r="B29" s="72"/>
      <c r="C29" s="78"/>
      <c r="D29" s="71"/>
      <c r="E29" s="72"/>
      <c r="F29" s="72"/>
      <c r="G29" s="78"/>
      <c r="H29" s="78"/>
      <c r="I29" s="78"/>
      <c r="J29" s="80">
        <f>SUM(J28:J28)</f>
        <v>0</v>
      </c>
    </row>
    <row r="30" spans="1:10" x14ac:dyDescent="0.25">
      <c r="A30" s="75" t="s">
        <v>209</v>
      </c>
      <c r="B30" s="72"/>
      <c r="C30" s="78"/>
      <c r="D30" s="71"/>
      <c r="E30" s="72"/>
      <c r="F30" s="72"/>
      <c r="G30" s="78"/>
      <c r="H30" s="78"/>
      <c r="I30" s="78"/>
      <c r="J30" s="79"/>
    </row>
    <row r="31" spans="1:10" x14ac:dyDescent="0.25">
      <c r="A31" s="74"/>
      <c r="B31" s="32"/>
      <c r="D31" s="54"/>
      <c r="E31" s="32"/>
      <c r="F31" s="32"/>
      <c r="J31" s="52"/>
    </row>
    <row r="32" spans="1:10" x14ac:dyDescent="0.25">
      <c r="J32" s="52"/>
    </row>
    <row r="33" spans="1:10" ht="15.75" x14ac:dyDescent="0.25">
      <c r="A33" s="73" t="s">
        <v>644</v>
      </c>
      <c r="J33" s="52"/>
    </row>
    <row r="34" spans="1:10" x14ac:dyDescent="0.25">
      <c r="J34" s="52"/>
    </row>
    <row r="35" spans="1:10" x14ac:dyDescent="0.25">
      <c r="A35" s="203" t="s">
        <v>674</v>
      </c>
      <c r="B35" s="82"/>
      <c r="C35" s="165"/>
      <c r="D35" s="67"/>
      <c r="E35" s="72"/>
      <c r="F35" s="64"/>
      <c r="G35" s="64"/>
      <c r="H35" s="64"/>
      <c r="I35" s="64"/>
      <c r="J35" s="63"/>
    </row>
    <row r="36" spans="1:10" x14ac:dyDescent="0.25">
      <c r="A36" s="166" t="s">
        <v>241</v>
      </c>
      <c r="B36" s="82"/>
      <c r="C36" s="52" t="s">
        <v>140</v>
      </c>
      <c r="D36" s="67" t="s">
        <v>267</v>
      </c>
      <c r="E36" s="72"/>
      <c r="F36" s="64"/>
      <c r="G36" s="64"/>
      <c r="H36" s="64"/>
      <c r="I36" s="64"/>
      <c r="J36" s="63">
        <v>2</v>
      </c>
    </row>
    <row r="37" spans="1:10" x14ac:dyDescent="0.25">
      <c r="A37" s="82" t="s">
        <v>242</v>
      </c>
      <c r="B37" s="82"/>
      <c r="C37" s="52" t="s">
        <v>140</v>
      </c>
      <c r="D37" s="67" t="s">
        <v>515</v>
      </c>
      <c r="E37" s="72"/>
      <c r="F37" s="64"/>
      <c r="G37" s="64"/>
      <c r="H37" s="64"/>
      <c r="I37" s="64"/>
      <c r="J37" s="63">
        <v>2</v>
      </c>
    </row>
    <row r="38" spans="1:10" x14ac:dyDescent="0.25">
      <c r="A38" s="82" t="s">
        <v>242</v>
      </c>
      <c r="C38" s="52" t="s">
        <v>140</v>
      </c>
      <c r="D38" s="64" t="s">
        <v>287</v>
      </c>
      <c r="E38" s="72"/>
      <c r="F38" s="64"/>
      <c r="G38" s="64"/>
      <c r="H38" s="64"/>
      <c r="I38" s="64"/>
      <c r="J38" s="63">
        <v>2</v>
      </c>
    </row>
    <row r="39" spans="1:10" x14ac:dyDescent="0.25">
      <c r="A39" s="64" t="s">
        <v>329</v>
      </c>
      <c r="B39" s="82"/>
      <c r="C39" s="63" t="s">
        <v>286</v>
      </c>
      <c r="D39" s="67" t="s">
        <v>332</v>
      </c>
      <c r="E39" s="72"/>
      <c r="F39" s="64"/>
      <c r="G39" s="64"/>
      <c r="H39" s="64"/>
      <c r="I39" s="64"/>
      <c r="J39" s="101">
        <v>2</v>
      </c>
    </row>
    <row r="40" spans="1:10" x14ac:dyDescent="0.25">
      <c r="A40" s="64" t="s">
        <v>375</v>
      </c>
      <c r="B40" s="82"/>
      <c r="C40" s="52" t="s">
        <v>140</v>
      </c>
      <c r="D40" s="67" t="s">
        <v>376</v>
      </c>
      <c r="E40" s="72"/>
      <c r="F40" s="64"/>
      <c r="G40" s="64"/>
      <c r="H40" s="64"/>
      <c r="I40" s="64"/>
      <c r="J40" s="101">
        <v>2</v>
      </c>
    </row>
    <row r="41" spans="1:10" x14ac:dyDescent="0.25">
      <c r="A41" s="64" t="s">
        <v>374</v>
      </c>
      <c r="B41" s="78"/>
      <c r="C41" s="63" t="s">
        <v>124</v>
      </c>
      <c r="D41" s="67" t="s">
        <v>373</v>
      </c>
      <c r="E41" s="72"/>
      <c r="F41" s="64"/>
      <c r="G41" s="64"/>
      <c r="H41" s="64"/>
      <c r="I41" s="64"/>
      <c r="J41" s="101">
        <v>2</v>
      </c>
    </row>
    <row r="42" spans="1:10" x14ac:dyDescent="0.25">
      <c r="A42" s="64" t="s">
        <v>394</v>
      </c>
      <c r="B42" s="78"/>
      <c r="C42" s="63" t="s">
        <v>379</v>
      </c>
      <c r="D42" s="67" t="s">
        <v>152</v>
      </c>
      <c r="E42" s="72"/>
      <c r="F42" s="64"/>
      <c r="G42" s="64"/>
      <c r="H42" s="64"/>
      <c r="I42" s="64"/>
      <c r="J42" s="101">
        <v>1</v>
      </c>
    </row>
    <row r="43" spans="1:10" x14ac:dyDescent="0.25">
      <c r="A43" s="64" t="s">
        <v>394</v>
      </c>
      <c r="B43" s="78"/>
      <c r="C43" s="63" t="s">
        <v>379</v>
      </c>
      <c r="D43" s="67" t="s">
        <v>235</v>
      </c>
      <c r="E43" s="72"/>
      <c r="F43" s="64"/>
      <c r="G43" s="64"/>
      <c r="H43" s="64"/>
      <c r="I43" s="64"/>
      <c r="J43" s="101">
        <v>1</v>
      </c>
    </row>
    <row r="44" spans="1:10" x14ac:dyDescent="0.25">
      <c r="A44" s="64" t="s">
        <v>396</v>
      </c>
      <c r="B44" s="78"/>
      <c r="C44" s="63" t="s">
        <v>379</v>
      </c>
      <c r="D44" s="67" t="s">
        <v>397</v>
      </c>
      <c r="E44" s="72"/>
      <c r="F44" s="64"/>
      <c r="G44" s="64"/>
      <c r="H44" s="64"/>
      <c r="I44" s="64"/>
      <c r="J44" s="101">
        <v>1</v>
      </c>
    </row>
    <row r="45" spans="1:10" x14ac:dyDescent="0.25">
      <c r="A45" s="64" t="s">
        <v>424</v>
      </c>
      <c r="C45" s="63" t="s">
        <v>124</v>
      </c>
      <c r="D45" s="67" t="s">
        <v>337</v>
      </c>
      <c r="E45" s="72"/>
      <c r="F45" s="64"/>
      <c r="G45" s="64"/>
      <c r="H45" s="64"/>
      <c r="I45" s="64"/>
      <c r="J45" s="101">
        <v>1</v>
      </c>
    </row>
    <row r="46" spans="1:10" x14ac:dyDescent="0.25">
      <c r="A46" s="64" t="s">
        <v>423</v>
      </c>
      <c r="C46" s="63" t="s">
        <v>286</v>
      </c>
      <c r="D46" s="64" t="s">
        <v>160</v>
      </c>
      <c r="E46" s="72"/>
      <c r="F46" s="64"/>
      <c r="G46" s="64"/>
      <c r="H46" s="64"/>
      <c r="I46" s="64"/>
      <c r="J46" s="101">
        <v>1</v>
      </c>
    </row>
    <row r="47" spans="1:10" x14ac:dyDescent="0.25">
      <c r="A47" s="64" t="s">
        <v>429</v>
      </c>
      <c r="C47" s="63" t="s">
        <v>286</v>
      </c>
      <c r="D47" s="64" t="s">
        <v>397</v>
      </c>
      <c r="E47" s="72"/>
      <c r="F47" s="64"/>
      <c r="G47" s="64"/>
      <c r="H47" s="64"/>
      <c r="I47" s="64"/>
      <c r="J47" s="101">
        <v>1</v>
      </c>
    </row>
    <row r="48" spans="1:10" x14ac:dyDescent="0.25">
      <c r="A48" s="64" t="s">
        <v>432</v>
      </c>
      <c r="C48" s="52" t="s">
        <v>140</v>
      </c>
      <c r="D48" s="67" t="s">
        <v>154</v>
      </c>
      <c r="E48" s="72"/>
      <c r="F48" s="64"/>
      <c r="G48" s="64"/>
      <c r="H48" s="64"/>
      <c r="I48" s="64"/>
      <c r="J48" s="101">
        <v>1</v>
      </c>
    </row>
    <row r="49" spans="1:10" x14ac:dyDescent="0.25">
      <c r="A49" s="64" t="s">
        <v>432</v>
      </c>
      <c r="B49" s="82"/>
      <c r="C49" s="52" t="s">
        <v>140</v>
      </c>
      <c r="D49" s="67" t="s">
        <v>235</v>
      </c>
      <c r="E49" s="72"/>
      <c r="F49" s="64"/>
      <c r="G49" s="64"/>
      <c r="H49" s="64"/>
      <c r="I49" s="64"/>
      <c r="J49" s="101">
        <v>1</v>
      </c>
    </row>
    <row r="50" spans="1:10" x14ac:dyDescent="0.25">
      <c r="A50" s="64" t="s">
        <v>502</v>
      </c>
      <c r="B50" s="82"/>
      <c r="C50" s="63" t="s">
        <v>286</v>
      </c>
      <c r="D50" s="67" t="s">
        <v>239</v>
      </c>
      <c r="E50" s="72"/>
      <c r="F50" s="64"/>
      <c r="G50" s="64"/>
      <c r="H50" s="64"/>
      <c r="I50" s="64"/>
      <c r="J50" s="101">
        <v>1</v>
      </c>
    </row>
    <row r="51" spans="1:10" x14ac:dyDescent="0.25">
      <c r="A51" s="64" t="s">
        <v>526</v>
      </c>
      <c r="B51" s="82"/>
      <c r="C51" s="63" t="s">
        <v>124</v>
      </c>
      <c r="D51" s="64" t="s">
        <v>287</v>
      </c>
      <c r="E51" s="72"/>
      <c r="F51" s="64"/>
      <c r="G51" s="64"/>
      <c r="H51" s="64"/>
      <c r="I51" s="64"/>
      <c r="J51" s="101">
        <v>2</v>
      </c>
    </row>
    <row r="52" spans="1:10" x14ac:dyDescent="0.25">
      <c r="A52" s="64" t="s">
        <v>540</v>
      </c>
      <c r="B52" s="64"/>
      <c r="C52" s="63" t="s">
        <v>124</v>
      </c>
      <c r="D52" s="67" t="s">
        <v>544</v>
      </c>
      <c r="E52" s="67"/>
      <c r="F52" s="64"/>
      <c r="G52" s="64"/>
      <c r="H52" s="64"/>
      <c r="I52" s="64"/>
      <c r="J52" s="101">
        <v>2</v>
      </c>
    </row>
    <row r="53" spans="1:10" x14ac:dyDescent="0.25">
      <c r="A53" s="64" t="s">
        <v>609</v>
      </c>
      <c r="C53" s="299" t="s">
        <v>124</v>
      </c>
      <c r="D53" s="67" t="s">
        <v>616</v>
      </c>
      <c r="E53" s="67"/>
      <c r="F53" s="64"/>
      <c r="G53" s="64"/>
      <c r="H53" s="64"/>
      <c r="I53" s="64"/>
      <c r="J53" s="101">
        <v>2</v>
      </c>
    </row>
    <row r="54" spans="1:10" x14ac:dyDescent="0.25">
      <c r="A54" s="64" t="s">
        <v>609</v>
      </c>
      <c r="C54" s="299" t="s">
        <v>124</v>
      </c>
      <c r="D54" s="67" t="s">
        <v>617</v>
      </c>
      <c r="E54" s="67"/>
      <c r="F54" s="64"/>
      <c r="G54" s="64"/>
      <c r="H54" s="64"/>
      <c r="I54" s="64"/>
      <c r="J54" s="101">
        <v>2</v>
      </c>
    </row>
    <row r="55" spans="1:10" x14ac:dyDescent="0.25">
      <c r="A55" s="64" t="s">
        <v>624</v>
      </c>
      <c r="C55" s="63" t="s">
        <v>286</v>
      </c>
      <c r="D55" s="64" t="s">
        <v>397</v>
      </c>
      <c r="E55" s="67"/>
      <c r="F55" s="64"/>
      <c r="G55" s="64"/>
      <c r="H55" s="64"/>
      <c r="I55" s="64"/>
      <c r="J55" s="101">
        <v>1</v>
      </c>
    </row>
    <row r="56" spans="1:10" x14ac:dyDescent="0.25">
      <c r="A56" s="64" t="s">
        <v>641</v>
      </c>
      <c r="C56" s="307" t="s">
        <v>124</v>
      </c>
      <c r="D56" s="67" t="s">
        <v>645</v>
      </c>
      <c r="E56" s="67"/>
      <c r="F56" s="64"/>
      <c r="G56" s="64"/>
      <c r="H56" s="64"/>
      <c r="I56" s="64"/>
      <c r="J56" s="101">
        <v>3</v>
      </c>
    </row>
    <row r="57" spans="1:10" x14ac:dyDescent="0.25">
      <c r="A57" s="64"/>
      <c r="B57" s="82"/>
      <c r="C57" s="63"/>
      <c r="D57" s="238"/>
      <c r="E57" s="72"/>
      <c r="F57" s="64"/>
      <c r="G57" s="64"/>
      <c r="H57" s="64"/>
      <c r="I57" s="64"/>
      <c r="J57" s="80">
        <f>SUM(J36:J56)</f>
        <v>33</v>
      </c>
    </row>
    <row r="58" spans="1:10" x14ac:dyDescent="0.25">
      <c r="A58" s="64"/>
      <c r="B58" s="82"/>
      <c r="C58" s="63"/>
      <c r="D58" s="63" t="s">
        <v>518</v>
      </c>
      <c r="E58" s="67" t="s">
        <v>455</v>
      </c>
      <c r="F58" s="64"/>
      <c r="G58" s="64"/>
      <c r="H58" s="63"/>
      <c r="I58" s="63">
        <v>5</v>
      </c>
      <c r="J58" s="101"/>
    </row>
    <row r="59" spans="1:10" x14ac:dyDescent="0.25">
      <c r="A59" s="64"/>
      <c r="B59" s="82"/>
      <c r="C59" s="63"/>
      <c r="D59" s="248"/>
      <c r="E59" s="72"/>
      <c r="F59" s="64"/>
      <c r="G59" s="64"/>
      <c r="H59" s="64"/>
      <c r="I59" s="209" t="s">
        <v>520</v>
      </c>
      <c r="J59" s="101">
        <v>38</v>
      </c>
    </row>
    <row r="60" spans="1:10" x14ac:dyDescent="0.25">
      <c r="A60" s="203" t="s">
        <v>675</v>
      </c>
      <c r="B60" s="82"/>
      <c r="C60" s="216"/>
      <c r="D60" s="67"/>
      <c r="E60" s="72"/>
      <c r="F60" s="64"/>
      <c r="G60" s="64"/>
      <c r="H60" s="64"/>
      <c r="I60" s="64"/>
      <c r="J60" s="63"/>
    </row>
    <row r="61" spans="1:10" x14ac:dyDescent="0.25">
      <c r="A61" s="82" t="s">
        <v>288</v>
      </c>
      <c r="B61" s="82"/>
      <c r="C61" s="63" t="s">
        <v>286</v>
      </c>
      <c r="D61" s="67" t="s">
        <v>289</v>
      </c>
      <c r="E61" s="72"/>
      <c r="F61" s="64"/>
      <c r="G61" s="64"/>
      <c r="H61" s="64"/>
      <c r="I61" s="64"/>
      <c r="J61" s="63">
        <v>2</v>
      </c>
    </row>
    <row r="62" spans="1:10" x14ac:dyDescent="0.25">
      <c r="A62" s="82" t="s">
        <v>336</v>
      </c>
      <c r="B62" s="82"/>
      <c r="C62" s="52" t="s">
        <v>140</v>
      </c>
      <c r="D62" s="67" t="s">
        <v>337</v>
      </c>
      <c r="E62" s="72"/>
      <c r="F62" s="64"/>
      <c r="G62" s="64"/>
      <c r="H62" s="64"/>
      <c r="I62" s="64"/>
      <c r="J62" s="63">
        <v>1</v>
      </c>
    </row>
    <row r="63" spans="1:10" x14ac:dyDescent="0.25">
      <c r="A63" s="239" t="s">
        <v>403</v>
      </c>
      <c r="B63" s="82"/>
      <c r="C63" s="63" t="s">
        <v>124</v>
      </c>
      <c r="D63" s="67" t="s">
        <v>407</v>
      </c>
      <c r="E63" s="72"/>
      <c r="F63" s="64"/>
      <c r="G63" s="64"/>
      <c r="H63" s="64"/>
      <c r="I63" s="64"/>
      <c r="J63" s="63">
        <v>1</v>
      </c>
    </row>
    <row r="64" spans="1:10" x14ac:dyDescent="0.25">
      <c r="A64" s="64" t="s">
        <v>396</v>
      </c>
      <c r="B64" s="82"/>
      <c r="C64" s="63" t="s">
        <v>379</v>
      </c>
      <c r="D64" s="64" t="s">
        <v>157</v>
      </c>
      <c r="E64" s="67"/>
      <c r="F64" s="64"/>
      <c r="G64" s="64"/>
      <c r="H64" s="64"/>
      <c r="I64" s="64"/>
      <c r="J64" s="63">
        <v>1</v>
      </c>
    </row>
    <row r="65" spans="1:10" x14ac:dyDescent="0.25">
      <c r="A65" s="64" t="s">
        <v>393</v>
      </c>
      <c r="B65" s="78"/>
      <c r="C65" s="63" t="s">
        <v>379</v>
      </c>
      <c r="D65" s="67" t="s">
        <v>155</v>
      </c>
      <c r="E65" s="67"/>
      <c r="F65" s="64"/>
      <c r="G65" s="64"/>
      <c r="H65" s="64"/>
      <c r="I65" s="64"/>
      <c r="J65" s="63">
        <v>1</v>
      </c>
    </row>
    <row r="66" spans="1:10" x14ac:dyDescent="0.25">
      <c r="A66" s="64" t="s">
        <v>410</v>
      </c>
      <c r="B66" s="78"/>
      <c r="C66" s="63" t="s">
        <v>124</v>
      </c>
      <c r="D66" s="67" t="s">
        <v>405</v>
      </c>
      <c r="E66" s="67"/>
      <c r="F66" s="64"/>
      <c r="G66" s="64"/>
      <c r="H66" s="64"/>
      <c r="I66" s="64"/>
      <c r="J66" s="63">
        <v>1</v>
      </c>
    </row>
    <row r="67" spans="1:10" x14ac:dyDescent="0.25">
      <c r="A67" s="64" t="s">
        <v>432</v>
      </c>
      <c r="B67" s="78"/>
      <c r="C67" s="52" t="s">
        <v>140</v>
      </c>
      <c r="D67" s="64" t="s">
        <v>160</v>
      </c>
      <c r="E67" s="67"/>
      <c r="F67" s="64"/>
      <c r="G67" s="64"/>
      <c r="H67" s="64"/>
      <c r="I67" s="64"/>
      <c r="J67" s="63">
        <v>1</v>
      </c>
    </row>
    <row r="68" spans="1:10" x14ac:dyDescent="0.25">
      <c r="A68" s="64" t="s">
        <v>430</v>
      </c>
      <c r="B68" s="78"/>
      <c r="C68" s="63" t="s">
        <v>124</v>
      </c>
      <c r="D68" s="67" t="s">
        <v>395</v>
      </c>
      <c r="E68" s="67"/>
      <c r="F68" s="64"/>
      <c r="G68" s="64"/>
      <c r="H68" s="64"/>
      <c r="I68" s="64"/>
      <c r="J68" s="63">
        <v>1</v>
      </c>
    </row>
    <row r="69" spans="1:10" x14ac:dyDescent="0.25">
      <c r="A69" s="64" t="s">
        <v>502</v>
      </c>
      <c r="B69" s="78"/>
      <c r="C69" s="63" t="s">
        <v>286</v>
      </c>
      <c r="D69" s="67" t="s">
        <v>503</v>
      </c>
      <c r="E69" s="67"/>
      <c r="F69" s="64"/>
      <c r="G69" s="64"/>
      <c r="H69" s="64"/>
      <c r="I69" s="64"/>
      <c r="J69" s="63">
        <v>3</v>
      </c>
    </row>
    <row r="70" spans="1:10" x14ac:dyDescent="0.25">
      <c r="A70" s="64" t="s">
        <v>526</v>
      </c>
      <c r="B70" s="78"/>
      <c r="C70" s="63" t="s">
        <v>124</v>
      </c>
      <c r="D70" s="67" t="s">
        <v>527</v>
      </c>
      <c r="E70" s="67"/>
      <c r="F70" s="64"/>
      <c r="G70" s="64"/>
      <c r="H70" s="64"/>
      <c r="I70" s="64"/>
      <c r="J70" s="63">
        <v>2</v>
      </c>
    </row>
    <row r="71" spans="1:10" x14ac:dyDescent="0.25">
      <c r="A71" s="64" t="s">
        <v>540</v>
      </c>
      <c r="B71" s="82"/>
      <c r="C71" s="63" t="s">
        <v>124</v>
      </c>
      <c r="D71" s="67" t="s">
        <v>545</v>
      </c>
      <c r="E71" s="72"/>
      <c r="F71" s="64"/>
      <c r="G71" s="64"/>
      <c r="H71" s="64"/>
      <c r="I71" s="64"/>
      <c r="J71" s="101">
        <v>3</v>
      </c>
    </row>
    <row r="72" spans="1:10" x14ac:dyDescent="0.25">
      <c r="A72" s="64" t="s">
        <v>432</v>
      </c>
      <c r="B72" s="82"/>
      <c r="C72" s="52" t="s">
        <v>140</v>
      </c>
      <c r="D72" s="67" t="s">
        <v>154</v>
      </c>
      <c r="E72" s="72"/>
      <c r="F72" s="64"/>
      <c r="G72" s="64"/>
      <c r="H72" s="64"/>
      <c r="I72" s="64"/>
      <c r="J72" s="101">
        <v>1</v>
      </c>
    </row>
    <row r="73" spans="1:10" x14ac:dyDescent="0.25">
      <c r="A73" s="64" t="s">
        <v>641</v>
      </c>
      <c r="B73" s="82"/>
      <c r="C73" s="63" t="s">
        <v>124</v>
      </c>
      <c r="D73" s="67" t="s">
        <v>239</v>
      </c>
      <c r="E73" s="72"/>
      <c r="F73" s="64"/>
      <c r="G73" s="64"/>
      <c r="H73" s="64"/>
      <c r="I73" s="64"/>
      <c r="J73" s="101">
        <v>1</v>
      </c>
    </row>
    <row r="74" spans="1:10" x14ac:dyDescent="0.25">
      <c r="D74" s="64"/>
      <c r="E74" s="64"/>
      <c r="F74" s="64"/>
      <c r="G74" s="64"/>
      <c r="H74" s="64"/>
      <c r="I74" s="64"/>
      <c r="J74" s="80">
        <f>SUM(J60:J73)</f>
        <v>19</v>
      </c>
    </row>
    <row r="75" spans="1:10" x14ac:dyDescent="0.25">
      <c r="A75" s="63"/>
      <c r="B75" s="64"/>
      <c r="C75" s="63" t="s">
        <v>563</v>
      </c>
      <c r="D75" s="67" t="s">
        <v>513</v>
      </c>
      <c r="F75" s="64"/>
      <c r="G75" s="64"/>
      <c r="I75" s="63">
        <v>5</v>
      </c>
      <c r="J75" s="101"/>
    </row>
    <row r="76" spans="1:10" x14ac:dyDescent="0.25">
      <c r="A76" s="63"/>
      <c r="B76" s="64"/>
      <c r="C76" s="63" t="s">
        <v>519</v>
      </c>
      <c r="D76" s="67" t="s">
        <v>458</v>
      </c>
      <c r="F76" s="64"/>
      <c r="G76" s="64"/>
      <c r="I76" s="63">
        <v>4</v>
      </c>
      <c r="J76" s="101"/>
    </row>
    <row r="77" spans="1:10" x14ac:dyDescent="0.25">
      <c r="A77" s="63"/>
      <c r="B77" s="64"/>
      <c r="C77" s="63" t="s">
        <v>563</v>
      </c>
      <c r="D77" s="67" t="s">
        <v>562</v>
      </c>
      <c r="F77" s="64"/>
      <c r="G77" s="64"/>
      <c r="I77" s="63">
        <v>4</v>
      </c>
      <c r="J77" s="101"/>
    </row>
    <row r="78" spans="1:10" x14ac:dyDescent="0.25">
      <c r="A78" s="63"/>
      <c r="B78" s="64"/>
      <c r="C78" s="63" t="s">
        <v>579</v>
      </c>
      <c r="D78" s="82" t="s">
        <v>576</v>
      </c>
      <c r="F78" s="64"/>
      <c r="G78" s="64"/>
      <c r="I78" s="63">
        <v>5</v>
      </c>
      <c r="J78" s="101"/>
    </row>
    <row r="79" spans="1:10" ht="15.75" x14ac:dyDescent="0.25">
      <c r="A79" s="73" t="s">
        <v>164</v>
      </c>
      <c r="I79" s="209" t="s">
        <v>520</v>
      </c>
      <c r="J79" s="63">
        <v>37</v>
      </c>
    </row>
    <row r="80" spans="1:10" ht="15.75" x14ac:dyDescent="0.25">
      <c r="A80" s="73"/>
      <c r="I80" s="209"/>
      <c r="J80" s="63"/>
    </row>
    <row r="81" spans="1:10" x14ac:dyDescent="0.25">
      <c r="A81" s="52"/>
      <c r="J81" s="52"/>
    </row>
    <row r="82" spans="1:10" ht="15.75" x14ac:dyDescent="0.25">
      <c r="A82" s="73" t="s">
        <v>165</v>
      </c>
      <c r="J82" s="52"/>
    </row>
    <row r="83" spans="1:10" ht="15.75" x14ac:dyDescent="0.25">
      <c r="A83" s="73"/>
      <c r="J83" s="52"/>
    </row>
    <row r="84" spans="1:10" x14ac:dyDescent="0.25">
      <c r="A84" s="64" t="s">
        <v>377</v>
      </c>
      <c r="B84" s="63" t="s">
        <v>361</v>
      </c>
      <c r="C84" s="236" t="s">
        <v>349</v>
      </c>
      <c r="D84" s="67" t="s">
        <v>297</v>
      </c>
      <c r="E84" s="72"/>
      <c r="F84" s="78"/>
      <c r="G84" s="78"/>
      <c r="H84" s="78"/>
      <c r="I84" s="78"/>
      <c r="J84" s="63">
        <v>2</v>
      </c>
    </row>
    <row r="85" spans="1:10" x14ac:dyDescent="0.25">
      <c r="A85" s="64" t="s">
        <v>467</v>
      </c>
      <c r="B85" s="63" t="s">
        <v>463</v>
      </c>
      <c r="C85" s="256" t="s">
        <v>464</v>
      </c>
      <c r="D85" s="67" t="s">
        <v>468</v>
      </c>
      <c r="E85" s="72"/>
      <c r="F85" s="78"/>
      <c r="G85" s="78"/>
      <c r="H85" s="78"/>
      <c r="I85" s="78"/>
      <c r="J85" s="63">
        <v>2</v>
      </c>
    </row>
    <row r="86" spans="1:10" x14ac:dyDescent="0.25">
      <c r="A86" s="64" t="s">
        <v>587</v>
      </c>
      <c r="B86" s="63" t="s">
        <v>580</v>
      </c>
      <c r="C86" s="256" t="s">
        <v>581</v>
      </c>
      <c r="D86" s="67" t="s">
        <v>395</v>
      </c>
      <c r="E86" s="72"/>
      <c r="F86" s="78"/>
      <c r="G86" s="78"/>
      <c r="H86" s="78"/>
      <c r="I86" s="78"/>
      <c r="J86" s="63">
        <v>1</v>
      </c>
    </row>
    <row r="87" spans="1:10" x14ac:dyDescent="0.25">
      <c r="A87" s="64" t="s">
        <v>633</v>
      </c>
      <c r="B87" s="63" t="s">
        <v>622</v>
      </c>
      <c r="C87" s="303" t="s">
        <v>625</v>
      </c>
      <c r="D87" s="67" t="s">
        <v>155</v>
      </c>
      <c r="E87" s="72"/>
      <c r="F87" s="78"/>
      <c r="G87" s="78"/>
      <c r="H87" s="78"/>
      <c r="I87" s="78"/>
      <c r="J87" s="63">
        <v>1</v>
      </c>
    </row>
    <row r="88" spans="1:10" x14ac:dyDescent="0.25">
      <c r="A88" s="64" t="s">
        <v>633</v>
      </c>
      <c r="B88" s="63" t="s">
        <v>622</v>
      </c>
      <c r="C88" s="303" t="s">
        <v>626</v>
      </c>
      <c r="D88" s="82" t="s">
        <v>634</v>
      </c>
      <c r="E88" s="72"/>
      <c r="F88" s="78"/>
      <c r="G88" s="78"/>
      <c r="H88" s="78"/>
      <c r="I88" s="78"/>
      <c r="J88" s="63">
        <v>1</v>
      </c>
    </row>
    <row r="89" spans="1:10" x14ac:dyDescent="0.25">
      <c r="A89" s="71"/>
      <c r="B89" s="82"/>
      <c r="C89" s="78"/>
      <c r="D89" s="78"/>
      <c r="E89" s="78"/>
      <c r="F89" s="78"/>
      <c r="G89" s="78"/>
      <c r="H89" s="78"/>
      <c r="I89" s="78"/>
      <c r="J89" s="80">
        <f>SUM(J84:J88)</f>
        <v>7</v>
      </c>
    </row>
    <row r="90" spans="1:10" ht="15.75" x14ac:dyDescent="0.25">
      <c r="A90" s="73" t="s">
        <v>166</v>
      </c>
      <c r="J90" s="52"/>
    </row>
    <row r="91" spans="1:10" x14ac:dyDescent="0.25">
      <c r="J91" s="52"/>
    </row>
    <row r="92" spans="1:10" x14ac:dyDescent="0.25">
      <c r="A92" s="71" t="s">
        <v>226</v>
      </c>
      <c r="B92" s="180" t="s">
        <v>225</v>
      </c>
      <c r="C92" s="220" t="s">
        <v>316</v>
      </c>
      <c r="D92" s="82" t="s">
        <v>576</v>
      </c>
      <c r="E92" s="72"/>
      <c r="F92" s="78"/>
      <c r="G92" s="78"/>
      <c r="J92" s="52"/>
    </row>
    <row r="93" spans="1:10" x14ac:dyDescent="0.25">
      <c r="A93" s="268" t="s">
        <v>226</v>
      </c>
      <c r="B93" s="64" t="s">
        <v>510</v>
      </c>
      <c r="C93" s="270" t="s">
        <v>514</v>
      </c>
      <c r="D93" s="82" t="s">
        <v>577</v>
      </c>
      <c r="E93" s="72"/>
      <c r="F93" s="78"/>
      <c r="G93" s="78"/>
      <c r="J93" s="52"/>
    </row>
    <row r="94" spans="1:10" x14ac:dyDescent="0.25">
      <c r="A94" s="290" t="s">
        <v>226</v>
      </c>
      <c r="B94" s="64" t="s">
        <v>569</v>
      </c>
      <c r="C94" s="290" t="s">
        <v>561</v>
      </c>
      <c r="D94" s="82" t="s">
        <v>576</v>
      </c>
      <c r="E94" s="72"/>
      <c r="F94" s="78"/>
      <c r="G94" s="78"/>
      <c r="J94" s="52">
        <v>5</v>
      </c>
    </row>
    <row r="95" spans="1:10" x14ac:dyDescent="0.25">
      <c r="A95" s="173" t="s">
        <v>227</v>
      </c>
      <c r="B95" s="180" t="s">
        <v>292</v>
      </c>
      <c r="C95" s="217" t="s">
        <v>315</v>
      </c>
      <c r="D95" s="67" t="s">
        <v>575</v>
      </c>
      <c r="E95" s="72"/>
      <c r="F95" s="78"/>
      <c r="G95" s="78"/>
      <c r="J95" s="52">
        <v>4</v>
      </c>
    </row>
    <row r="96" spans="1:10" x14ac:dyDescent="0.25">
      <c r="A96" s="268" t="s">
        <v>227</v>
      </c>
      <c r="B96" s="268" t="s">
        <v>124</v>
      </c>
      <c r="C96" s="270" t="s">
        <v>457</v>
      </c>
      <c r="D96" s="67" t="s">
        <v>574</v>
      </c>
      <c r="E96" s="72"/>
      <c r="F96" s="78"/>
      <c r="G96" s="78"/>
      <c r="J96" s="52">
        <v>5</v>
      </c>
    </row>
    <row r="97" spans="1:10" x14ac:dyDescent="0.25">
      <c r="A97" s="290" t="s">
        <v>227</v>
      </c>
      <c r="B97" s="52" t="s">
        <v>558</v>
      </c>
      <c r="C97" s="290" t="s">
        <v>561</v>
      </c>
      <c r="D97" s="67" t="s">
        <v>573</v>
      </c>
      <c r="J97" s="52">
        <v>4</v>
      </c>
    </row>
    <row r="98" spans="1:10" x14ac:dyDescent="0.25">
      <c r="A98" s="255" t="s">
        <v>228</v>
      </c>
      <c r="B98" s="255" t="s">
        <v>124</v>
      </c>
      <c r="C98" s="255" t="s">
        <v>461</v>
      </c>
      <c r="D98" s="67" t="s">
        <v>572</v>
      </c>
      <c r="E98" s="72"/>
      <c r="F98" s="78"/>
      <c r="G98" s="78"/>
      <c r="J98" s="52">
        <v>5</v>
      </c>
    </row>
    <row r="99" spans="1:10" x14ac:dyDescent="0.25">
      <c r="A99" s="173" t="s">
        <v>228</v>
      </c>
      <c r="B99" s="52" t="s">
        <v>140</v>
      </c>
      <c r="C99" s="228" t="s">
        <v>454</v>
      </c>
      <c r="D99" s="67" t="s">
        <v>572</v>
      </c>
      <c r="E99" s="72"/>
      <c r="F99" s="78"/>
      <c r="G99" s="78"/>
      <c r="J99" s="52">
        <v>5</v>
      </c>
    </row>
    <row r="100" spans="1:10" x14ac:dyDescent="0.25">
      <c r="A100" s="173" t="s">
        <v>228</v>
      </c>
      <c r="B100" s="52" t="s">
        <v>140</v>
      </c>
      <c r="C100" s="254" t="s">
        <v>454</v>
      </c>
      <c r="D100" s="67" t="s">
        <v>571</v>
      </c>
      <c r="E100" s="72"/>
      <c r="F100" s="78"/>
      <c r="G100" s="78"/>
      <c r="J100" s="52">
        <v>6</v>
      </c>
    </row>
    <row r="101" spans="1:10" x14ac:dyDescent="0.25">
      <c r="A101" s="173" t="s">
        <v>229</v>
      </c>
      <c r="B101" s="52" t="s">
        <v>379</v>
      </c>
      <c r="C101" s="174" t="s">
        <v>457</v>
      </c>
      <c r="D101" s="67" t="s">
        <v>570</v>
      </c>
      <c r="J101" s="52">
        <v>4</v>
      </c>
    </row>
    <row r="102" spans="1:10" x14ac:dyDescent="0.25">
      <c r="A102" s="296" t="s">
        <v>228</v>
      </c>
      <c r="B102" s="52" t="s">
        <v>379</v>
      </c>
      <c r="C102" s="217" t="s">
        <v>598</v>
      </c>
      <c r="D102" s="67" t="s">
        <v>599</v>
      </c>
      <c r="J102" s="52">
        <v>5</v>
      </c>
    </row>
    <row r="103" spans="1:10" x14ac:dyDescent="0.25">
      <c r="A103" s="296" t="s">
        <v>228</v>
      </c>
      <c r="B103" s="52" t="s">
        <v>379</v>
      </c>
      <c r="C103" s="296" t="s">
        <v>600</v>
      </c>
      <c r="D103" s="67" t="s">
        <v>601</v>
      </c>
      <c r="J103" s="52"/>
    </row>
    <row r="104" spans="1:10" x14ac:dyDescent="0.25">
      <c r="A104" s="296" t="s">
        <v>229</v>
      </c>
      <c r="B104" s="298" t="s">
        <v>124</v>
      </c>
      <c r="C104" s="296" t="s">
        <v>602</v>
      </c>
      <c r="D104" s="67" t="s">
        <v>603</v>
      </c>
      <c r="J104" s="52"/>
    </row>
    <row r="105" spans="1:10" x14ac:dyDescent="0.25">
      <c r="A105" s="173"/>
      <c r="J105" s="62">
        <f>SUM(J92:J104)</f>
        <v>43</v>
      </c>
    </row>
    <row r="106" spans="1:10" ht="15.75" x14ac:dyDescent="0.25">
      <c r="A106" s="73" t="s">
        <v>167</v>
      </c>
      <c r="J106" s="52"/>
    </row>
    <row r="107" spans="1:10" ht="15.75" x14ac:dyDescent="0.25">
      <c r="A107" s="73"/>
      <c r="J107" s="52"/>
    </row>
    <row r="108" spans="1:10" x14ac:dyDescent="0.25">
      <c r="A108" s="170" t="s">
        <v>221</v>
      </c>
      <c r="J108" s="52"/>
    </row>
    <row r="109" spans="1:10" x14ac:dyDescent="0.25">
      <c r="A109" s="72"/>
      <c r="B109" s="63"/>
      <c r="C109" s="63"/>
      <c r="D109" s="64"/>
      <c r="J109" s="63"/>
    </row>
    <row r="110" spans="1:10" ht="15.75" x14ac:dyDescent="0.25">
      <c r="A110" s="73"/>
      <c r="J110" s="80">
        <f>SUM(J109:J109)</f>
        <v>0</v>
      </c>
    </row>
    <row r="111" spans="1:10" x14ac:dyDescent="0.25">
      <c r="A111" s="75" t="s">
        <v>676</v>
      </c>
      <c r="J111" s="52"/>
    </row>
    <row r="112" spans="1:10" x14ac:dyDescent="0.25">
      <c r="A112" s="75"/>
      <c r="J112" s="52"/>
    </row>
    <row r="113" spans="1:10" ht="15.75" x14ac:dyDescent="0.25">
      <c r="A113" s="64" t="s">
        <v>677</v>
      </c>
      <c r="B113" s="52" t="s">
        <v>140</v>
      </c>
      <c r="C113" s="326">
        <v>300</v>
      </c>
      <c r="D113" s="67" t="s">
        <v>235</v>
      </c>
      <c r="J113" s="52">
        <v>1</v>
      </c>
    </row>
    <row r="114" spans="1:10" x14ac:dyDescent="0.25">
      <c r="A114" s="64"/>
      <c r="B114" s="52"/>
      <c r="C114" s="325"/>
      <c r="D114" s="67"/>
      <c r="J114" s="52"/>
    </row>
    <row r="115" spans="1:10" x14ac:dyDescent="0.25">
      <c r="A115" s="75" t="s">
        <v>168</v>
      </c>
      <c r="J115" s="52"/>
    </row>
    <row r="116" spans="1:10" x14ac:dyDescent="0.25">
      <c r="A116" s="75"/>
      <c r="B116" s="75" t="s">
        <v>169</v>
      </c>
      <c r="J116" s="52"/>
    </row>
    <row r="117" spans="1:10" x14ac:dyDescent="0.25">
      <c r="A117" s="32"/>
      <c r="B117" s="32"/>
      <c r="C117" s="32"/>
      <c r="E117" s="32"/>
      <c r="F117" s="32"/>
      <c r="G117" s="32"/>
      <c r="J117" s="52"/>
    </row>
    <row r="118" spans="1:10" x14ac:dyDescent="0.25">
      <c r="B118" s="76" t="s">
        <v>170</v>
      </c>
      <c r="C118" s="32"/>
      <c r="E118" s="32"/>
      <c r="F118" s="32"/>
      <c r="G118" s="32"/>
      <c r="J118" s="52"/>
    </row>
    <row r="119" spans="1:10" x14ac:dyDescent="0.25">
      <c r="A119" s="179"/>
      <c r="B119" s="178"/>
      <c r="C119" s="181"/>
      <c r="D119" s="67"/>
      <c r="E119" s="32"/>
      <c r="F119" s="32"/>
      <c r="G119" s="32"/>
      <c r="J119" s="52"/>
    </row>
    <row r="120" spans="1:10" x14ac:dyDescent="0.25">
      <c r="A120" s="64" t="s">
        <v>341</v>
      </c>
      <c r="B120" s="227" t="s">
        <v>124</v>
      </c>
      <c r="C120" s="184" t="s">
        <v>340</v>
      </c>
      <c r="D120" s="67" t="s">
        <v>160</v>
      </c>
      <c r="E120" s="72"/>
      <c r="F120" s="72"/>
      <c r="G120" s="72"/>
      <c r="H120" s="78"/>
      <c r="I120" s="78"/>
      <c r="J120" s="63">
        <v>1</v>
      </c>
    </row>
    <row r="121" spans="1:10" x14ac:dyDescent="0.25">
      <c r="A121" s="201" t="s">
        <v>403</v>
      </c>
      <c r="B121" s="240" t="s">
        <v>124</v>
      </c>
      <c r="C121" s="200" t="s">
        <v>404</v>
      </c>
      <c r="D121" s="67" t="s">
        <v>405</v>
      </c>
      <c r="E121" s="72"/>
      <c r="F121" s="72"/>
      <c r="G121" s="72"/>
      <c r="H121" s="78"/>
      <c r="I121" s="78"/>
      <c r="J121" s="63">
        <v>1</v>
      </c>
    </row>
    <row r="122" spans="1:10" x14ac:dyDescent="0.25">
      <c r="A122" s="64" t="s">
        <v>432</v>
      </c>
      <c r="B122" s="248" t="s">
        <v>140</v>
      </c>
      <c r="C122" s="248" t="s">
        <v>438</v>
      </c>
      <c r="D122" s="67" t="s">
        <v>235</v>
      </c>
      <c r="E122" s="72"/>
      <c r="F122" s="72"/>
      <c r="G122" s="72"/>
      <c r="H122" s="78"/>
      <c r="I122" s="78"/>
      <c r="J122" s="63">
        <v>1</v>
      </c>
    </row>
    <row r="123" spans="1:10" x14ac:dyDescent="0.25">
      <c r="A123" s="64" t="s">
        <v>477</v>
      </c>
      <c r="B123" s="258" t="s">
        <v>124</v>
      </c>
      <c r="C123" s="258" t="s">
        <v>618</v>
      </c>
      <c r="D123" s="67" t="s">
        <v>160</v>
      </c>
      <c r="E123" s="72"/>
      <c r="F123" s="72"/>
      <c r="G123" s="72"/>
      <c r="H123" s="78"/>
      <c r="I123" s="78"/>
      <c r="J123" s="63">
        <v>1</v>
      </c>
    </row>
    <row r="124" spans="1:10" x14ac:dyDescent="0.25">
      <c r="A124" s="64" t="s">
        <v>484</v>
      </c>
      <c r="B124" s="261" t="s">
        <v>124</v>
      </c>
      <c r="C124" s="261" t="s">
        <v>489</v>
      </c>
      <c r="D124" s="67" t="s">
        <v>155</v>
      </c>
      <c r="E124" s="72"/>
      <c r="F124" s="72"/>
      <c r="G124" s="72"/>
      <c r="H124" s="78"/>
      <c r="I124" s="78"/>
      <c r="J124" s="63">
        <v>1</v>
      </c>
    </row>
    <row r="125" spans="1:10" x14ac:dyDescent="0.25">
      <c r="A125" s="64" t="s">
        <v>484</v>
      </c>
      <c r="B125" s="261" t="s">
        <v>124</v>
      </c>
      <c r="C125" s="261" t="s">
        <v>490</v>
      </c>
      <c r="D125" s="67" t="s">
        <v>160</v>
      </c>
      <c r="E125" s="72"/>
      <c r="F125" s="72"/>
      <c r="G125" s="72"/>
      <c r="H125" s="78"/>
      <c r="I125" s="78"/>
      <c r="J125" s="63">
        <v>1</v>
      </c>
    </row>
    <row r="126" spans="1:10" x14ac:dyDescent="0.25">
      <c r="A126" s="64" t="s">
        <v>523</v>
      </c>
      <c r="B126" s="277" t="s">
        <v>124</v>
      </c>
      <c r="C126" s="277" t="s">
        <v>529</v>
      </c>
      <c r="D126" s="67" t="s">
        <v>160</v>
      </c>
      <c r="E126" s="72"/>
      <c r="F126" s="72"/>
      <c r="G126" s="72"/>
      <c r="H126" s="78"/>
      <c r="I126" s="78"/>
      <c r="J126" s="63">
        <v>1</v>
      </c>
    </row>
    <row r="127" spans="1:10" x14ac:dyDescent="0.25">
      <c r="A127" s="64" t="s">
        <v>523</v>
      </c>
      <c r="B127" s="277" t="s">
        <v>124</v>
      </c>
      <c r="C127" s="277" t="s">
        <v>530</v>
      </c>
      <c r="D127" s="67" t="s">
        <v>186</v>
      </c>
      <c r="E127" s="72"/>
      <c r="F127" s="72"/>
      <c r="G127" s="72"/>
      <c r="H127" s="78"/>
      <c r="I127" s="78"/>
      <c r="J127" s="63">
        <v>1</v>
      </c>
    </row>
    <row r="128" spans="1:10" x14ac:dyDescent="0.25">
      <c r="A128" s="64" t="s">
        <v>540</v>
      </c>
      <c r="B128" s="284" t="s">
        <v>124</v>
      </c>
      <c r="C128" s="284" t="s">
        <v>546</v>
      </c>
      <c r="D128" s="292" t="s">
        <v>243</v>
      </c>
      <c r="E128" s="72"/>
      <c r="F128" s="72"/>
      <c r="G128" s="72"/>
      <c r="H128" s="78"/>
      <c r="I128" s="78"/>
      <c r="J128" s="63">
        <v>1</v>
      </c>
    </row>
    <row r="129" spans="1:10" x14ac:dyDescent="0.25">
      <c r="A129" s="64" t="s">
        <v>609</v>
      </c>
      <c r="B129" s="299" t="s">
        <v>124</v>
      </c>
      <c r="C129" s="299" t="s">
        <v>615</v>
      </c>
      <c r="D129" s="67" t="s">
        <v>186</v>
      </c>
      <c r="E129" s="72"/>
      <c r="F129" s="72"/>
      <c r="G129" s="72"/>
      <c r="H129" s="78"/>
      <c r="I129" s="78"/>
      <c r="J129" s="63">
        <v>1</v>
      </c>
    </row>
    <row r="130" spans="1:10" x14ac:dyDescent="0.25">
      <c r="E130" s="78"/>
      <c r="F130" s="78"/>
      <c r="G130" s="78"/>
      <c r="H130" s="78"/>
      <c r="I130" s="78"/>
      <c r="J130" s="80">
        <f>SUM(J117:J129)</f>
        <v>10</v>
      </c>
    </row>
    <row r="131" spans="1:10" x14ac:dyDescent="0.25">
      <c r="A131" s="75"/>
    </row>
    <row r="132" spans="1:10" x14ac:dyDescent="0.25">
      <c r="A132" s="75"/>
      <c r="I132" s="63" t="s">
        <v>174</v>
      </c>
      <c r="J132" s="63">
        <f>J19+J26+J29+J57+J74+J89+J105+J110+J113+J130</f>
        <v>133</v>
      </c>
    </row>
    <row r="133" spans="1:10" x14ac:dyDescent="0.25">
      <c r="B133" s="52"/>
      <c r="C133" s="32"/>
      <c r="E133" s="52"/>
      <c r="F133" s="32"/>
    </row>
    <row r="134" spans="1:10" x14ac:dyDescent="0.25">
      <c r="A134" s="75" t="s">
        <v>173</v>
      </c>
      <c r="B134" s="52"/>
      <c r="C134" s="32"/>
      <c r="E134" s="77"/>
    </row>
    <row r="136" spans="1:10" x14ac:dyDescent="0.25">
      <c r="A136" s="63">
        <v>300</v>
      </c>
      <c r="B136" s="318" t="s">
        <v>395</v>
      </c>
      <c r="C136" s="318"/>
      <c r="D136" s="67"/>
      <c r="E136" s="64"/>
      <c r="F136" s="52"/>
    </row>
    <row r="137" spans="1:10" x14ac:dyDescent="0.25">
      <c r="A137" s="63">
        <v>218</v>
      </c>
      <c r="B137" s="318" t="s">
        <v>160</v>
      </c>
      <c r="C137" s="318"/>
      <c r="D137" s="63"/>
      <c r="E137" s="64"/>
      <c r="F137" s="52"/>
    </row>
    <row r="138" spans="1:10" x14ac:dyDescent="0.25">
      <c r="A138" s="63">
        <v>209</v>
      </c>
      <c r="B138" s="318" t="s">
        <v>405</v>
      </c>
      <c r="C138" s="318"/>
      <c r="D138" s="63"/>
      <c r="E138" s="64"/>
    </row>
    <row r="139" spans="1:10" x14ac:dyDescent="0.25">
      <c r="A139" s="52"/>
      <c r="B139" s="318"/>
      <c r="C139" s="318"/>
      <c r="D139" s="63"/>
      <c r="E139" s="64"/>
    </row>
    <row r="140" spans="1:10" x14ac:dyDescent="0.25">
      <c r="B140" s="318"/>
      <c r="C140" s="318"/>
      <c r="D140" s="63"/>
    </row>
    <row r="141" spans="1:10" x14ac:dyDescent="0.25">
      <c r="B141" s="318"/>
      <c r="C141" s="318"/>
      <c r="D141" s="63"/>
    </row>
  </sheetData>
  <mergeCells count="8">
    <mergeCell ref="A2:I2"/>
    <mergeCell ref="A28:B28"/>
    <mergeCell ref="B136:C136"/>
    <mergeCell ref="B138:C138"/>
    <mergeCell ref="B139:C139"/>
    <mergeCell ref="B140:C140"/>
    <mergeCell ref="B141:C141"/>
    <mergeCell ref="B137:C13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J14" sqref="J14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9" t="s">
        <v>255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2:11" x14ac:dyDescent="0.25">
      <c r="C3" s="273"/>
    </row>
    <row r="4" spans="2:11" x14ac:dyDescent="0.25">
      <c r="C4" s="85" t="s">
        <v>516</v>
      </c>
      <c r="D4" s="85" t="s">
        <v>517</v>
      </c>
      <c r="E4" s="62" t="s">
        <v>142</v>
      </c>
      <c r="F4" s="62" t="s">
        <v>143</v>
      </c>
      <c r="G4" s="62" t="s">
        <v>175</v>
      </c>
      <c r="H4" s="62" t="s">
        <v>176</v>
      </c>
      <c r="I4" s="62" t="s">
        <v>218</v>
      </c>
      <c r="J4" s="62" t="s">
        <v>177</v>
      </c>
      <c r="K4" s="3" t="s">
        <v>12</v>
      </c>
    </row>
    <row r="5" spans="2:11" x14ac:dyDescent="0.25">
      <c r="C5" s="86" t="s">
        <v>178</v>
      </c>
      <c r="D5" s="86"/>
      <c r="E5" s="87"/>
      <c r="F5" s="87"/>
      <c r="G5" s="87" t="s">
        <v>179</v>
      </c>
      <c r="H5" s="87" t="s">
        <v>180</v>
      </c>
      <c r="I5" s="87"/>
      <c r="J5" s="87" t="s">
        <v>181</v>
      </c>
      <c r="K5" s="11" t="s">
        <v>182</v>
      </c>
    </row>
    <row r="7" spans="2:11" x14ac:dyDescent="0.25">
      <c r="B7" s="72" t="s">
        <v>531</v>
      </c>
      <c r="C7" s="72"/>
      <c r="D7" s="78"/>
      <c r="E7" s="78"/>
      <c r="F7" s="78"/>
      <c r="G7" s="78"/>
      <c r="H7" s="78"/>
      <c r="I7" s="78"/>
    </row>
    <row r="8" spans="2:11" x14ac:dyDescent="0.25">
      <c r="C8" s="274"/>
      <c r="D8" s="93"/>
      <c r="E8" s="167"/>
      <c r="F8" s="92"/>
      <c r="G8" s="168"/>
      <c r="H8" s="91"/>
      <c r="I8" s="171"/>
      <c r="J8" s="90"/>
      <c r="K8" s="182"/>
    </row>
    <row r="9" spans="2:11" x14ac:dyDescent="0.25">
      <c r="B9" s="72" t="s">
        <v>160</v>
      </c>
      <c r="C9" s="275">
        <v>2</v>
      </c>
      <c r="D9" s="93">
        <v>2</v>
      </c>
      <c r="E9" s="167">
        <v>6</v>
      </c>
      <c r="F9" s="92">
        <v>1</v>
      </c>
      <c r="G9" s="89"/>
      <c r="H9" s="89"/>
      <c r="I9" s="89"/>
      <c r="J9" s="90">
        <v>4</v>
      </c>
      <c r="K9" s="88">
        <f>C9+D9+E9+F9+G9+H9+I9+J9</f>
        <v>15</v>
      </c>
    </row>
    <row r="10" spans="2:11" x14ac:dyDescent="0.25">
      <c r="B10" s="72" t="s">
        <v>186</v>
      </c>
      <c r="C10" s="275">
        <v>2</v>
      </c>
      <c r="D10" s="93">
        <v>2</v>
      </c>
      <c r="E10" s="167">
        <v>4</v>
      </c>
      <c r="F10" s="92">
        <v>2</v>
      </c>
      <c r="G10" s="89"/>
      <c r="H10" s="89"/>
      <c r="I10" s="89"/>
      <c r="J10" s="90">
        <v>2</v>
      </c>
      <c r="K10" s="88">
        <f>C10+D10+E10+F10+G10+H10+I10+J10</f>
        <v>12</v>
      </c>
    </row>
    <row r="11" spans="2:11" x14ac:dyDescent="0.25">
      <c r="B11" s="72" t="s">
        <v>149</v>
      </c>
      <c r="C11" s="275">
        <v>3</v>
      </c>
      <c r="D11" s="89"/>
      <c r="E11" s="167">
        <v>2</v>
      </c>
      <c r="F11" s="92">
        <v>3</v>
      </c>
      <c r="G11" s="89"/>
      <c r="H11" s="91">
        <v>2</v>
      </c>
      <c r="I11" s="89"/>
      <c r="J11" s="89"/>
      <c r="K11" s="88">
        <f>C11+D11+E11+F11+G11+H11+I11+J11</f>
        <v>10</v>
      </c>
    </row>
    <row r="12" spans="2:11" x14ac:dyDescent="0.25">
      <c r="B12" s="72" t="s">
        <v>243</v>
      </c>
      <c r="C12" s="275">
        <v>2</v>
      </c>
      <c r="D12" s="93">
        <v>1</v>
      </c>
      <c r="E12" s="167">
        <v>1</v>
      </c>
      <c r="F12" s="92">
        <v>3</v>
      </c>
      <c r="G12" s="168">
        <v>1</v>
      </c>
      <c r="H12" s="89"/>
      <c r="I12" s="89"/>
      <c r="J12" s="90">
        <v>1</v>
      </c>
      <c r="K12" s="88">
        <f>C12+D12+E12+F12+G12+H12+I12+J12</f>
        <v>9</v>
      </c>
    </row>
    <row r="13" spans="2:11" x14ac:dyDescent="0.25">
      <c r="B13" s="72" t="s">
        <v>158</v>
      </c>
      <c r="C13" s="72"/>
      <c r="D13" s="93">
        <v>1</v>
      </c>
      <c r="E13" s="167">
        <v>2</v>
      </c>
      <c r="F13" s="92">
        <v>3</v>
      </c>
      <c r="G13" s="168">
        <v>1</v>
      </c>
      <c r="H13" s="91">
        <v>1</v>
      </c>
      <c r="I13" s="182"/>
      <c r="J13" s="90">
        <v>1</v>
      </c>
      <c r="K13" s="88">
        <f>C13+D13+E13+F13+G13+H13+I13+J13</f>
        <v>9</v>
      </c>
    </row>
    <row r="14" spans="2:11" x14ac:dyDescent="0.25">
      <c r="B14" s="72" t="s">
        <v>235</v>
      </c>
      <c r="C14" s="72"/>
      <c r="D14" s="93">
        <v>2</v>
      </c>
      <c r="E14" s="167">
        <v>4</v>
      </c>
      <c r="F14" s="92">
        <v>1</v>
      </c>
      <c r="G14" s="89"/>
      <c r="H14" s="89"/>
      <c r="I14" s="182"/>
      <c r="J14" s="90">
        <v>2</v>
      </c>
      <c r="K14" s="88">
        <f>C14+D14+E14+F14+G14+H14+I14+J14</f>
        <v>9</v>
      </c>
    </row>
    <row r="15" spans="2:11" x14ac:dyDescent="0.25">
      <c r="B15" s="72" t="s">
        <v>239</v>
      </c>
      <c r="C15" s="275">
        <v>2</v>
      </c>
      <c r="D15" s="89"/>
      <c r="E15" s="167">
        <v>1</v>
      </c>
      <c r="F15" s="92">
        <v>2</v>
      </c>
      <c r="G15" s="89"/>
      <c r="H15" s="91">
        <v>2</v>
      </c>
      <c r="I15" s="89"/>
      <c r="J15" s="89"/>
      <c r="K15" s="88">
        <f>C15+D15+E15+F15+G15+H15+I15+J15</f>
        <v>7</v>
      </c>
    </row>
    <row r="16" spans="2:11" x14ac:dyDescent="0.25">
      <c r="B16" s="64" t="s">
        <v>154</v>
      </c>
      <c r="C16" s="275">
        <v>1</v>
      </c>
      <c r="D16" s="89"/>
      <c r="E16" s="167">
        <v>4</v>
      </c>
      <c r="F16" s="92">
        <v>2</v>
      </c>
      <c r="G16" s="89"/>
      <c r="H16" s="89"/>
      <c r="I16" s="89"/>
      <c r="J16" s="89"/>
      <c r="K16" s="88">
        <f>C16+D16+E16+F16+G16+H16+I16+J16</f>
        <v>7</v>
      </c>
    </row>
    <row r="17" spans="2:11" x14ac:dyDescent="0.25">
      <c r="B17" s="72" t="s">
        <v>157</v>
      </c>
      <c r="C17" s="275">
        <v>1</v>
      </c>
      <c r="D17" s="93">
        <v>1</v>
      </c>
      <c r="E17" s="167">
        <v>2</v>
      </c>
      <c r="F17" s="92">
        <v>1</v>
      </c>
      <c r="G17" s="89"/>
      <c r="H17" s="89"/>
      <c r="I17" s="89"/>
      <c r="J17" s="89"/>
      <c r="K17" s="88">
        <f>C17+D17+E17+F17+G17+H17+I17+J17</f>
        <v>5</v>
      </c>
    </row>
    <row r="18" spans="2:11" x14ac:dyDescent="0.25">
      <c r="B18" s="72" t="s">
        <v>163</v>
      </c>
      <c r="C18" s="275">
        <v>1</v>
      </c>
      <c r="D18" s="89"/>
      <c r="E18" s="167">
        <v>4</v>
      </c>
      <c r="F18" s="89"/>
      <c r="G18" s="89"/>
      <c r="H18" s="89"/>
      <c r="I18" s="89"/>
      <c r="J18" s="89"/>
      <c r="K18" s="88">
        <f>C18+D18+E18+F18+G18+H18+I18+J18</f>
        <v>5</v>
      </c>
    </row>
    <row r="19" spans="2:11" x14ac:dyDescent="0.25">
      <c r="B19" s="72" t="s">
        <v>188</v>
      </c>
      <c r="C19" s="275">
        <v>1</v>
      </c>
      <c r="D19" s="89"/>
      <c r="E19" s="167">
        <v>1</v>
      </c>
      <c r="F19" s="92">
        <v>2</v>
      </c>
      <c r="G19" s="89"/>
      <c r="H19" s="89"/>
      <c r="I19" s="89"/>
      <c r="J19" s="89"/>
      <c r="K19" s="88">
        <f>C19+D19+E19+F19+G19+H19+I19+J19</f>
        <v>4</v>
      </c>
    </row>
    <row r="20" spans="2:11" x14ac:dyDescent="0.25">
      <c r="B20" s="72" t="s">
        <v>151</v>
      </c>
      <c r="C20" s="72"/>
      <c r="D20" s="93">
        <v>1</v>
      </c>
      <c r="E20" s="167">
        <v>1</v>
      </c>
      <c r="F20" s="92">
        <v>1</v>
      </c>
      <c r="G20" s="168">
        <v>1</v>
      </c>
      <c r="H20" s="89"/>
      <c r="I20" s="89"/>
      <c r="J20" s="89"/>
      <c r="K20" s="88">
        <f>C20+D20+E20+F20+G20+H20+I20+J20</f>
        <v>4</v>
      </c>
    </row>
    <row r="21" spans="2:11" x14ac:dyDescent="0.25">
      <c r="B21" s="72" t="s">
        <v>152</v>
      </c>
      <c r="C21" s="72"/>
      <c r="D21" s="93">
        <v>1</v>
      </c>
      <c r="E21" s="167">
        <v>1</v>
      </c>
      <c r="F21" s="92">
        <v>2</v>
      </c>
      <c r="G21" s="89"/>
      <c r="H21" s="89"/>
      <c r="I21" s="89"/>
      <c r="J21" s="89"/>
      <c r="K21" s="88">
        <f>C21+D21+E21+F21+G21+H21+I21+J21</f>
        <v>4</v>
      </c>
    </row>
    <row r="22" spans="2:11" x14ac:dyDescent="0.25">
      <c r="B22" s="72" t="s">
        <v>155</v>
      </c>
      <c r="C22" s="72"/>
      <c r="D22" s="93">
        <v>1</v>
      </c>
      <c r="E22" s="89"/>
      <c r="F22" s="92">
        <v>1</v>
      </c>
      <c r="G22" s="89"/>
      <c r="H22" s="91">
        <v>1</v>
      </c>
      <c r="I22" s="89"/>
      <c r="J22" s="90">
        <v>1</v>
      </c>
      <c r="K22" s="88">
        <f>C22+D22+E22+F22+G22+H22+I22+J22</f>
        <v>4</v>
      </c>
    </row>
    <row r="23" spans="2:11" x14ac:dyDescent="0.25">
      <c r="B23" s="72" t="s">
        <v>189</v>
      </c>
      <c r="C23" s="72"/>
      <c r="D23" s="93">
        <v>1</v>
      </c>
      <c r="E23" s="167">
        <v>1</v>
      </c>
      <c r="F23" s="92">
        <v>1</v>
      </c>
      <c r="G23" s="89"/>
      <c r="H23" s="89"/>
      <c r="I23" s="89"/>
      <c r="J23" s="89"/>
      <c r="K23" s="88">
        <f>C23+D23+E23+F23+G23+H23+I23+J23</f>
        <v>3</v>
      </c>
    </row>
    <row r="24" spans="2:11" x14ac:dyDescent="0.25">
      <c r="B24" s="72" t="s">
        <v>172</v>
      </c>
      <c r="C24" s="72"/>
      <c r="D24" s="93">
        <v>1</v>
      </c>
      <c r="E24" s="89"/>
      <c r="F24" s="92">
        <v>2</v>
      </c>
      <c r="G24" s="89"/>
      <c r="H24" s="89"/>
      <c r="I24" s="89"/>
      <c r="J24" s="89"/>
      <c r="K24" s="88">
        <f>C24+D24+E24+F24+G24+H24+I24+J24</f>
        <v>3</v>
      </c>
    </row>
    <row r="25" spans="2:11" x14ac:dyDescent="0.25">
      <c r="B25" s="72" t="s">
        <v>161</v>
      </c>
      <c r="C25" s="275">
        <v>1</v>
      </c>
      <c r="D25" s="89"/>
      <c r="E25" s="167">
        <v>1</v>
      </c>
      <c r="F25" s="89"/>
      <c r="G25" s="89"/>
      <c r="H25" s="89"/>
      <c r="I25" s="89"/>
      <c r="J25" s="89"/>
      <c r="K25" s="88">
        <f>C25+D25+E25+F25+G25+H25+I25+J25</f>
        <v>2</v>
      </c>
    </row>
    <row r="26" spans="2:11" x14ac:dyDescent="0.25">
      <c r="B26" s="64" t="s">
        <v>191</v>
      </c>
      <c r="C26" s="64"/>
      <c r="D26" s="93">
        <v>1</v>
      </c>
      <c r="E26" s="167">
        <v>1</v>
      </c>
      <c r="F26" s="89"/>
      <c r="G26" s="89"/>
      <c r="H26" s="89"/>
      <c r="I26" s="89"/>
      <c r="J26" s="89"/>
      <c r="K26" s="88">
        <f>C26+D26+E26+F26+G26+H26+I26+J26</f>
        <v>2</v>
      </c>
    </row>
    <row r="27" spans="2:11" x14ac:dyDescent="0.25">
      <c r="B27" s="72" t="s">
        <v>183</v>
      </c>
      <c r="C27" s="72"/>
      <c r="D27" s="93">
        <v>1</v>
      </c>
      <c r="E27" s="167">
        <v>1</v>
      </c>
      <c r="F27" s="89"/>
      <c r="G27" s="89"/>
      <c r="H27" s="89"/>
      <c r="I27" s="89"/>
      <c r="J27" s="89"/>
      <c r="K27" s="88">
        <f>C27+D27+E27+F27+G27+H27+I27+J27</f>
        <v>2</v>
      </c>
    </row>
    <row r="28" spans="2:11" x14ac:dyDescent="0.25">
      <c r="B28" s="64" t="s">
        <v>190</v>
      </c>
      <c r="C28" s="64"/>
      <c r="D28" s="93">
        <v>1</v>
      </c>
      <c r="E28" s="89"/>
      <c r="F28" s="92">
        <v>1</v>
      </c>
      <c r="G28" s="89"/>
      <c r="H28" s="89"/>
      <c r="I28" s="89"/>
      <c r="J28" s="89"/>
      <c r="K28" s="88">
        <f>C28+D28+E28+F28+G28+H28+I28+J28</f>
        <v>2</v>
      </c>
    </row>
    <row r="29" spans="2:11" x14ac:dyDescent="0.25">
      <c r="B29" s="72" t="s">
        <v>171</v>
      </c>
      <c r="C29" s="72"/>
      <c r="D29" s="93">
        <v>1</v>
      </c>
      <c r="E29" s="89"/>
      <c r="F29" s="92">
        <v>1</v>
      </c>
      <c r="G29" s="89"/>
      <c r="H29" s="89"/>
      <c r="I29" s="89"/>
      <c r="J29" s="89"/>
      <c r="K29" s="88">
        <f>C29+D29+E29+F29+G29+H29+I29+J29</f>
        <v>2</v>
      </c>
    </row>
    <row r="30" spans="2:11" x14ac:dyDescent="0.25">
      <c r="B30" s="72" t="s">
        <v>440</v>
      </c>
      <c r="C30" s="72"/>
      <c r="D30" s="89"/>
      <c r="E30" s="167">
        <v>1</v>
      </c>
      <c r="F30" s="92">
        <v>1</v>
      </c>
      <c r="G30" s="89"/>
      <c r="H30" s="89"/>
      <c r="I30" s="89"/>
      <c r="J30" s="89"/>
      <c r="K30" s="88">
        <f>C30+D30+E30+F30+G30+H30+I30+J30</f>
        <v>2</v>
      </c>
    </row>
    <row r="31" spans="2:11" x14ac:dyDescent="0.25">
      <c r="B31" s="72" t="s">
        <v>185</v>
      </c>
      <c r="C31" s="72"/>
      <c r="D31" s="89"/>
      <c r="E31" s="89"/>
      <c r="F31" s="92">
        <v>1</v>
      </c>
      <c r="G31" s="89"/>
      <c r="H31" s="91">
        <v>1</v>
      </c>
      <c r="I31" s="89"/>
      <c r="J31" s="89"/>
      <c r="K31" s="88">
        <f>C31+D31+E31+F31+G31+H31+I31+J31</f>
        <v>2</v>
      </c>
    </row>
    <row r="32" spans="2:11" x14ac:dyDescent="0.25">
      <c r="B32" s="72" t="s">
        <v>162</v>
      </c>
      <c r="C32" s="72"/>
      <c r="D32" s="89"/>
      <c r="E32" s="89"/>
      <c r="F32" s="92">
        <v>2</v>
      </c>
      <c r="G32" s="89"/>
      <c r="H32" s="89"/>
      <c r="I32" s="89"/>
      <c r="J32" s="89"/>
      <c r="K32" s="88">
        <f>C32+D32+E32+F32+G32+H32+I32+J32</f>
        <v>2</v>
      </c>
    </row>
    <row r="33" spans="1:11" x14ac:dyDescent="0.25">
      <c r="B33" s="72" t="s">
        <v>184</v>
      </c>
      <c r="C33" s="72"/>
      <c r="D33" s="89"/>
      <c r="E33" s="89"/>
      <c r="F33" s="92">
        <v>2</v>
      </c>
      <c r="G33" s="89"/>
      <c r="H33" s="89"/>
      <c r="I33" s="89"/>
      <c r="J33" s="89"/>
      <c r="K33" s="88">
        <f>C33+D33+E33+F33+G33+H33+I33+J33</f>
        <v>2</v>
      </c>
    </row>
    <row r="34" spans="1:11" x14ac:dyDescent="0.25">
      <c r="B34" s="72" t="s">
        <v>156</v>
      </c>
      <c r="C34" s="275">
        <v>1</v>
      </c>
      <c r="D34" s="89"/>
      <c r="E34" s="89"/>
      <c r="F34" s="89"/>
      <c r="G34" s="89"/>
      <c r="H34" s="89"/>
      <c r="I34" s="89"/>
      <c r="J34" s="89"/>
      <c r="K34" s="88">
        <f>C34+D34+E34+F34+G34+H34+I34+J34</f>
        <v>1</v>
      </c>
    </row>
    <row r="35" spans="1:11" x14ac:dyDescent="0.25">
      <c r="B35" s="64" t="s">
        <v>244</v>
      </c>
      <c r="C35" s="72"/>
      <c r="D35" s="93">
        <v>1</v>
      </c>
      <c r="E35" s="89"/>
      <c r="F35" s="89"/>
      <c r="G35" s="89"/>
      <c r="H35" s="89"/>
      <c r="I35" s="89"/>
      <c r="J35" s="89"/>
      <c r="K35" s="88">
        <f>C35+D35+E35+F35+G35+H35+I35+J35</f>
        <v>1</v>
      </c>
    </row>
    <row r="36" spans="1:11" x14ac:dyDescent="0.25">
      <c r="B36" s="72" t="s">
        <v>187</v>
      </c>
      <c r="C36" s="72"/>
      <c r="D36" s="93">
        <v>1</v>
      </c>
      <c r="E36" s="89"/>
      <c r="F36" s="89"/>
      <c r="G36" s="89"/>
      <c r="H36" s="89"/>
      <c r="I36" s="89"/>
      <c r="J36" s="89"/>
      <c r="K36" s="88">
        <f>C36+D36+E36+F36+G36+H36+I36+J36</f>
        <v>1</v>
      </c>
    </row>
    <row r="37" spans="1:11" x14ac:dyDescent="0.25">
      <c r="B37" s="72" t="s">
        <v>150</v>
      </c>
      <c r="C37" s="72"/>
      <c r="D37" s="89"/>
      <c r="E37" s="89"/>
      <c r="F37" s="92">
        <v>1</v>
      </c>
      <c r="G37" s="89"/>
      <c r="H37" s="89"/>
      <c r="I37" s="89"/>
      <c r="J37" s="89"/>
      <c r="K37" s="88">
        <f>C37+D37+E37+F37+G37+H37+I37+J37</f>
        <v>1</v>
      </c>
    </row>
    <row r="38" spans="1:11" x14ac:dyDescent="0.25">
      <c r="B38" s="72" t="s">
        <v>159</v>
      </c>
      <c r="C38" s="72"/>
      <c r="D38" s="89"/>
      <c r="E38" s="89"/>
      <c r="F38" s="92">
        <v>1</v>
      </c>
      <c r="G38" s="89"/>
      <c r="H38" s="89"/>
      <c r="I38" s="89"/>
      <c r="J38" s="89"/>
      <c r="K38" s="88">
        <f>C38+D38+E38+F38+G38+H38+I38+J38</f>
        <v>1</v>
      </c>
    </row>
    <row r="39" spans="1:11" x14ac:dyDescent="0.25">
      <c r="D39" s="89"/>
      <c r="E39" s="89"/>
      <c r="F39" s="89"/>
      <c r="G39" s="89"/>
      <c r="H39" s="89"/>
      <c r="I39" s="182"/>
    </row>
    <row r="40" spans="1:11" x14ac:dyDescent="0.25">
      <c r="B40" s="72"/>
      <c r="C40" s="72"/>
      <c r="D40" s="89"/>
      <c r="E40" s="89"/>
      <c r="F40" s="89"/>
      <c r="G40" s="89"/>
      <c r="H40" s="89"/>
      <c r="I40" s="89"/>
      <c r="J40" s="63"/>
      <c r="K40" s="182"/>
    </row>
    <row r="41" spans="1:11" x14ac:dyDescent="0.25">
      <c r="A41" t="s">
        <v>12</v>
      </c>
      <c r="B41" s="63">
        <f>COUNTA(B10:B39)</f>
        <v>29</v>
      </c>
      <c r="C41" s="63">
        <f>SUM(C10:C37)</f>
        <v>15</v>
      </c>
      <c r="D41" s="63">
        <f>SUM(D10:D37)</f>
        <v>18</v>
      </c>
      <c r="E41" s="63">
        <f t="shared" ref="E41:J41" si="0">SUM(E10:E37)</f>
        <v>32</v>
      </c>
      <c r="F41" s="63">
        <f>SUM(F10:F39)</f>
        <v>36</v>
      </c>
      <c r="G41" s="63">
        <f t="shared" si="0"/>
        <v>3</v>
      </c>
      <c r="H41" s="63">
        <f t="shared" si="0"/>
        <v>7</v>
      </c>
      <c r="I41" s="63">
        <f t="shared" si="0"/>
        <v>0</v>
      </c>
      <c r="J41" s="63">
        <f t="shared" si="0"/>
        <v>7</v>
      </c>
      <c r="K41" s="63">
        <f>SUM(K9:K39)</f>
        <v>133</v>
      </c>
    </row>
    <row r="42" spans="1:11" x14ac:dyDescent="0.25">
      <c r="B42" s="72"/>
      <c r="C42" s="72"/>
      <c r="D42" s="63"/>
      <c r="E42" s="89"/>
      <c r="F42" s="89"/>
      <c r="G42" s="63"/>
      <c r="H42" s="63"/>
      <c r="I42" s="63"/>
      <c r="J42" s="63"/>
      <c r="K42" s="63"/>
    </row>
    <row r="43" spans="1:11" x14ac:dyDescent="0.25">
      <c r="B43" s="72" t="s">
        <v>192</v>
      </c>
      <c r="C43" s="72"/>
      <c r="D43" s="63"/>
      <c r="E43" s="89"/>
      <c r="F43" s="89"/>
      <c r="G43" s="63"/>
      <c r="H43" s="63"/>
      <c r="I43" s="63"/>
      <c r="J43" s="63"/>
      <c r="K43" s="63"/>
    </row>
    <row r="44" spans="1:11" x14ac:dyDescent="0.25">
      <c r="B44" s="72" t="s">
        <v>439</v>
      </c>
      <c r="C44" s="72"/>
      <c r="D44" s="63"/>
      <c r="E44" s="89"/>
      <c r="F44" s="89"/>
      <c r="G44" s="63"/>
      <c r="H44" s="63"/>
      <c r="I44" s="63"/>
      <c r="J44" s="63"/>
      <c r="K44" s="63"/>
    </row>
    <row r="45" spans="1:11" x14ac:dyDescent="0.25">
      <c r="B45" s="64" t="s">
        <v>194</v>
      </c>
      <c r="C45" s="64"/>
      <c r="D45" s="63"/>
      <c r="E45" s="89"/>
      <c r="F45" s="89"/>
      <c r="G45" s="63"/>
      <c r="H45" s="63"/>
      <c r="I45" s="63"/>
      <c r="J45" s="63"/>
      <c r="K45" s="63"/>
    </row>
    <row r="46" spans="1:11" x14ac:dyDescent="0.25">
      <c r="B46" s="64" t="s">
        <v>193</v>
      </c>
      <c r="C46" s="64"/>
      <c r="D46" s="63"/>
      <c r="E46" s="89"/>
      <c r="F46" s="89"/>
      <c r="G46" s="63"/>
      <c r="H46" s="63"/>
      <c r="I46" s="63"/>
      <c r="J46" s="63"/>
      <c r="K46" s="63"/>
    </row>
    <row r="47" spans="1:11" x14ac:dyDescent="0.25">
      <c r="B47" s="64" t="s">
        <v>528</v>
      </c>
      <c r="C47" s="64"/>
      <c r="D47" s="63"/>
      <c r="E47" s="89"/>
      <c r="F47" s="89"/>
      <c r="G47" s="63"/>
      <c r="H47" s="63"/>
      <c r="I47" s="63"/>
      <c r="J47" s="63"/>
      <c r="K47" s="63"/>
    </row>
    <row r="48" spans="1:11" x14ac:dyDescent="0.25">
      <c r="B48" s="72" t="s">
        <v>153</v>
      </c>
      <c r="C48" s="72"/>
      <c r="D48" s="63"/>
      <c r="E48" s="63"/>
      <c r="F48" s="89"/>
      <c r="G48" s="63"/>
      <c r="H48" s="63"/>
      <c r="I48" s="63"/>
      <c r="J48" s="63"/>
      <c r="K48" s="63"/>
    </row>
    <row r="49" spans="1:11" x14ac:dyDescent="0.25">
      <c r="B49" s="72" t="s">
        <v>604</v>
      </c>
      <c r="C49" s="72"/>
      <c r="D49" s="63"/>
      <c r="E49" s="63"/>
      <c r="F49" s="89"/>
      <c r="G49" s="63"/>
      <c r="H49" s="63"/>
      <c r="I49" s="63"/>
      <c r="J49" s="63"/>
      <c r="K49" s="63"/>
    </row>
    <row r="50" spans="1:11" x14ac:dyDescent="0.25">
      <c r="B50" s="72" t="s">
        <v>248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195</v>
      </c>
      <c r="C51" s="64"/>
      <c r="D51" s="78"/>
      <c r="E51" s="78"/>
      <c r="F51" s="78"/>
      <c r="G51" s="78"/>
      <c r="H51" s="78"/>
      <c r="I51" s="78"/>
      <c r="J51" s="78"/>
      <c r="K51" s="78"/>
    </row>
    <row r="52" spans="1:11" x14ac:dyDescent="0.25">
      <c r="B52" s="177"/>
      <c r="C52" s="272"/>
      <c r="D52" s="78"/>
      <c r="E52" s="78"/>
      <c r="F52" s="78"/>
      <c r="G52" s="78"/>
      <c r="H52" s="78"/>
      <c r="I52" s="78"/>
      <c r="J52" s="78"/>
      <c r="K52" s="78"/>
    </row>
    <row r="53" spans="1:11" x14ac:dyDescent="0.25">
      <c r="A53" t="s">
        <v>12</v>
      </c>
      <c r="B53" s="63">
        <f>COUNTA(B44:B51)</f>
        <v>8</v>
      </c>
      <c r="C53" s="63"/>
    </row>
  </sheetData>
  <sortState ref="B9:K38">
    <sortCondition descending="1" ref="K9:K38"/>
    <sortCondition descending="1" ref="C9:C38"/>
    <sortCondition ref="G9:G38"/>
    <sortCondition ref="D9:D38"/>
    <sortCondition ref="E9:E38"/>
    <sortCondition ref="F9:F38"/>
    <sortCondition ref="H9:H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314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4" t="s">
        <v>196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114</v>
      </c>
      <c r="C7" s="60" t="s">
        <v>115</v>
      </c>
      <c r="D7" s="60" t="s">
        <v>116</v>
      </c>
      <c r="E7" s="60" t="s">
        <v>197</v>
      </c>
      <c r="F7" s="60" t="s">
        <v>118</v>
      </c>
      <c r="G7" s="60" t="s">
        <v>119</v>
      </c>
      <c r="H7" s="60" t="s">
        <v>120</v>
      </c>
      <c r="I7" s="60" t="s">
        <v>122</v>
      </c>
      <c r="J7" s="60" t="s">
        <v>14</v>
      </c>
      <c r="K7" s="60" t="s">
        <v>18</v>
      </c>
    </row>
    <row r="8" spans="2:11" x14ac:dyDescent="0.25">
      <c r="B8" s="95"/>
      <c r="C8" s="95"/>
      <c r="D8" s="95"/>
      <c r="E8" s="95"/>
      <c r="F8" s="95"/>
      <c r="G8" s="96"/>
      <c r="H8" s="97"/>
      <c r="I8" s="95"/>
      <c r="J8" s="95"/>
      <c r="K8" s="95"/>
    </row>
    <row r="9" spans="2:11" ht="15.75" x14ac:dyDescent="0.25">
      <c r="B9" s="95"/>
      <c r="C9" s="95"/>
      <c r="D9" s="95"/>
      <c r="E9" s="323" t="s">
        <v>198</v>
      </c>
      <c r="F9" s="323"/>
      <c r="G9" s="323"/>
      <c r="H9" s="97"/>
      <c r="I9" s="95"/>
      <c r="J9" s="95"/>
      <c r="K9" s="95"/>
    </row>
    <row r="10" spans="2:11" x14ac:dyDescent="0.25">
      <c r="B10" s="95"/>
      <c r="C10" s="95"/>
      <c r="D10" s="95"/>
      <c r="F10" s="95"/>
      <c r="G10" s="96"/>
      <c r="H10" s="97"/>
      <c r="I10" s="95"/>
      <c r="J10" s="95"/>
      <c r="K10" s="95"/>
    </row>
    <row r="11" spans="2:11" x14ac:dyDescent="0.25">
      <c r="B11" s="71">
        <v>10</v>
      </c>
      <c r="C11" s="63">
        <v>10</v>
      </c>
      <c r="D11" s="63">
        <v>2021</v>
      </c>
      <c r="E11" s="71" t="s">
        <v>199</v>
      </c>
      <c r="F11" s="71">
        <v>4</v>
      </c>
      <c r="G11" s="72" t="s">
        <v>225</v>
      </c>
      <c r="H11" s="72" t="s">
        <v>125</v>
      </c>
      <c r="I11" s="101">
        <v>1910</v>
      </c>
      <c r="J11" s="101">
        <v>11</v>
      </c>
      <c r="K11" s="100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199</v>
      </c>
      <c r="F12" s="71">
        <v>4</v>
      </c>
      <c r="G12" s="64" t="s">
        <v>510</v>
      </c>
      <c r="H12" s="72"/>
      <c r="I12" s="101">
        <v>1882</v>
      </c>
      <c r="J12" s="101">
        <v>11</v>
      </c>
      <c r="K12" s="100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199</v>
      </c>
      <c r="F13" s="71">
        <v>4</v>
      </c>
      <c r="G13" s="72" t="s">
        <v>568</v>
      </c>
      <c r="H13" s="64"/>
      <c r="I13" s="63">
        <v>1917</v>
      </c>
      <c r="J13" s="63">
        <v>11</v>
      </c>
      <c r="K13" s="100">
        <f>I13/J13</f>
        <v>174.27272727272728</v>
      </c>
    </row>
    <row r="14" spans="2:11" x14ac:dyDescent="0.25">
      <c r="B14" s="64"/>
      <c r="C14" s="64"/>
      <c r="D14" s="64"/>
      <c r="E14" s="79"/>
      <c r="F14" s="78"/>
      <c r="G14" s="64"/>
      <c r="H14" s="64"/>
      <c r="I14" s="80">
        <f>SUM(I11:I13)</f>
        <v>5709</v>
      </c>
      <c r="J14" s="80">
        <f>SUM(J11:J13)</f>
        <v>33</v>
      </c>
      <c r="K14" s="100">
        <f>I14/J14</f>
        <v>173</v>
      </c>
    </row>
    <row r="15" spans="2:11" x14ac:dyDescent="0.25">
      <c r="B15" s="64"/>
      <c r="C15" s="64"/>
      <c r="D15" s="64"/>
      <c r="E15" s="79"/>
      <c r="F15" s="78"/>
      <c r="G15" s="64"/>
      <c r="H15" s="64"/>
      <c r="I15" s="63"/>
      <c r="J15" s="63"/>
      <c r="K15" s="63"/>
    </row>
    <row r="16" spans="2:11" x14ac:dyDescent="0.25">
      <c r="B16" s="219">
        <v>10</v>
      </c>
      <c r="C16" s="63">
        <v>10</v>
      </c>
      <c r="D16" s="63">
        <v>2021</v>
      </c>
      <c r="E16" s="71" t="s">
        <v>199</v>
      </c>
      <c r="F16" s="71">
        <v>4</v>
      </c>
      <c r="G16" s="72" t="s">
        <v>225</v>
      </c>
      <c r="H16" s="72" t="s">
        <v>293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199</v>
      </c>
      <c r="F17" s="71">
        <v>4</v>
      </c>
      <c r="G17" s="64" t="s">
        <v>510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3" t="s">
        <v>199</v>
      </c>
      <c r="F18" s="173">
        <v>4</v>
      </c>
      <c r="G18" s="72" t="s">
        <v>568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9"/>
      <c r="F19" s="78"/>
      <c r="G19" s="64"/>
      <c r="H19" s="64"/>
      <c r="I19" s="80">
        <f>SUM(I16:I18)</f>
        <v>5843</v>
      </c>
      <c r="J19" s="80">
        <f>SUM(J16:J18)</f>
        <v>33</v>
      </c>
      <c r="K19" s="100">
        <f>I19/J19</f>
        <v>177.06060606060606</v>
      </c>
    </row>
    <row r="20" spans="2:11" x14ac:dyDescent="0.25">
      <c r="B20" s="64"/>
      <c r="C20" s="64"/>
      <c r="D20" s="64"/>
      <c r="E20" s="79"/>
      <c r="F20" s="78"/>
      <c r="G20" s="64"/>
      <c r="H20" s="64"/>
      <c r="I20" s="63"/>
      <c r="J20" s="63"/>
      <c r="K20" s="63"/>
    </row>
    <row r="21" spans="2:11" x14ac:dyDescent="0.25">
      <c r="B21" s="219">
        <v>10</v>
      </c>
      <c r="C21" s="63">
        <v>10</v>
      </c>
      <c r="D21" s="63">
        <v>2021</v>
      </c>
      <c r="E21" s="71" t="s">
        <v>199</v>
      </c>
      <c r="F21" s="71">
        <v>4</v>
      </c>
      <c r="G21" s="72" t="s">
        <v>225</v>
      </c>
      <c r="H21" s="72" t="s">
        <v>128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199</v>
      </c>
      <c r="F22" s="71">
        <v>4</v>
      </c>
      <c r="G22" s="64" t="s">
        <v>510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199</v>
      </c>
      <c r="F23" s="71">
        <v>4</v>
      </c>
      <c r="G23" s="72" t="s">
        <v>568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9"/>
      <c r="F24" s="78"/>
      <c r="G24" s="64"/>
      <c r="H24" s="64"/>
      <c r="I24" s="80">
        <f>SUM(I21:I23)</f>
        <v>5779</v>
      </c>
      <c r="J24" s="80">
        <f>SUM(J21:J23)</f>
        <v>33</v>
      </c>
      <c r="K24" s="100">
        <f>I24/J24</f>
        <v>175.12121212121212</v>
      </c>
    </row>
    <row r="25" spans="2:11" x14ac:dyDescent="0.25">
      <c r="B25" s="64"/>
      <c r="C25" s="64"/>
      <c r="D25" s="64"/>
      <c r="E25" s="79"/>
      <c r="F25" s="78"/>
      <c r="G25" s="64"/>
      <c r="H25" s="64"/>
      <c r="I25" s="63"/>
      <c r="J25" s="63"/>
      <c r="K25" s="63"/>
    </row>
    <row r="26" spans="2:11" x14ac:dyDescent="0.25">
      <c r="B26" s="219">
        <v>10</v>
      </c>
      <c r="C26" s="63">
        <v>10</v>
      </c>
      <c r="D26" s="63">
        <v>2021</v>
      </c>
      <c r="E26" s="71" t="s">
        <v>199</v>
      </c>
      <c r="F26" s="71">
        <v>4</v>
      </c>
      <c r="G26" s="72" t="s">
        <v>225</v>
      </c>
      <c r="H26" s="72" t="s">
        <v>200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199</v>
      </c>
      <c r="F27" s="71">
        <v>4</v>
      </c>
      <c r="G27" s="72" t="s">
        <v>568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9"/>
      <c r="F28" s="78"/>
      <c r="G28" s="64"/>
      <c r="H28" s="64"/>
      <c r="I28" s="80">
        <f>SUM(I26:I27)</f>
        <v>1416</v>
      </c>
      <c r="J28" s="80">
        <f>SUM(J26:J27)</f>
        <v>9</v>
      </c>
      <c r="K28" s="100">
        <f>I28/J28</f>
        <v>157.33333333333334</v>
      </c>
    </row>
    <row r="29" spans="2:11" x14ac:dyDescent="0.25">
      <c r="B29" s="64"/>
      <c r="C29" s="64"/>
      <c r="D29" s="64"/>
      <c r="E29" s="79"/>
      <c r="F29" s="78"/>
      <c r="G29" s="64"/>
      <c r="H29" s="64"/>
      <c r="I29" s="63"/>
      <c r="J29" s="63"/>
      <c r="K29" s="63"/>
    </row>
    <row r="30" spans="2:11" x14ac:dyDescent="0.25">
      <c r="B30" s="219">
        <v>10</v>
      </c>
      <c r="C30" s="63">
        <v>10</v>
      </c>
      <c r="D30" s="63">
        <v>2021</v>
      </c>
      <c r="E30" s="71" t="s">
        <v>199</v>
      </c>
      <c r="F30" s="71">
        <v>4</v>
      </c>
      <c r="G30" s="72" t="s">
        <v>225</v>
      </c>
      <c r="H30" s="72" t="s">
        <v>201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199</v>
      </c>
      <c r="F31" s="71">
        <v>4</v>
      </c>
      <c r="G31" s="64" t="s">
        <v>510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199</v>
      </c>
      <c r="F32" s="71">
        <v>4</v>
      </c>
      <c r="G32" s="72" t="s">
        <v>568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9"/>
      <c r="F33" s="78"/>
      <c r="G33" s="64"/>
      <c r="H33" s="64"/>
      <c r="I33" s="80">
        <f>SUM(I30:I32)</f>
        <v>2674</v>
      </c>
      <c r="J33" s="80">
        <f>SUM(J30:J32)</f>
        <v>17</v>
      </c>
      <c r="K33" s="100">
        <f>I33/J33</f>
        <v>157.29411764705881</v>
      </c>
    </row>
    <row r="34" spans="2:11" x14ac:dyDescent="0.25">
      <c r="B34" s="64"/>
      <c r="C34" s="64"/>
      <c r="D34" s="64"/>
      <c r="E34" s="79"/>
      <c r="F34" s="78"/>
      <c r="G34" s="64"/>
      <c r="H34" s="64"/>
      <c r="I34" s="101"/>
      <c r="J34" s="101"/>
      <c r="K34" s="100"/>
    </row>
    <row r="35" spans="2:11" x14ac:dyDescent="0.25">
      <c r="B35" s="63">
        <v>3</v>
      </c>
      <c r="C35" s="63">
        <v>4</v>
      </c>
      <c r="D35" s="63">
        <v>2022</v>
      </c>
      <c r="E35" s="268" t="s">
        <v>199</v>
      </c>
      <c r="F35" s="268">
        <v>4</v>
      </c>
      <c r="G35" s="64" t="s">
        <v>510</v>
      </c>
      <c r="H35" s="72" t="s">
        <v>132</v>
      </c>
      <c r="I35" s="101">
        <v>1035</v>
      </c>
      <c r="J35" s="101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9"/>
      <c r="F36" s="78"/>
      <c r="G36" s="64"/>
      <c r="H36" s="64"/>
      <c r="I36" s="101"/>
      <c r="J36" s="101"/>
      <c r="K36" s="100"/>
    </row>
    <row r="37" spans="2:11" x14ac:dyDescent="0.25">
      <c r="B37" s="64"/>
      <c r="C37" s="64"/>
      <c r="D37" s="64"/>
      <c r="E37" s="79"/>
      <c r="F37" s="78"/>
      <c r="G37" s="64"/>
      <c r="H37" s="64"/>
      <c r="I37" s="101"/>
      <c r="J37" s="101"/>
      <c r="K37" s="100"/>
    </row>
    <row r="38" spans="2:11" x14ac:dyDescent="0.25">
      <c r="B38" s="63"/>
      <c r="C38" s="63"/>
      <c r="D38" s="79"/>
      <c r="E38" s="72"/>
      <c r="F38" s="71"/>
      <c r="G38" s="72"/>
      <c r="H38" s="72"/>
      <c r="I38" s="101"/>
      <c r="J38" s="101"/>
      <c r="K38" s="66"/>
    </row>
    <row r="39" spans="2:11" x14ac:dyDescent="0.25">
      <c r="B39" s="63"/>
      <c r="C39" s="63"/>
      <c r="D39" s="79"/>
      <c r="E39" s="72"/>
      <c r="F39" s="71"/>
      <c r="G39" s="72"/>
      <c r="H39" s="71" t="s">
        <v>202</v>
      </c>
      <c r="I39" s="102">
        <f>I14+I19+I24+I28+I33+I35</f>
        <v>22456</v>
      </c>
      <c r="J39" s="103">
        <f>J14+J19+J24+J28+J33+J35</f>
        <v>132</v>
      </c>
      <c r="K39" s="104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8"/>
      <c r="J40" s="98"/>
      <c r="K40" s="51"/>
    </row>
    <row r="41" spans="2:11" ht="15.75" x14ac:dyDescent="0.25">
      <c r="B41" s="64"/>
      <c r="C41" s="64"/>
      <c r="E41" s="323" t="s">
        <v>203</v>
      </c>
      <c r="F41" s="323"/>
      <c r="G41" s="323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219">
        <v>10</v>
      </c>
      <c r="C43" s="63">
        <v>10</v>
      </c>
      <c r="D43" s="63">
        <v>2021</v>
      </c>
      <c r="E43" s="71" t="s">
        <v>204</v>
      </c>
      <c r="F43" s="71">
        <v>4</v>
      </c>
      <c r="G43" s="72" t="s">
        <v>292</v>
      </c>
      <c r="H43" s="72" t="s">
        <v>135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204</v>
      </c>
      <c r="F44" s="71">
        <v>4</v>
      </c>
      <c r="G44" s="64" t="s">
        <v>124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204</v>
      </c>
      <c r="F45" s="71">
        <v>4</v>
      </c>
      <c r="G45" s="72" t="s">
        <v>558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8"/>
      <c r="H46" s="72"/>
      <c r="I46" s="80">
        <f>SUM(I43:I45)</f>
        <v>3500</v>
      </c>
      <c r="J46" s="80">
        <f>SUM(J43:J45)</f>
        <v>21</v>
      </c>
      <c r="K46" s="100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8"/>
      <c r="H47" s="72"/>
      <c r="I47" s="63"/>
      <c r="J47" s="63"/>
      <c r="K47" s="66"/>
    </row>
    <row r="48" spans="2:11" x14ac:dyDescent="0.25">
      <c r="B48" s="219">
        <v>10</v>
      </c>
      <c r="C48" s="63">
        <v>10</v>
      </c>
      <c r="D48" s="63">
        <v>2021</v>
      </c>
      <c r="E48" s="71" t="s">
        <v>204</v>
      </c>
      <c r="F48" s="71">
        <v>4</v>
      </c>
      <c r="G48" s="72" t="s">
        <v>292</v>
      </c>
      <c r="H48" s="72" t="s">
        <v>134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204</v>
      </c>
      <c r="F49" s="71">
        <v>4</v>
      </c>
      <c r="G49" s="64" t="s">
        <v>124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204</v>
      </c>
      <c r="F50" s="71">
        <v>4</v>
      </c>
      <c r="G50" s="72" t="s">
        <v>558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8"/>
      <c r="H51" s="72"/>
      <c r="I51" s="80">
        <f>SUM(I48:I50)</f>
        <v>3740</v>
      </c>
      <c r="J51" s="80">
        <f>SUM(J48:J50)</f>
        <v>21</v>
      </c>
      <c r="K51" s="100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8"/>
      <c r="H52" s="72"/>
      <c r="I52" s="63"/>
      <c r="J52" s="63"/>
      <c r="K52" s="66"/>
    </row>
    <row r="53" spans="2:11" x14ac:dyDescent="0.25">
      <c r="B53" s="219">
        <v>10</v>
      </c>
      <c r="C53" s="63">
        <v>10</v>
      </c>
      <c r="D53" s="63">
        <v>2021</v>
      </c>
      <c r="E53" s="71" t="s">
        <v>204</v>
      </c>
      <c r="F53" s="71">
        <v>4</v>
      </c>
      <c r="G53" s="72" t="s">
        <v>292</v>
      </c>
      <c r="H53" s="72" t="s">
        <v>132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8"/>
      <c r="I54" s="80">
        <f>SUM(I53:I53)</f>
        <v>1073</v>
      </c>
      <c r="J54" s="80">
        <f>SUM(J53:J53)</f>
        <v>7</v>
      </c>
      <c r="K54" s="100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8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204</v>
      </c>
      <c r="F56" s="71">
        <v>4</v>
      </c>
      <c r="G56" s="64" t="s">
        <v>124</v>
      </c>
      <c r="H56" s="72" t="s">
        <v>141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9"/>
      <c r="C57" s="63"/>
      <c r="D57" s="173"/>
      <c r="E57" s="71" t="s">
        <v>204</v>
      </c>
      <c r="F57" s="71">
        <v>4</v>
      </c>
      <c r="G57" s="72"/>
      <c r="H57" s="78"/>
      <c r="I57" s="63"/>
      <c r="J57" s="63"/>
      <c r="K57" s="66"/>
    </row>
    <row r="58" spans="2:11" x14ac:dyDescent="0.25">
      <c r="B58" s="64"/>
      <c r="C58" s="64"/>
      <c r="D58" s="64"/>
      <c r="E58" s="63"/>
      <c r="F58" s="78"/>
      <c r="G58" s="78"/>
      <c r="H58" s="78"/>
      <c r="I58" s="80">
        <f>SUM(I56:I57)</f>
        <v>917</v>
      </c>
      <c r="J58" s="80">
        <f>SUM(J56:J57)</f>
        <v>6</v>
      </c>
      <c r="K58" s="100">
        <f>I58/J58</f>
        <v>152.83333333333334</v>
      </c>
    </row>
    <row r="59" spans="2:11" x14ac:dyDescent="0.25">
      <c r="B59" s="64"/>
      <c r="C59" s="64"/>
      <c r="D59" s="64"/>
      <c r="E59" s="63"/>
      <c r="F59" s="78"/>
      <c r="G59" s="78"/>
      <c r="H59" s="78"/>
      <c r="I59" s="63"/>
      <c r="J59" s="63"/>
      <c r="K59" s="63"/>
    </row>
    <row r="60" spans="2:11" x14ac:dyDescent="0.25">
      <c r="B60" s="219">
        <v>10</v>
      </c>
      <c r="C60" s="63">
        <v>10</v>
      </c>
      <c r="D60" s="63">
        <v>2021</v>
      </c>
      <c r="E60" s="71" t="s">
        <v>204</v>
      </c>
      <c r="F60" s="71">
        <v>4</v>
      </c>
      <c r="G60" s="72" t="s">
        <v>292</v>
      </c>
      <c r="H60" s="67" t="s">
        <v>144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204</v>
      </c>
      <c r="F61" s="71">
        <v>4</v>
      </c>
      <c r="G61" s="64" t="s">
        <v>124</v>
      </c>
      <c r="H61" s="78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3" t="s">
        <v>204</v>
      </c>
      <c r="F62" s="173">
        <v>4</v>
      </c>
      <c r="G62" s="72" t="s">
        <v>558</v>
      </c>
      <c r="H62" s="78"/>
      <c r="I62" s="63"/>
      <c r="J62" s="63"/>
      <c r="K62" s="66"/>
    </row>
    <row r="63" spans="2:11" x14ac:dyDescent="0.25">
      <c r="C63" s="64"/>
      <c r="G63" s="78"/>
      <c r="H63" s="78"/>
      <c r="I63" s="80">
        <f>SUM(I60:I61)</f>
        <v>2269</v>
      </c>
      <c r="J63" s="80">
        <f>SUM(J60:J61)</f>
        <v>14</v>
      </c>
      <c r="K63" s="66">
        <f>I63/J63</f>
        <v>162.07142857142858</v>
      </c>
    </row>
    <row r="64" spans="2:11" x14ac:dyDescent="0.25">
      <c r="C64" s="64"/>
      <c r="G64" s="78"/>
      <c r="H64" s="78"/>
      <c r="I64" s="101"/>
      <c r="J64" s="101"/>
      <c r="K64" s="66"/>
    </row>
    <row r="65" spans="2:11" x14ac:dyDescent="0.25">
      <c r="B65" s="63">
        <v>3</v>
      </c>
      <c r="C65" s="63">
        <v>4</v>
      </c>
      <c r="D65" s="63">
        <v>2022</v>
      </c>
      <c r="E65" s="268" t="s">
        <v>204</v>
      </c>
      <c r="F65" s="268">
        <v>4</v>
      </c>
      <c r="G65" s="64" t="s">
        <v>124</v>
      </c>
      <c r="H65" s="78" t="s">
        <v>504</v>
      </c>
      <c r="I65" s="101">
        <v>260</v>
      </c>
      <c r="J65" s="101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558</v>
      </c>
      <c r="H66" s="78"/>
      <c r="I66" s="101">
        <v>955</v>
      </c>
      <c r="J66" s="101">
        <v>7</v>
      </c>
      <c r="K66" s="66">
        <f>I66/J66</f>
        <v>136.42857142857142</v>
      </c>
    </row>
    <row r="67" spans="2:11" x14ac:dyDescent="0.25">
      <c r="C67" s="64"/>
      <c r="G67" s="72"/>
      <c r="H67" s="78"/>
      <c r="I67" s="80">
        <f>SUM(I65:I66)</f>
        <v>1215</v>
      </c>
      <c r="J67" s="80">
        <f>SUM(J65:J66)</f>
        <v>9</v>
      </c>
      <c r="K67" s="66">
        <f>I67/J67</f>
        <v>135</v>
      </c>
    </row>
    <row r="68" spans="2:11" x14ac:dyDescent="0.25">
      <c r="C68" s="64"/>
      <c r="G68" s="78"/>
      <c r="H68" s="78"/>
      <c r="I68" s="101"/>
      <c r="J68" s="101"/>
      <c r="K68" s="66"/>
    </row>
    <row r="69" spans="2:11" x14ac:dyDescent="0.25">
      <c r="C69" s="64"/>
      <c r="G69" s="78"/>
      <c r="H69" s="71" t="s">
        <v>202</v>
      </c>
      <c r="I69" s="102">
        <f>I46+I51+I54+I58+I63+I67</f>
        <v>12714</v>
      </c>
      <c r="J69" s="103">
        <f>J46+J51+J54+J58+J63+J67</f>
        <v>78</v>
      </c>
      <c r="K69" s="104">
        <f>I69/J69</f>
        <v>163</v>
      </c>
    </row>
    <row r="70" spans="2:11" ht="15.75" x14ac:dyDescent="0.25">
      <c r="C70" s="64"/>
      <c r="E70" s="323" t="s">
        <v>205</v>
      </c>
      <c r="F70" s="323"/>
      <c r="G70" s="323"/>
      <c r="I70" s="98"/>
      <c r="J70" s="98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3">
        <v>17</v>
      </c>
      <c r="C72" s="63">
        <v>11</v>
      </c>
      <c r="D72" s="63">
        <v>2019</v>
      </c>
      <c r="E72" s="71" t="s">
        <v>206</v>
      </c>
      <c r="F72" s="71">
        <v>3</v>
      </c>
      <c r="G72" s="72" t="s">
        <v>124</v>
      </c>
      <c r="H72" s="64" t="s">
        <v>207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206</v>
      </c>
      <c r="F73" s="173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206</v>
      </c>
      <c r="F74" s="173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9"/>
      <c r="F75" s="78"/>
      <c r="G75" s="64"/>
      <c r="H75" s="64"/>
      <c r="I75" s="80">
        <f>SUM(I72:I74)</f>
        <v>869</v>
      </c>
      <c r="J75" s="80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9"/>
      <c r="F76" s="78"/>
      <c r="G76" s="64"/>
      <c r="H76" s="64"/>
      <c r="I76" s="63"/>
      <c r="J76" s="63"/>
      <c r="K76" s="63"/>
    </row>
    <row r="77" spans="2:11" x14ac:dyDescent="0.25">
      <c r="B77" s="173">
        <v>17</v>
      </c>
      <c r="C77" s="63">
        <v>11</v>
      </c>
      <c r="D77" s="63">
        <v>2019</v>
      </c>
      <c r="E77" s="71" t="s">
        <v>206</v>
      </c>
      <c r="F77" s="173">
        <v>3</v>
      </c>
      <c r="G77" s="72" t="s">
        <v>124</v>
      </c>
      <c r="H77" s="72" t="s">
        <v>138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3"/>
      <c r="C78" s="63"/>
      <c r="D78" s="63"/>
      <c r="E78" s="173" t="s">
        <v>206</v>
      </c>
      <c r="F78" s="173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206</v>
      </c>
      <c r="F79" s="173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9"/>
      <c r="F80" s="78"/>
      <c r="G80" s="64"/>
      <c r="H80" s="64"/>
      <c r="I80" s="80">
        <f>SUM(I77:I79)</f>
        <v>497</v>
      </c>
      <c r="J80" s="80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9"/>
      <c r="F81" s="78"/>
      <c r="G81" s="64"/>
      <c r="H81" s="64"/>
      <c r="I81" s="63"/>
      <c r="J81" s="63"/>
      <c r="K81" s="63"/>
    </row>
    <row r="82" spans="2:11" x14ac:dyDescent="0.25">
      <c r="B82" s="173">
        <v>17</v>
      </c>
      <c r="C82" s="63">
        <v>11</v>
      </c>
      <c r="D82" s="63">
        <v>2019</v>
      </c>
      <c r="E82" s="71" t="s">
        <v>206</v>
      </c>
      <c r="F82" s="173">
        <v>3</v>
      </c>
      <c r="G82" s="72" t="s">
        <v>124</v>
      </c>
      <c r="H82" s="64" t="s">
        <v>134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206</v>
      </c>
      <c r="F83" s="173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206</v>
      </c>
      <c r="F84" s="173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9"/>
      <c r="F85" s="78"/>
      <c r="G85" s="64"/>
      <c r="H85" s="64"/>
      <c r="I85" s="80">
        <f>SUM(I82:I84)</f>
        <v>1604</v>
      </c>
      <c r="J85" s="80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9"/>
      <c r="F86" s="78"/>
      <c r="G86" s="64"/>
      <c r="H86" s="64"/>
      <c r="I86" s="63"/>
      <c r="J86" s="63"/>
      <c r="K86" s="63"/>
    </row>
    <row r="87" spans="2:11" x14ac:dyDescent="0.25">
      <c r="B87" s="173">
        <v>17</v>
      </c>
      <c r="C87" s="63">
        <v>11</v>
      </c>
      <c r="D87" s="63">
        <v>2019</v>
      </c>
      <c r="E87" s="71" t="s">
        <v>206</v>
      </c>
      <c r="F87" s="173">
        <v>3</v>
      </c>
      <c r="G87" s="72" t="s">
        <v>140</v>
      </c>
      <c r="H87" s="72" t="s">
        <v>139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3"/>
      <c r="C88" s="63"/>
      <c r="D88" s="63"/>
      <c r="E88" s="173" t="s">
        <v>206</v>
      </c>
      <c r="F88" s="173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206</v>
      </c>
      <c r="F89" s="173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80">
        <f>SUM(I87:I89)</f>
        <v>835</v>
      </c>
      <c r="J90" s="80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202</v>
      </c>
      <c r="I92" s="102">
        <f>I75+I80+I85+I90</f>
        <v>3805</v>
      </c>
      <c r="J92" s="103">
        <f>J75+J80+J85+J90</f>
        <v>27</v>
      </c>
      <c r="K92" s="104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314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4" t="s">
        <v>208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114</v>
      </c>
      <c r="C6" s="60" t="s">
        <v>115</v>
      </c>
      <c r="D6" s="60" t="s">
        <v>116</v>
      </c>
      <c r="E6" s="60" t="s">
        <v>197</v>
      </c>
      <c r="F6" s="60" t="s">
        <v>118</v>
      </c>
      <c r="G6" s="60" t="s">
        <v>119</v>
      </c>
      <c r="H6" s="60" t="s">
        <v>120</v>
      </c>
      <c r="I6" s="60" t="s">
        <v>122</v>
      </c>
      <c r="J6" s="60" t="s">
        <v>14</v>
      </c>
      <c r="K6" s="105" t="s">
        <v>18</v>
      </c>
    </row>
    <row r="7" spans="2:11" x14ac:dyDescent="0.25">
      <c r="B7" s="95"/>
      <c r="C7" s="95"/>
      <c r="D7" s="95"/>
      <c r="E7" s="95"/>
      <c r="F7" s="95"/>
      <c r="G7" s="96"/>
      <c r="H7" s="97"/>
      <c r="I7" s="95"/>
      <c r="J7" s="95"/>
      <c r="K7" s="95"/>
    </row>
    <row r="8" spans="2:11" ht="24.75" customHeight="1" x14ac:dyDescent="0.25">
      <c r="B8" s="95"/>
      <c r="C8" s="95"/>
      <c r="D8" s="95"/>
      <c r="E8" s="95"/>
      <c r="F8" s="95"/>
      <c r="G8" s="324" t="s">
        <v>605</v>
      </c>
      <c r="H8" s="324"/>
      <c r="I8" s="95"/>
      <c r="J8" s="95"/>
      <c r="K8" s="95"/>
    </row>
    <row r="9" spans="2:11" x14ac:dyDescent="0.25">
      <c r="B9" s="71">
        <v>14</v>
      </c>
      <c r="C9" s="63">
        <v>11</v>
      </c>
      <c r="D9" s="63">
        <v>2021</v>
      </c>
      <c r="E9" s="71" t="s">
        <v>206</v>
      </c>
      <c r="F9" s="71">
        <v>5</v>
      </c>
      <c r="G9" s="64" t="s">
        <v>124</v>
      </c>
      <c r="H9" s="72" t="s">
        <v>133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9">
        <v>27</v>
      </c>
      <c r="C10" s="63">
        <v>2</v>
      </c>
      <c r="D10" s="54">
        <v>2022</v>
      </c>
      <c r="E10" s="71" t="s">
        <v>206</v>
      </c>
      <c r="F10" s="71">
        <v>5</v>
      </c>
      <c r="G10" s="64" t="s">
        <v>124</v>
      </c>
      <c r="H10" s="72"/>
      <c r="I10" s="101">
        <v>1108</v>
      </c>
      <c r="J10" s="101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206</v>
      </c>
      <c r="F11" s="63">
        <v>5</v>
      </c>
      <c r="G11" s="72" t="s">
        <v>379</v>
      </c>
      <c r="H11" s="78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8"/>
      <c r="C12" s="64"/>
      <c r="D12" s="64"/>
      <c r="E12" s="79"/>
      <c r="F12" s="78"/>
      <c r="G12" s="78"/>
      <c r="H12" s="78"/>
      <c r="I12" s="80">
        <f>SUM(I9:I11)</f>
        <v>3568</v>
      </c>
      <c r="J12" s="80">
        <f>SUM(J9:J11)</f>
        <v>20</v>
      </c>
      <c r="K12" s="66">
        <f>I12/J12</f>
        <v>178.4</v>
      </c>
    </row>
    <row r="13" spans="2:11" x14ac:dyDescent="0.25">
      <c r="B13" s="78"/>
      <c r="C13" s="64"/>
      <c r="D13" s="64"/>
      <c r="E13" s="79"/>
      <c r="F13" s="78"/>
      <c r="G13" s="78"/>
      <c r="H13" s="78"/>
      <c r="I13" s="63"/>
      <c r="J13" s="63"/>
      <c r="K13" s="63"/>
    </row>
    <row r="14" spans="2:11" x14ac:dyDescent="0.25">
      <c r="B14" s="255">
        <v>14</v>
      </c>
      <c r="C14" s="63">
        <v>11</v>
      </c>
      <c r="D14" s="63">
        <v>2021</v>
      </c>
      <c r="E14" s="175" t="s">
        <v>206</v>
      </c>
      <c r="F14" s="175">
        <v>5</v>
      </c>
      <c r="G14" s="64" t="s">
        <v>124</v>
      </c>
      <c r="H14" s="72" t="s">
        <v>129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9">
        <v>27</v>
      </c>
      <c r="C15" s="63">
        <v>2</v>
      </c>
      <c r="D15" s="54">
        <v>2022</v>
      </c>
      <c r="E15" s="255" t="s">
        <v>206</v>
      </c>
      <c r="F15" s="255">
        <v>5</v>
      </c>
      <c r="G15" s="64" t="s">
        <v>124</v>
      </c>
      <c r="H15" s="78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206</v>
      </c>
      <c r="F16" s="63">
        <v>5</v>
      </c>
      <c r="G16" s="72" t="s">
        <v>379</v>
      </c>
      <c r="H16" s="78"/>
      <c r="I16" s="63">
        <v>1341</v>
      </c>
      <c r="J16" s="63">
        <v>7</v>
      </c>
      <c r="K16" s="263">
        <f>I16/J16</f>
        <v>191.57142857142858</v>
      </c>
    </row>
    <row r="17" spans="2:11" x14ac:dyDescent="0.25">
      <c r="B17" s="78"/>
      <c r="C17" s="64"/>
      <c r="D17" s="64"/>
      <c r="E17" s="79"/>
      <c r="F17" s="78"/>
      <c r="G17" s="78"/>
      <c r="H17" s="78"/>
      <c r="I17" s="80">
        <f>SUM(I14:I16)</f>
        <v>3206</v>
      </c>
      <c r="J17" s="80">
        <f>SUM(J14:J16)</f>
        <v>17</v>
      </c>
      <c r="K17" s="66">
        <f>I17/J17</f>
        <v>188.58823529411765</v>
      </c>
    </row>
    <row r="18" spans="2:11" x14ac:dyDescent="0.25">
      <c r="B18" s="78"/>
      <c r="C18" s="64"/>
      <c r="D18" s="64"/>
      <c r="E18" s="79"/>
      <c r="F18" s="78"/>
      <c r="G18" s="78"/>
      <c r="H18" s="78"/>
      <c r="I18" s="63"/>
      <c r="J18" s="63"/>
      <c r="K18" s="63"/>
    </row>
    <row r="19" spans="2:11" x14ac:dyDescent="0.25">
      <c r="B19" s="255">
        <v>14</v>
      </c>
      <c r="C19" s="63">
        <v>11</v>
      </c>
      <c r="D19" s="63">
        <v>2021</v>
      </c>
      <c r="E19" s="175" t="s">
        <v>206</v>
      </c>
      <c r="F19" s="175">
        <v>5</v>
      </c>
      <c r="G19" s="64" t="s">
        <v>124</v>
      </c>
      <c r="H19" s="72" t="s">
        <v>130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9">
        <v>27</v>
      </c>
      <c r="C20" s="63">
        <v>2</v>
      </c>
      <c r="D20" s="54">
        <v>2022</v>
      </c>
      <c r="E20" s="255" t="s">
        <v>206</v>
      </c>
      <c r="F20" s="255">
        <v>5</v>
      </c>
      <c r="G20" s="64" t="s">
        <v>124</v>
      </c>
      <c r="H20" s="78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206</v>
      </c>
      <c r="F21" s="63">
        <v>5</v>
      </c>
      <c r="G21" s="72" t="s">
        <v>379</v>
      </c>
      <c r="H21" s="78"/>
      <c r="I21" s="63">
        <v>1221</v>
      </c>
      <c r="J21" s="63">
        <v>7</v>
      </c>
      <c r="K21" s="176">
        <f>I21/J21</f>
        <v>174.42857142857142</v>
      </c>
    </row>
    <row r="22" spans="2:11" x14ac:dyDescent="0.25">
      <c r="B22" s="78"/>
      <c r="C22" s="64"/>
      <c r="D22" s="64"/>
      <c r="E22" s="79"/>
      <c r="F22" s="78"/>
      <c r="G22" s="78"/>
      <c r="H22" s="78"/>
      <c r="I22" s="80">
        <f>SUM(I19:I21)</f>
        <v>3377</v>
      </c>
      <c r="J22" s="80">
        <f>SUM(J19:J21)</f>
        <v>19</v>
      </c>
      <c r="K22" s="66">
        <f>I22/J22</f>
        <v>177.73684210526315</v>
      </c>
    </row>
    <row r="23" spans="2:11" x14ac:dyDescent="0.25">
      <c r="B23" s="78"/>
      <c r="C23" s="64"/>
      <c r="D23" s="64"/>
      <c r="E23" s="79"/>
      <c r="F23" s="78"/>
      <c r="G23" s="78"/>
      <c r="H23" s="78"/>
      <c r="I23" s="63"/>
      <c r="J23" s="63"/>
      <c r="K23" s="63"/>
    </row>
    <row r="24" spans="2:11" x14ac:dyDescent="0.25">
      <c r="B24" s="255">
        <v>14</v>
      </c>
      <c r="C24" s="63">
        <v>11</v>
      </c>
      <c r="D24" s="63">
        <v>2021</v>
      </c>
      <c r="E24" s="175" t="s">
        <v>206</v>
      </c>
      <c r="F24" s="175">
        <v>5</v>
      </c>
      <c r="G24" s="64" t="s">
        <v>124</v>
      </c>
      <c r="H24" s="72" t="s">
        <v>137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9">
        <v>27</v>
      </c>
      <c r="C25" s="63">
        <v>2</v>
      </c>
      <c r="D25" s="54">
        <v>2022</v>
      </c>
      <c r="E25" s="255" t="s">
        <v>206</v>
      </c>
      <c r="F25" s="255">
        <v>5</v>
      </c>
      <c r="G25" s="64" t="s">
        <v>124</v>
      </c>
      <c r="H25" s="78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206</v>
      </c>
      <c r="F26" s="63">
        <v>5</v>
      </c>
      <c r="G26" s="72" t="s">
        <v>379</v>
      </c>
      <c r="H26" s="78"/>
      <c r="I26" s="63">
        <v>1120</v>
      </c>
      <c r="J26" s="63">
        <v>7</v>
      </c>
      <c r="K26" s="66">
        <f>I26/J26</f>
        <v>160</v>
      </c>
    </row>
    <row r="27" spans="2:11" x14ac:dyDescent="0.25">
      <c r="B27" s="78"/>
      <c r="C27" s="64"/>
      <c r="D27" s="64"/>
      <c r="E27" s="79"/>
      <c r="F27" s="78"/>
      <c r="G27" s="78"/>
      <c r="H27" s="78"/>
      <c r="I27" s="80">
        <f>SUM(I24:I26)</f>
        <v>3669</v>
      </c>
      <c r="J27" s="80">
        <f>SUM(J24:J26)</f>
        <v>21</v>
      </c>
      <c r="K27" s="66">
        <f>I27/J27</f>
        <v>174.71428571428572</v>
      </c>
    </row>
    <row r="28" spans="2:11" x14ac:dyDescent="0.25">
      <c r="B28" s="78"/>
      <c r="C28" s="64"/>
      <c r="D28" s="64"/>
      <c r="E28" s="79"/>
      <c r="F28" s="78"/>
      <c r="G28" s="78"/>
      <c r="H28" s="78"/>
      <c r="I28" s="63"/>
      <c r="J28" s="63"/>
      <c r="K28" s="63"/>
    </row>
    <row r="29" spans="2:11" x14ac:dyDescent="0.25">
      <c r="B29" s="255">
        <v>14</v>
      </c>
      <c r="C29" s="63">
        <v>11</v>
      </c>
      <c r="D29" s="63">
        <v>2021</v>
      </c>
      <c r="E29" s="175" t="s">
        <v>206</v>
      </c>
      <c r="F29" s="175">
        <v>5</v>
      </c>
      <c r="G29" s="64" t="s">
        <v>124</v>
      </c>
      <c r="H29" s="72" t="s">
        <v>145</v>
      </c>
      <c r="I29" s="63">
        <v>1351</v>
      </c>
      <c r="J29" s="63">
        <v>7</v>
      </c>
      <c r="K29" s="176">
        <f>I29/J29</f>
        <v>193</v>
      </c>
    </row>
    <row r="30" spans="2:11" x14ac:dyDescent="0.25">
      <c r="B30" s="99">
        <v>27</v>
      </c>
      <c r="C30" s="63">
        <v>2</v>
      </c>
      <c r="D30" s="54">
        <v>2022</v>
      </c>
      <c r="E30" s="255" t="s">
        <v>206</v>
      </c>
      <c r="F30" s="255">
        <v>5</v>
      </c>
      <c r="G30" s="64" t="s">
        <v>124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80">
        <f>SUM(I29:I31)</f>
        <v>1351</v>
      </c>
      <c r="J32" s="80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1"/>
      <c r="J33" s="98"/>
      <c r="K33" s="51"/>
    </row>
    <row r="34" spans="2:11" x14ac:dyDescent="0.25">
      <c r="B34" s="255">
        <v>14</v>
      </c>
      <c r="C34" s="63">
        <v>11</v>
      </c>
      <c r="D34" s="63">
        <v>2021</v>
      </c>
      <c r="E34" s="175" t="s">
        <v>206</v>
      </c>
      <c r="F34" s="175">
        <v>5</v>
      </c>
      <c r="G34" s="64" t="s">
        <v>124</v>
      </c>
      <c r="H34" s="72" t="s">
        <v>131</v>
      </c>
      <c r="I34" s="101">
        <v>1213</v>
      </c>
      <c r="J34" s="101">
        <v>7</v>
      </c>
      <c r="K34" s="66">
        <f>I34/J34</f>
        <v>173.28571428571428</v>
      </c>
    </row>
    <row r="35" spans="2:11" x14ac:dyDescent="0.25">
      <c r="B35" s="99">
        <v>27</v>
      </c>
      <c r="C35" s="63">
        <v>2</v>
      </c>
      <c r="D35" s="54">
        <v>2022</v>
      </c>
      <c r="E35" s="255" t="s">
        <v>206</v>
      </c>
      <c r="F35" s="255">
        <v>5</v>
      </c>
      <c r="G35" s="64" t="s">
        <v>124</v>
      </c>
      <c r="H35" s="72"/>
      <c r="I35" s="101">
        <v>1338</v>
      </c>
      <c r="J35" s="101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96" t="s">
        <v>206</v>
      </c>
      <c r="F36" s="296">
        <v>5</v>
      </c>
      <c r="G36" s="72" t="s">
        <v>379</v>
      </c>
      <c r="H36" s="72"/>
      <c r="I36" s="101">
        <v>1181</v>
      </c>
      <c r="J36" s="101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80">
        <f>SUM(I34:I36)</f>
        <v>3732</v>
      </c>
      <c r="J37" s="80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1"/>
      <c r="J38" s="101"/>
      <c r="K38" s="66"/>
    </row>
    <row r="39" spans="2:11" x14ac:dyDescent="0.25">
      <c r="B39" s="54"/>
      <c r="C39" s="52"/>
      <c r="D39" s="52"/>
      <c r="E39" s="32"/>
      <c r="F39" s="54"/>
      <c r="H39" s="71" t="s">
        <v>202</v>
      </c>
      <c r="I39" s="102">
        <f>I12+I17+I22+I27+I32+I37</f>
        <v>18903</v>
      </c>
      <c r="J39" s="103">
        <f>J12+J17+J22+J27+J32+J37</f>
        <v>105</v>
      </c>
      <c r="K39" s="104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324" t="s">
        <v>606</v>
      </c>
      <c r="H40" s="324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5">
        <v>14</v>
      </c>
      <c r="C42" s="63">
        <v>11</v>
      </c>
      <c r="D42" s="63">
        <v>2021</v>
      </c>
      <c r="E42" s="175" t="s">
        <v>206</v>
      </c>
      <c r="F42" s="175">
        <v>5</v>
      </c>
      <c r="G42" s="64" t="s">
        <v>124</v>
      </c>
      <c r="H42" s="72" t="s">
        <v>146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9">
        <v>27</v>
      </c>
      <c r="C43" s="63">
        <v>2</v>
      </c>
      <c r="D43" s="296">
        <v>2022</v>
      </c>
      <c r="E43" s="255" t="s">
        <v>206</v>
      </c>
      <c r="F43" s="255">
        <v>5</v>
      </c>
      <c r="G43" s="64" t="s">
        <v>124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9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80">
        <f>SUM(I42:I44)</f>
        <v>2315</v>
      </c>
      <c r="J45" s="80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5">
        <v>14</v>
      </c>
      <c r="C47" s="63">
        <v>11</v>
      </c>
      <c r="D47" s="63">
        <v>2021</v>
      </c>
      <c r="E47" s="175" t="s">
        <v>206</v>
      </c>
      <c r="F47" s="175">
        <v>5</v>
      </c>
      <c r="G47" s="64" t="s">
        <v>124</v>
      </c>
      <c r="H47" s="72" t="s">
        <v>127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9">
        <v>27</v>
      </c>
      <c r="C48" s="63">
        <v>2</v>
      </c>
      <c r="D48" s="296">
        <v>2022</v>
      </c>
      <c r="E48" s="255" t="s">
        <v>206</v>
      </c>
      <c r="F48" s="255">
        <v>5</v>
      </c>
      <c r="G48" s="64" t="s">
        <v>124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96" t="s">
        <v>206</v>
      </c>
      <c r="F49" s="296">
        <v>5</v>
      </c>
      <c r="G49" s="72" t="s">
        <v>379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80">
        <f>SUM(I47:I49)</f>
        <v>3967</v>
      </c>
      <c r="J50" s="80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5">
        <v>14</v>
      </c>
      <c r="C52" s="63">
        <v>11</v>
      </c>
      <c r="D52" s="63">
        <v>2021</v>
      </c>
      <c r="E52" s="175" t="s">
        <v>206</v>
      </c>
      <c r="F52" s="175">
        <v>5</v>
      </c>
      <c r="G52" s="64" t="s">
        <v>124</v>
      </c>
      <c r="H52" s="72" t="s">
        <v>259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9">
        <v>27</v>
      </c>
      <c r="C53" s="63">
        <v>2</v>
      </c>
      <c r="D53" s="296">
        <v>2022</v>
      </c>
      <c r="E53" s="255" t="s">
        <v>206</v>
      </c>
      <c r="F53" s="255">
        <v>5</v>
      </c>
      <c r="G53" s="64" t="s">
        <v>124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96" t="s">
        <v>206</v>
      </c>
      <c r="F54" s="296">
        <v>5</v>
      </c>
      <c r="G54" s="72" t="s">
        <v>379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80">
        <f>SUM(I52:I54)</f>
        <v>4015</v>
      </c>
      <c r="J55" s="80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5">
        <v>14</v>
      </c>
      <c r="C57" s="63">
        <v>11</v>
      </c>
      <c r="D57" s="63">
        <v>2021</v>
      </c>
      <c r="E57" s="175" t="s">
        <v>206</v>
      </c>
      <c r="F57" s="175">
        <v>5</v>
      </c>
      <c r="G57" s="64" t="s">
        <v>124</v>
      </c>
      <c r="H57" s="72" t="s">
        <v>136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9">
        <v>27</v>
      </c>
      <c r="C58" s="63">
        <v>2</v>
      </c>
      <c r="D58" s="296">
        <v>2022</v>
      </c>
      <c r="E58" s="255" t="s">
        <v>206</v>
      </c>
      <c r="F58" s="255">
        <v>5</v>
      </c>
      <c r="G58" s="64" t="s">
        <v>124</v>
      </c>
      <c r="H58" s="78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8"/>
      <c r="I59" s="63"/>
      <c r="J59" s="63"/>
      <c r="K59" s="66"/>
    </row>
    <row r="60" spans="2:11" x14ac:dyDescent="0.25">
      <c r="B60" s="64"/>
      <c r="C60" s="64"/>
      <c r="D60" s="64"/>
      <c r="E60" s="79"/>
      <c r="F60" s="78"/>
      <c r="G60" s="64"/>
      <c r="H60" s="78"/>
      <c r="I60" s="80">
        <f>SUM(I57:I59)</f>
        <v>1984</v>
      </c>
      <c r="J60" s="80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9"/>
      <c r="F61" s="78"/>
      <c r="G61" s="64"/>
      <c r="H61" s="78"/>
      <c r="I61" s="63"/>
      <c r="J61" s="63"/>
      <c r="K61" s="63"/>
    </row>
    <row r="62" spans="2:11" x14ac:dyDescent="0.25">
      <c r="B62" s="64"/>
      <c r="C62" s="64"/>
      <c r="D62" s="64"/>
      <c r="E62" s="79"/>
      <c r="F62" s="78"/>
      <c r="G62" s="64"/>
      <c r="H62" s="78"/>
      <c r="I62" s="63"/>
      <c r="J62" s="63"/>
      <c r="K62" s="63"/>
    </row>
    <row r="63" spans="2:11" x14ac:dyDescent="0.25">
      <c r="B63" s="255">
        <v>14</v>
      </c>
      <c r="C63" s="63">
        <v>11</v>
      </c>
      <c r="D63" s="63">
        <v>2021</v>
      </c>
      <c r="E63" s="175" t="s">
        <v>206</v>
      </c>
      <c r="F63" s="175">
        <v>5</v>
      </c>
      <c r="G63" s="64" t="s">
        <v>124</v>
      </c>
      <c r="H63" s="72" t="s">
        <v>342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9">
        <v>27</v>
      </c>
      <c r="C64" s="63">
        <v>2</v>
      </c>
      <c r="D64" s="296">
        <v>2022</v>
      </c>
      <c r="E64" s="255" t="s">
        <v>206</v>
      </c>
      <c r="F64" s="255">
        <v>5</v>
      </c>
      <c r="G64" s="64" t="s">
        <v>124</v>
      </c>
      <c r="H64" s="78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96" t="s">
        <v>206</v>
      </c>
      <c r="F65" s="296">
        <v>5</v>
      </c>
      <c r="G65" s="72" t="s">
        <v>379</v>
      </c>
      <c r="H65" s="78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9"/>
      <c r="F66" s="78"/>
      <c r="G66" s="64"/>
      <c r="H66" s="78"/>
      <c r="I66" s="80">
        <f>SUM(I63:I65)</f>
        <v>3163</v>
      </c>
      <c r="J66" s="80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9"/>
      <c r="F67" s="78"/>
      <c r="G67" s="64"/>
      <c r="H67" s="78"/>
      <c r="I67" s="63"/>
      <c r="J67" s="63"/>
      <c r="K67" s="63"/>
    </row>
    <row r="68" spans="2:11" x14ac:dyDescent="0.25">
      <c r="B68" s="296">
        <v>14</v>
      </c>
      <c r="C68" s="63">
        <v>11</v>
      </c>
      <c r="D68" s="63">
        <v>2021</v>
      </c>
      <c r="E68" s="175" t="s">
        <v>206</v>
      </c>
      <c r="F68" s="175">
        <v>5</v>
      </c>
      <c r="G68" s="64" t="s">
        <v>124</v>
      </c>
      <c r="H68" s="72" t="s">
        <v>147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96" t="s">
        <v>206</v>
      </c>
      <c r="F69" s="296">
        <v>5</v>
      </c>
      <c r="G69" s="72" t="s">
        <v>379</v>
      </c>
      <c r="H69" s="78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8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8"/>
      <c r="I71" s="80">
        <f>SUM(I68:I70)</f>
        <v>2371</v>
      </c>
      <c r="J71" s="80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8"/>
      <c r="I72" s="101"/>
      <c r="J72" s="101"/>
      <c r="K72" s="66"/>
    </row>
    <row r="73" spans="2:11" x14ac:dyDescent="0.25">
      <c r="B73" s="63">
        <v>12</v>
      </c>
      <c r="C73" s="63">
        <v>6</v>
      </c>
      <c r="D73" s="63">
        <v>2022</v>
      </c>
      <c r="E73" s="296" t="s">
        <v>206</v>
      </c>
      <c r="F73" s="296">
        <v>5</v>
      </c>
      <c r="G73" s="72" t="s">
        <v>379</v>
      </c>
      <c r="H73" s="78" t="s">
        <v>589</v>
      </c>
      <c r="I73" s="101">
        <v>1068</v>
      </c>
      <c r="J73" s="101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8"/>
      <c r="I74" s="101"/>
      <c r="J74" s="101"/>
      <c r="K74" s="66"/>
    </row>
    <row r="75" spans="2:11" x14ac:dyDescent="0.25">
      <c r="B75" s="54"/>
      <c r="C75" s="52"/>
      <c r="D75" s="52"/>
      <c r="E75" s="32"/>
      <c r="F75" s="54"/>
      <c r="H75" s="78"/>
      <c r="I75" s="101"/>
      <c r="J75" s="101"/>
      <c r="K75" s="66"/>
    </row>
    <row r="76" spans="2:11" x14ac:dyDescent="0.25">
      <c r="B76" s="54"/>
      <c r="C76" s="52"/>
      <c r="D76" s="52"/>
      <c r="E76" s="32"/>
      <c r="F76" s="54"/>
      <c r="H76" s="175" t="s">
        <v>202</v>
      </c>
      <c r="I76" s="102">
        <f>I45+I50+I55+I60+I66+I71+I73</f>
        <v>18883</v>
      </c>
      <c r="J76" s="103">
        <f>J45+J50+J55+J60+J66+J71+J73</f>
        <v>105</v>
      </c>
      <c r="K76" s="104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8"/>
      <c r="I77" s="101"/>
      <c r="J77" s="101"/>
      <c r="K77" s="66"/>
    </row>
    <row r="78" spans="2:11" ht="15.75" x14ac:dyDescent="0.25">
      <c r="B78" s="54"/>
      <c r="C78" s="52"/>
      <c r="D78" s="52"/>
      <c r="E78" s="32"/>
      <c r="F78" s="54"/>
      <c r="G78" s="106" t="s">
        <v>232</v>
      </c>
      <c r="H78" s="78"/>
      <c r="I78" s="101"/>
      <c r="J78" s="101"/>
      <c r="K78" s="66"/>
    </row>
    <row r="79" spans="2:11" x14ac:dyDescent="0.25">
      <c r="B79" s="54"/>
      <c r="C79" s="52"/>
      <c r="D79" s="52"/>
      <c r="E79" s="32"/>
      <c r="F79" s="54"/>
      <c r="H79" s="78"/>
      <c r="I79" s="101"/>
      <c r="J79" s="101"/>
      <c r="K79" s="66"/>
    </row>
    <row r="80" spans="2:11" x14ac:dyDescent="0.25">
      <c r="B80" s="175">
        <v>14</v>
      </c>
      <c r="C80" s="63">
        <v>11</v>
      </c>
      <c r="D80" s="63">
        <v>2021</v>
      </c>
      <c r="E80" s="175" t="s">
        <v>233</v>
      </c>
      <c r="F80" s="175">
        <v>4</v>
      </c>
      <c r="G80" s="64" t="s">
        <v>140</v>
      </c>
      <c r="H80" s="64" t="s">
        <v>231</v>
      </c>
      <c r="I80" s="101">
        <v>819</v>
      </c>
      <c r="J80" s="101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96" t="s">
        <v>233</v>
      </c>
      <c r="F81" s="296">
        <v>4</v>
      </c>
      <c r="G81" s="64" t="s">
        <v>124</v>
      </c>
      <c r="H81" s="78"/>
      <c r="I81" s="101">
        <v>533</v>
      </c>
      <c r="J81" s="101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8"/>
      <c r="I82" s="80">
        <f>SUM(I80:I81)</f>
        <v>1352</v>
      </c>
      <c r="J82" s="80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8"/>
      <c r="I83" s="101"/>
      <c r="J83" s="101"/>
      <c r="K83" s="66"/>
    </row>
    <row r="84" spans="2:11" x14ac:dyDescent="0.25">
      <c r="B84" s="255">
        <v>14</v>
      </c>
      <c r="C84" s="63">
        <v>11</v>
      </c>
      <c r="D84" s="63">
        <v>2021</v>
      </c>
      <c r="E84" s="175" t="s">
        <v>233</v>
      </c>
      <c r="F84" s="175">
        <v>4</v>
      </c>
      <c r="G84" s="64" t="s">
        <v>140</v>
      </c>
      <c r="H84" s="64" t="s">
        <v>347</v>
      </c>
      <c r="I84" s="101">
        <v>1043</v>
      </c>
      <c r="J84" s="101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55" t="s">
        <v>233</v>
      </c>
      <c r="F85" s="255">
        <v>4</v>
      </c>
      <c r="G85" s="64" t="s">
        <v>379</v>
      </c>
      <c r="H85" s="64"/>
      <c r="I85" s="101">
        <v>1115</v>
      </c>
      <c r="J85" s="101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96" t="s">
        <v>233</v>
      </c>
      <c r="F86" s="296">
        <v>4</v>
      </c>
      <c r="G86" s="64" t="s">
        <v>124</v>
      </c>
      <c r="H86" s="64"/>
      <c r="I86" s="101">
        <v>937</v>
      </c>
      <c r="J86" s="101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80">
        <f>SUM(I84:I86)</f>
        <v>3095</v>
      </c>
      <c r="J87" s="80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1"/>
      <c r="J88" s="101"/>
      <c r="K88" s="66"/>
    </row>
    <row r="89" spans="2:11" x14ac:dyDescent="0.25">
      <c r="B89" s="255">
        <v>14</v>
      </c>
      <c r="C89" s="63">
        <v>11</v>
      </c>
      <c r="D89" s="63">
        <v>2021</v>
      </c>
      <c r="E89" s="175" t="s">
        <v>233</v>
      </c>
      <c r="F89" s="175">
        <v>4</v>
      </c>
      <c r="G89" s="64" t="s">
        <v>140</v>
      </c>
      <c r="H89" s="64" t="s">
        <v>277</v>
      </c>
      <c r="I89" s="101">
        <v>1148</v>
      </c>
      <c r="J89" s="101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55" t="s">
        <v>233</v>
      </c>
      <c r="F90" s="255">
        <v>4</v>
      </c>
      <c r="G90" s="64" t="s">
        <v>379</v>
      </c>
      <c r="H90" s="64"/>
      <c r="I90" s="101">
        <v>1209</v>
      </c>
      <c r="J90" s="101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1"/>
      <c r="J91" s="101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80">
        <f>SUM(I89:I91)</f>
        <v>2357</v>
      </c>
      <c r="J92" s="80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1"/>
      <c r="J93" s="101"/>
      <c r="K93" s="66"/>
    </row>
    <row r="94" spans="2:11" x14ac:dyDescent="0.25">
      <c r="B94" s="255">
        <v>14</v>
      </c>
      <c r="C94" s="63">
        <v>11</v>
      </c>
      <c r="D94" s="63">
        <v>2021</v>
      </c>
      <c r="E94" s="175" t="s">
        <v>233</v>
      </c>
      <c r="F94" s="175">
        <v>4</v>
      </c>
      <c r="G94" s="64" t="s">
        <v>140</v>
      </c>
      <c r="H94" s="64" t="s">
        <v>230</v>
      </c>
      <c r="I94" s="101">
        <v>1022</v>
      </c>
      <c r="J94" s="101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55" t="s">
        <v>233</v>
      </c>
      <c r="F95" s="255">
        <v>4</v>
      </c>
      <c r="G95" s="64" t="s">
        <v>379</v>
      </c>
      <c r="H95" s="64"/>
      <c r="I95" s="101">
        <v>979</v>
      </c>
      <c r="J95" s="101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96" t="s">
        <v>233</v>
      </c>
      <c r="F96" s="296">
        <v>4</v>
      </c>
      <c r="G96" s="64" t="s">
        <v>124</v>
      </c>
      <c r="H96" s="64"/>
      <c r="I96" s="101">
        <v>1039</v>
      </c>
      <c r="J96" s="101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80">
        <f>SUM(I94:I96)</f>
        <v>3040</v>
      </c>
      <c r="J97" s="80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1"/>
      <c r="J98" s="101"/>
      <c r="K98" s="66"/>
    </row>
    <row r="99" spans="2:11" x14ac:dyDescent="0.25">
      <c r="B99" s="54">
        <v>27</v>
      </c>
      <c r="C99" s="63">
        <v>2</v>
      </c>
      <c r="D99" s="63">
        <v>2022</v>
      </c>
      <c r="E99" s="255" t="s">
        <v>233</v>
      </c>
      <c r="F99" s="255">
        <v>4</v>
      </c>
      <c r="G99" s="64" t="s">
        <v>379</v>
      </c>
      <c r="H99" s="64" t="s">
        <v>275</v>
      </c>
      <c r="I99" s="101">
        <v>1109</v>
      </c>
      <c r="J99" s="101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80">
        <f>SUM(I99:I99)</f>
        <v>1109</v>
      </c>
      <c r="J100" s="80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1"/>
      <c r="J101" s="101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96" t="s">
        <v>233</v>
      </c>
      <c r="F102" s="296">
        <v>4</v>
      </c>
      <c r="G102" s="64" t="s">
        <v>124</v>
      </c>
      <c r="H102" s="64" t="s">
        <v>326</v>
      </c>
      <c r="I102" s="101">
        <v>293</v>
      </c>
      <c r="J102" s="101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1"/>
      <c r="J103" s="101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96" t="s">
        <v>233</v>
      </c>
      <c r="F104" s="296">
        <v>4</v>
      </c>
      <c r="G104" s="64" t="s">
        <v>124</v>
      </c>
      <c r="H104" s="64" t="s">
        <v>591</v>
      </c>
      <c r="I104" s="101">
        <v>1012</v>
      </c>
      <c r="J104" s="101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8"/>
      <c r="I105" s="101"/>
      <c r="J105" s="101"/>
      <c r="K105" s="66"/>
    </row>
    <row r="106" spans="2:11" x14ac:dyDescent="0.25">
      <c r="B106" s="54"/>
      <c r="C106" s="52"/>
      <c r="D106" s="52"/>
      <c r="E106" s="32"/>
      <c r="F106" s="54"/>
      <c r="H106" s="175" t="s">
        <v>202</v>
      </c>
      <c r="I106" s="102">
        <f>I82+I87+I92+I97+I100+I102+I104</f>
        <v>12258</v>
      </c>
      <c r="J106" s="103">
        <f>J82+J87+J92+J97+J100+J102+J104</f>
        <v>84</v>
      </c>
      <c r="K106" s="104">
        <f>I106/J106</f>
        <v>145.92857142857142</v>
      </c>
    </row>
    <row r="107" spans="2:11" x14ac:dyDescent="0.25">
      <c r="B107" s="175"/>
      <c r="C107" s="63"/>
      <c r="D107" s="63"/>
      <c r="E107" s="175"/>
      <c r="F107" s="175"/>
      <c r="G107" s="64"/>
      <c r="H107" s="78"/>
      <c r="I107" s="101"/>
      <c r="J107" s="101"/>
      <c r="K107" s="66"/>
    </row>
    <row r="108" spans="2:11" x14ac:dyDescent="0.25">
      <c r="B108" s="54"/>
      <c r="C108" s="52"/>
      <c r="D108" s="52"/>
      <c r="E108" s="32"/>
      <c r="F108" s="54"/>
      <c r="H108" s="78"/>
      <c r="I108" s="101"/>
      <c r="J108" s="101"/>
      <c r="K108" s="66"/>
    </row>
    <row r="109" spans="2:11" x14ac:dyDescent="0.25">
      <c r="B109" s="54"/>
      <c r="C109" s="52"/>
      <c r="D109" s="52"/>
      <c r="E109" s="32"/>
      <c r="F109" s="54"/>
      <c r="H109" s="78"/>
      <c r="I109" s="101"/>
      <c r="J109" s="101"/>
      <c r="K109" s="66"/>
    </row>
    <row r="110" spans="2:11" x14ac:dyDescent="0.25">
      <c r="H110" s="78"/>
      <c r="I110" s="63"/>
      <c r="J110" s="63"/>
      <c r="K110" s="63"/>
    </row>
    <row r="111" spans="2:11" x14ac:dyDescent="0.25">
      <c r="H111" s="71" t="s">
        <v>234</v>
      </c>
      <c r="I111" s="102">
        <f>I39+I76+I106</f>
        <v>50044</v>
      </c>
      <c r="J111" s="103">
        <f>J39+J76+J106</f>
        <v>294</v>
      </c>
      <c r="K111" s="104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508</v>
      </c>
      <c r="Q3" t="s">
        <v>509</v>
      </c>
    </row>
    <row r="4" spans="1:18" x14ac:dyDescent="0.25">
      <c r="A4" s="185" t="s">
        <v>431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1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1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5" t="s">
        <v>258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1">
        <f t="shared" si="1"/>
        <v>143</v>
      </c>
      <c r="Q6">
        <v>761</v>
      </c>
      <c r="R6">
        <f t="shared" si="2"/>
        <v>1333</v>
      </c>
    </row>
    <row r="7" spans="1:18" x14ac:dyDescent="0.25">
      <c r="A7" s="185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1">
        <f t="shared" si="1"/>
        <v>147.85714285714286</v>
      </c>
      <c r="R7">
        <f t="shared" si="2"/>
        <v>1035</v>
      </c>
    </row>
    <row r="8" spans="1:18" x14ac:dyDescent="0.25">
      <c r="A8" s="72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1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71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1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2022-08-29T16:01:00Z</dcterms:modified>
</cp:coreProperties>
</file>