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CHRONO_22_23!$A$6:$M$12</definedName>
  </definedNames>
  <calcPr calcId="144525"/>
</workbook>
</file>

<file path=xl/calcChain.xml><?xml version="1.0" encoding="utf-8"?>
<calcChain xmlns="http://schemas.openxmlformats.org/spreadsheetml/2006/main">
  <c r="A135" i="1" l="1"/>
  <c r="A134" i="1"/>
  <c r="K135" i="1"/>
  <c r="K134" i="1"/>
  <c r="K109" i="1"/>
  <c r="K88" i="1"/>
  <c r="K79" i="1"/>
  <c r="K28" i="1"/>
  <c r="A109" i="1"/>
  <c r="A79" i="1"/>
  <c r="A124" i="1"/>
  <c r="A118" i="1"/>
  <c r="A106" i="1"/>
  <c r="A94" i="1"/>
  <c r="A91" i="1"/>
  <c r="A88" i="1"/>
  <c r="A64" i="1"/>
  <c r="A52" i="1"/>
  <c r="A49" i="1"/>
  <c r="A40" i="1"/>
  <c r="A37" i="1"/>
  <c r="A28" i="1"/>
  <c r="A22" i="1"/>
  <c r="A16" i="1"/>
  <c r="D82" i="1" l="1"/>
  <c r="D115" i="1"/>
  <c r="D70" i="1"/>
  <c r="J67" i="3"/>
  <c r="J24" i="3"/>
  <c r="L11" i="2"/>
  <c r="L9" i="2"/>
  <c r="G129" i="1" l="1"/>
  <c r="F129" i="1"/>
  <c r="F128" i="1"/>
  <c r="F130" i="1" s="1"/>
  <c r="G123" i="1"/>
  <c r="F123" i="1"/>
  <c r="F122" i="1"/>
  <c r="F124" i="1" s="1"/>
  <c r="G117" i="1"/>
  <c r="F117" i="1"/>
  <c r="F116" i="1"/>
  <c r="F118" i="1" s="1"/>
  <c r="G114" i="1"/>
  <c r="F114" i="1"/>
  <c r="F113" i="1"/>
  <c r="G111" i="1"/>
  <c r="F111" i="1"/>
  <c r="F110" i="1"/>
  <c r="F112" i="1" s="1"/>
  <c r="G105" i="1"/>
  <c r="F105" i="1"/>
  <c r="F104" i="1"/>
  <c r="F106" i="1" s="1"/>
  <c r="G102" i="1"/>
  <c r="F102" i="1"/>
  <c r="F101" i="1"/>
  <c r="F103" i="1" s="1"/>
  <c r="G99" i="1"/>
  <c r="F99" i="1"/>
  <c r="F98" i="1"/>
  <c r="F100" i="1" s="1"/>
  <c r="G96" i="1"/>
  <c r="F96" i="1"/>
  <c r="F95" i="1"/>
  <c r="F97" i="1" s="1"/>
  <c r="G93" i="1"/>
  <c r="F93" i="1"/>
  <c r="F92" i="1"/>
  <c r="F94" i="1" s="1"/>
  <c r="G90" i="1"/>
  <c r="F90" i="1"/>
  <c r="F89" i="1"/>
  <c r="F91" i="1" s="1"/>
  <c r="G87" i="1"/>
  <c r="F87" i="1"/>
  <c r="F86" i="1"/>
  <c r="F88" i="1" s="1"/>
  <c r="G81" i="1"/>
  <c r="F81" i="1"/>
  <c r="F80" i="1"/>
  <c r="G75" i="1"/>
  <c r="F75" i="1"/>
  <c r="F74" i="1"/>
  <c r="F76" i="1" s="1"/>
  <c r="G72" i="1"/>
  <c r="F72" i="1"/>
  <c r="F71" i="1"/>
  <c r="F73" i="1" s="1"/>
  <c r="G69" i="1"/>
  <c r="F69" i="1"/>
  <c r="F68" i="1"/>
  <c r="G66" i="1"/>
  <c r="F66" i="1"/>
  <c r="F65" i="1"/>
  <c r="F67" i="1" s="1"/>
  <c r="G63" i="1"/>
  <c r="F63" i="1"/>
  <c r="F62" i="1"/>
  <c r="F64" i="1" s="1"/>
  <c r="G60" i="1"/>
  <c r="F60" i="1"/>
  <c r="F59" i="1"/>
  <c r="F61" i="1" s="1"/>
  <c r="G57" i="1"/>
  <c r="F57" i="1"/>
  <c r="F56" i="1"/>
  <c r="G54" i="1"/>
  <c r="F54" i="1"/>
  <c r="F53" i="1"/>
  <c r="G51" i="1"/>
  <c r="F51" i="1"/>
  <c r="F50" i="1"/>
  <c r="F52" i="1" s="1"/>
  <c r="G48" i="1"/>
  <c r="F48" i="1"/>
  <c r="F47" i="1"/>
  <c r="F49" i="1" s="1"/>
  <c r="G45" i="1"/>
  <c r="F45" i="1"/>
  <c r="F44" i="1"/>
  <c r="F46" i="1" s="1"/>
  <c r="G42" i="1"/>
  <c r="F42" i="1"/>
  <c r="F41" i="1"/>
  <c r="F43" i="1" s="1"/>
  <c r="G39" i="1"/>
  <c r="F39" i="1"/>
  <c r="F38" i="1"/>
  <c r="F40" i="1" s="1"/>
  <c r="G36" i="1"/>
  <c r="F36" i="1"/>
  <c r="F35" i="1"/>
  <c r="F37" i="1" s="1"/>
  <c r="G33" i="1"/>
  <c r="F33" i="1"/>
  <c r="F32" i="1"/>
  <c r="G30" i="1"/>
  <c r="F30" i="1"/>
  <c r="F29" i="1"/>
  <c r="G27" i="1"/>
  <c r="F27" i="1"/>
  <c r="F26" i="1"/>
  <c r="F28" i="1" s="1"/>
  <c r="G21" i="1"/>
  <c r="F21" i="1"/>
  <c r="F20" i="1"/>
  <c r="F22" i="1" s="1"/>
  <c r="G18" i="1"/>
  <c r="F18" i="1"/>
  <c r="F17" i="1"/>
  <c r="F19" i="1" s="1"/>
  <c r="G15" i="1"/>
  <c r="F15" i="1"/>
  <c r="F14" i="1"/>
  <c r="F16" i="1" s="1"/>
  <c r="G12" i="1"/>
  <c r="F12" i="1"/>
  <c r="F11" i="1"/>
  <c r="H13" i="2"/>
  <c r="K13" i="2"/>
  <c r="J13" i="2"/>
  <c r="F31" i="1" l="1"/>
  <c r="F55" i="1"/>
  <c r="F82" i="1"/>
  <c r="F34" i="1"/>
  <c r="F58" i="1"/>
  <c r="F70" i="1"/>
  <c r="F115" i="1"/>
  <c r="J65" i="3" l="1"/>
  <c r="J36" i="3"/>
  <c r="J29" i="3"/>
  <c r="F41" i="4" l="1"/>
  <c r="J43" i="3"/>
  <c r="J9" i="3"/>
  <c r="K130" i="1" l="1"/>
  <c r="K124" i="1"/>
  <c r="K118" i="1"/>
  <c r="K115" i="1"/>
  <c r="K112" i="1"/>
  <c r="K106" i="1"/>
  <c r="K103" i="1"/>
  <c r="K100" i="1"/>
  <c r="K97" i="1"/>
  <c r="K94" i="1"/>
  <c r="K91" i="1"/>
  <c r="K82" i="1"/>
  <c r="K76" i="1"/>
  <c r="K73" i="1"/>
  <c r="K70" i="1"/>
  <c r="K67" i="1"/>
  <c r="K64" i="1"/>
  <c r="K61" i="1"/>
  <c r="K58" i="1"/>
  <c r="K55" i="1"/>
  <c r="K52" i="1"/>
  <c r="K49" i="1"/>
  <c r="K46" i="1"/>
  <c r="K43" i="1"/>
  <c r="K40" i="1"/>
  <c r="K37" i="1"/>
  <c r="K34" i="1"/>
  <c r="K31" i="1"/>
  <c r="K22" i="1"/>
  <c r="K19" i="1"/>
  <c r="K16" i="1"/>
  <c r="K13" i="1"/>
  <c r="J106" i="6" l="1"/>
  <c r="I106" i="6"/>
  <c r="K104" i="6"/>
  <c r="K102" i="6"/>
  <c r="K86" i="6"/>
  <c r="K81" i="6"/>
  <c r="K73" i="6"/>
  <c r="K69" i="6"/>
  <c r="K65" i="6"/>
  <c r="K54" i="6"/>
  <c r="K49" i="6"/>
  <c r="K36" i="6"/>
  <c r="K26" i="6"/>
  <c r="K21" i="6"/>
  <c r="K16" i="6"/>
  <c r="K11" i="6"/>
  <c r="K35" i="4"/>
  <c r="K36" i="4"/>
  <c r="B41" i="4"/>
  <c r="K32" i="5" l="1"/>
  <c r="K27" i="5"/>
  <c r="K23" i="5"/>
  <c r="J19" i="5"/>
  <c r="K18" i="5"/>
  <c r="I19" i="5"/>
  <c r="K13" i="5"/>
  <c r="J69" i="5" l="1"/>
  <c r="I69" i="5"/>
  <c r="K67" i="5"/>
  <c r="J67" i="5"/>
  <c r="I67" i="5"/>
  <c r="K66" i="5"/>
  <c r="K61" i="5"/>
  <c r="K50" i="5"/>
  <c r="K45" i="5"/>
  <c r="J46" i="3"/>
  <c r="K38" i="4" l="1"/>
  <c r="K37" i="4"/>
  <c r="K30" i="4"/>
  <c r="K33" i="4"/>
  <c r="K9" i="4"/>
  <c r="K28" i="4"/>
  <c r="K27" i="4"/>
  <c r="K32" i="4"/>
  <c r="K31" i="4"/>
  <c r="K29" i="4"/>
  <c r="K34" i="4"/>
  <c r="K24" i="4"/>
  <c r="K21" i="4"/>
  <c r="K23" i="4"/>
  <c r="K26" i="4"/>
  <c r="K25" i="4"/>
  <c r="K22" i="4"/>
  <c r="K20" i="4"/>
  <c r="K18" i="4"/>
  <c r="K16" i="4"/>
  <c r="K13" i="4"/>
  <c r="K19" i="4"/>
  <c r="K14" i="4"/>
  <c r="K17" i="4"/>
  <c r="K15" i="4"/>
  <c r="K10" i="4"/>
  <c r="K11" i="4"/>
  <c r="K12" i="4"/>
  <c r="C41" i="4"/>
  <c r="K41" i="4" l="1"/>
  <c r="K65" i="5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E135" i="1" l="1"/>
  <c r="D135" i="1"/>
  <c r="E134" i="1"/>
  <c r="D134" i="1"/>
  <c r="B53" i="4"/>
  <c r="F134" i="1" l="1"/>
  <c r="D136" i="1"/>
  <c r="F135" i="1"/>
  <c r="E136" i="1"/>
  <c r="F13" i="1" l="1"/>
  <c r="J41" i="4" l="1"/>
  <c r="I41" i="4"/>
  <c r="H41" i="4"/>
  <c r="G41" i="4"/>
  <c r="E41" i="4"/>
  <c r="D41" i="4"/>
  <c r="K99" i="6"/>
  <c r="I100" i="6"/>
  <c r="K100" i="6" s="1"/>
  <c r="J100" i="6"/>
  <c r="I97" i="6"/>
  <c r="J97" i="6"/>
  <c r="I82" i="6"/>
  <c r="J82" i="6"/>
  <c r="K95" i="6"/>
  <c r="I92" i="6"/>
  <c r="K92" i="6" s="1"/>
  <c r="J92" i="6"/>
  <c r="K90" i="6"/>
  <c r="I87" i="6"/>
  <c r="J87" i="6"/>
  <c r="K85" i="6"/>
  <c r="K64" i="6"/>
  <c r="K58" i="6"/>
  <c r="J55" i="6"/>
  <c r="I55" i="6"/>
  <c r="K53" i="6"/>
  <c r="K48" i="6"/>
  <c r="K43" i="6"/>
  <c r="K35" i="6"/>
  <c r="K25" i="6"/>
  <c r="K20" i="6"/>
  <c r="K15" i="6"/>
  <c r="K10" i="6"/>
  <c r="K82" i="6" l="1"/>
  <c r="K97" i="6"/>
  <c r="K87" i="6"/>
  <c r="G132" i="1" l="1"/>
  <c r="F132" i="1"/>
  <c r="F131" i="1"/>
  <c r="F133" i="1" s="1"/>
  <c r="G126" i="1"/>
  <c r="F126" i="1"/>
  <c r="F125" i="1"/>
  <c r="F127" i="1" s="1"/>
  <c r="G24" i="1"/>
  <c r="F24" i="1"/>
  <c r="F23" i="1"/>
  <c r="F25" i="1" s="1"/>
  <c r="J16" i="3" l="1"/>
  <c r="A136" i="1" l="1"/>
  <c r="A130" i="1"/>
  <c r="A115" i="1"/>
  <c r="A112" i="1"/>
  <c r="A103" i="1"/>
  <c r="A100" i="1"/>
  <c r="A97" i="1"/>
  <c r="A82" i="1"/>
  <c r="A76" i="1"/>
  <c r="A73" i="1"/>
  <c r="A70" i="1"/>
  <c r="A67" i="1"/>
  <c r="A61" i="1"/>
  <c r="A58" i="1"/>
  <c r="A55" i="1"/>
  <c r="A46" i="1"/>
  <c r="A43" i="1"/>
  <c r="A19" i="1"/>
  <c r="A13" i="1"/>
  <c r="A34" i="1"/>
  <c r="A31" i="1"/>
  <c r="D55" i="1" l="1"/>
  <c r="D34" i="1"/>
  <c r="D31" i="1"/>
  <c r="G135" i="1" l="1"/>
  <c r="K94" i="6" l="1"/>
  <c r="K89" i="6"/>
  <c r="K84" i="6"/>
  <c r="K80" i="6"/>
  <c r="K106" i="6" l="1"/>
  <c r="J51" i="3" l="1"/>
  <c r="M115" i="1" l="1"/>
  <c r="M34" i="1"/>
  <c r="M82" i="1" l="1"/>
  <c r="L8" i="2" l="1"/>
  <c r="L10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I45" i="6"/>
  <c r="I76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90" i="5"/>
  <c r="I90" i="5"/>
  <c r="K87" i="5"/>
  <c r="J85" i="5"/>
  <c r="I85" i="5"/>
  <c r="K82" i="5"/>
  <c r="J80" i="5"/>
  <c r="I80" i="5"/>
  <c r="K77" i="5"/>
  <c r="J75" i="5"/>
  <c r="I75" i="5"/>
  <c r="K72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K16" i="5"/>
  <c r="J14" i="5"/>
  <c r="I14" i="5"/>
  <c r="K11" i="5"/>
  <c r="J20" i="3"/>
  <c r="L12" i="2"/>
  <c r="L7" i="2"/>
  <c r="J76" i="6" l="1"/>
  <c r="I39" i="5"/>
  <c r="J39" i="5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90" i="5"/>
  <c r="K85" i="5"/>
  <c r="K28" i="5"/>
  <c r="K24" i="5"/>
  <c r="K58" i="5"/>
  <c r="K54" i="5"/>
  <c r="K51" i="5"/>
  <c r="I92" i="5"/>
  <c r="J92" i="5"/>
  <c r="K19" i="5"/>
  <c r="K46" i="5"/>
  <c r="K80" i="5"/>
  <c r="K63" i="5"/>
  <c r="L13" i="2"/>
  <c r="K45" i="6"/>
  <c r="K14" i="5"/>
  <c r="K75" i="5"/>
  <c r="I137" i="1"/>
  <c r="E138" i="1"/>
  <c r="K76" i="6" l="1"/>
  <c r="I111" i="6"/>
  <c r="J111" i="6"/>
  <c r="K39" i="6"/>
  <c r="K92" i="5"/>
  <c r="K39" i="5"/>
  <c r="K69" i="5"/>
  <c r="M70" i="1"/>
  <c r="M55" i="1"/>
  <c r="K136" i="1"/>
  <c r="D138" i="1"/>
  <c r="F138" i="1" s="1"/>
  <c r="M31" i="1"/>
  <c r="K111" i="6" l="1"/>
  <c r="F136" i="1"/>
</calcChain>
</file>

<file path=xl/sharedStrings.xml><?xml version="1.0" encoding="utf-8"?>
<sst xmlns="http://schemas.openxmlformats.org/spreadsheetml/2006/main" count="797" uniqueCount="316">
  <si>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</si>
  <si>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</si>
  <si>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</si>
  <si>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</si>
  <si>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</si>
  <si>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</si>
  <si>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</si>
  <si>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</si>
  <si>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</si>
  <si>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</si>
  <si>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</si>
  <si>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</si>
  <si>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</si>
  <si>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</si>
  <si>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</si>
  <si>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</si>
  <si>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</si>
  <si>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</si>
  <si>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</si>
  <si>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</si>
  <si>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</si>
  <si>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</si>
  <si>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</si>
  <si>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</si>
  <si>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</si>
  <si>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</si>
  <si>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</si>
  <si>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</si>
  <si>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</si>
  <si>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</si>
  <si>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</si>
  <si>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</si>
  <si>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</si>
  <si>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</si>
  <si>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</si>
  <si>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</si>
  <si>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</si>
  <si>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</si>
  <si>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</si>
  <si>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</si>
  <si>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</si>
  <si>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</si>
  <si>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</si>
  <si>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</si>
  <si>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</si>
  <si>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</si>
  <si>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</si>
  <si>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</si>
  <si>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</si>
  <si>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</si>
  <si>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</si>
  <si>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</si>
  <si>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</si>
  <si>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</si>
  <si>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</si>
  <si>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</si>
  <si>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</si>
  <si>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</si>
  <si>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</si>
  <si>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</si>
  <si>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</si>
  <si>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</si>
  <si>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</si>
  <si>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</si>
  <si>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</si>
  <si>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</si>
  <si>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</si>
  <si>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</si>
  <si>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</si>
  <si>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</si>
  <si>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</si>
  <si>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</si>
  <si>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</si>
  <si>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</si>
  <si>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</si>
  <si>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</si>
  <si>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</si>
  <si>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</si>
  <si>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</si>
  <si>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</si>
  <si>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</si>
  <si>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</si>
  <si>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</si>
  <si>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</si>
  <si>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</si>
  <si>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</si>
  <si>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</si>
  <si>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</si>
  <si>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</si>
  <si>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</si>
  <si>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</si>
  <si>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</si>
  <si>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</si>
  <si>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</si>
  <si>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</si>
  <si>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</si>
  <si>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</si>
  <si>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</si>
  <si>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</si>
  <si>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</si>
  <si>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</si>
  <si>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</si>
  <si>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</si>
  <si>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</si>
  <si>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</si>
  <si>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</si>
  <si>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</si>
  <si>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</si>
  <si>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</si>
  <si>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</si>
  <si>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</si>
  <si>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</si>
  <si>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</si>
  <si>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</si>
  <si>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</si>
  <si>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</si>
  <si>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</si>
  <si>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</si>
  <si>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</si>
  <si>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</si>
  <si>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</si>
  <si>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</si>
  <si>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</si>
  <si>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</si>
  <si>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</si>
  <si>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</si>
  <si>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</si>
  <si>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</si>
  <si>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</si>
  <si>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</si>
  <si>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</si>
  <si>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</si>
  <si>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</si>
  <si>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</si>
  <si>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</si>
  <si>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</si>
  <si>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</si>
  <si>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</si>
  <si>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</si>
  <si>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</si>
  <si>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</si>
  <si>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</si>
  <si>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</si>
  <si>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</si>
  <si>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</si>
  <si>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</si>
  <si>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</si>
  <si>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</si>
  <si>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</si>
  <si>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</si>
  <si>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</si>
  <si>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</si>
  <si>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</si>
  <si>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</si>
  <si>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</si>
  <si>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</si>
  <si>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</si>
  <si>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</si>
  <si>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</si>
  <si>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</si>
  <si>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</si>
  <si>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</si>
  <si>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</si>
  <si>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</si>
  <si>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</si>
  <si>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</si>
  <si>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</si>
  <si>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</si>
  <si>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</si>
  <si>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</si>
  <si>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</si>
  <si>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</si>
  <si>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</si>
  <si>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</si>
  <si>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</si>
  <si>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</si>
  <si>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</si>
  <si>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</si>
  <si>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</si>
  <si>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</si>
  <si>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</si>
  <si>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</si>
  <si>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</si>
  <si>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</si>
  <si>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</si>
  <si>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</si>
  <si>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</si>
  <si>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</si>
  <si>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</si>
  <si>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</si>
  <si>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</si>
  <si>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</si>
  <si>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</si>
  <si>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</si>
  <si>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</si>
  <si>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</si>
  <si>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</si>
  <si>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</si>
  <si>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</si>
  <si>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</si>
  <si>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</si>
  <si>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</si>
  <si>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</si>
  <si>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</si>
  <si>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</si>
  <si>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</si>
  <si>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</si>
  <si>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</si>
  <si>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</si>
  <si>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</si>
  <si>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</si>
  <si>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</si>
  <si>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</si>
  <si>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</si>
  <si>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</si>
  <si>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Audincourt</t>
  </si>
  <si>
    <t>Poirot Lucien</t>
  </si>
  <si>
    <t>Boxstael Johan</t>
  </si>
  <si>
    <t>Régionale   3</t>
  </si>
  <si>
    <t>Régionale 3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</si>
  <si>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</si>
  <si>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</si>
  <si>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</si>
  <si>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</si>
  <si>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</si>
  <si>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</si>
  <si>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</si>
  <si>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</si>
  <si>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</si>
  <si>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</si>
  <si>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</si>
  <si>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</si>
  <si>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</si>
  <si>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</si>
  <si>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</si>
  <si>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</si>
  <si>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chronologique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</si>
  <si>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</si>
  <si>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</si>
  <si>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</si>
  <si>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</si>
  <si>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</si>
  <si>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</si>
  <si>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</si>
  <si>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</si>
  <si>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Levesque Bernard</t>
  </si>
  <si>
    <t>6 èmes</t>
  </si>
  <si>
    <t>Macao</t>
  </si>
  <si>
    <t>Yvetot</t>
  </si>
  <si>
    <t>Metivier Virginie</t>
  </si>
  <si>
    <t xml:space="preserve">Bad   Boys    Saint - Lô     :   résultats   individuels   aux Chpts des Clubs saison  2021  -  2022 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</si>
  <si>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</si>
  <si>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</si>
  <si>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</si>
  <si>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</si>
  <si>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</si>
  <si>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</si>
  <si>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</si>
  <si>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</si>
  <si>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DEVAUX</t>
  </si>
  <si>
    <t>22;119644</t>
  </si>
  <si>
    <t>1 ers</t>
  </si>
  <si>
    <t>Cherbourg</t>
  </si>
  <si>
    <t>attendre</t>
  </si>
  <si>
    <t>annuel</t>
  </si>
  <si>
    <t>Romain</t>
  </si>
  <si>
    <t>Métivier Virginie</t>
  </si>
  <si>
    <t>BOCE  Valentin</t>
  </si>
  <si>
    <t>GADAIS Stéphane</t>
  </si>
  <si>
    <t>Gadais Lucie</t>
  </si>
  <si>
    <t>CUM</t>
  </si>
  <si>
    <t>J1</t>
  </si>
  <si>
    <t>Moulins Avermes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</si>
  <si>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</si>
  <si>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</si>
  <si>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</si>
  <si>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</si>
  <si>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Simon</t>
  </si>
  <si>
    <t>8,96462</t>
  </si>
  <si>
    <t>Angers</t>
  </si>
  <si>
    <t>Villeneuve d' Asq</t>
  </si>
  <si>
    <t>Canteux Thierry</t>
  </si>
  <si>
    <t>Leparquier Didier</t>
  </si>
  <si>
    <t>NIOBEY  Simon</t>
  </si>
  <si>
    <t>Régionale   1  Equipe   1</t>
  </si>
  <si>
    <t>Régionale   1  Equipe   2</t>
  </si>
  <si>
    <t>33  PODIUMS : hors 1 ère place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</si>
  <si>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</si>
  <si>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</si>
  <si>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</si>
  <si>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</si>
  <si>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</si>
  <si>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</si>
  <si>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</si>
  <si>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</si>
  <si>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</si>
  <si>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 xml:space="preserve">      3 èmes   places</t>
  </si>
  <si>
    <t>204,38 / 8</t>
  </si>
  <si>
    <t>J 1 comités</t>
  </si>
  <si>
    <t xml:space="preserve"> 1    2 èmes   places</t>
  </si>
  <si>
    <t>CLAVIER Fanfan , DELAFOSSE Florian, LECARPENTIER Denis</t>
  </si>
  <si>
    <t xml:space="preserve"> TITRES</t>
  </si>
  <si>
    <t>Bad   Boys    Saint - Lô     :   Palmarès  de  la  saison  2022  -  2023</t>
  </si>
  <si>
    <t>Bad  Boys  Saint - Lô  : les nominés du palmarès   2022  -  2023</t>
  </si>
  <si>
    <t>victoire et score, le boss, quoi !</t>
  </si>
  <si>
    <t>10 99377</t>
  </si>
  <si>
    <t>1  61953</t>
  </si>
  <si>
    <t>91 71368</t>
  </si>
  <si>
    <t>démarre par une victoire !</t>
  </si>
  <si>
    <t>le macao, ça vaut pas bayeux !</t>
  </si>
  <si>
    <t>reprise cool !</t>
  </si>
  <si>
    <t>l'essentiel est la victoire !</t>
  </si>
  <si>
    <t>sa moyenne n'est donc  pas usurpée !</t>
  </si>
  <si>
    <t>SEPT</t>
  </si>
  <si>
    <t>MANQUE</t>
  </si>
  <si>
    <t>6 LIGNES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</si>
</sst>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d/m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0" fontId="15" fillId="13" borderId="0" xfId="0" applyFont="1" applyFill="1"/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3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31" fillId="0" borderId="0" xfId="0" applyFont="1" applyFill="1"/>
    <xf numFmtId="0" fontId="29" fillId="0" borderId="0" xfId="0" applyFont="1" applyFill="1"/>
    <xf numFmtId="166" fontId="30" fillId="0" borderId="9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20" fillId="0" borderId="0" xfId="0" applyFont="1" applyFill="1"/>
    <xf numFmtId="2" fontId="18" fillId="0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DCDB"/>
      <color rgb="FFDAEEF3"/>
      <color rgb="FFFFFF00"/>
      <color rgb="FFFCD5B4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tabSelected="1" topLeftCell="A94" workbookViewId="0">
      <selection activeCell="H108" sqref="H108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5" width="9.7109375" customWidth="1"/>
    <col min="6" max="6" width="10.7109375" customWidth="1"/>
    <col min="7" max="7" width="8.5703125" customWidth="1"/>
    <col min="8" max="8" width="36.140625" customWidth="1"/>
    <col min="9" max="9" width="12.42578125" customWidth="1"/>
    <col min="10" max="10" width="2.28515625" customWidth="1"/>
    <col min="11" max="11" width="9.28515625" customWidth="1"/>
    <col min="12" max="12" width="2.42578125" customWidth="1"/>
    <col min="13" max="13" width="9.85546875" customWidth="1"/>
  </cols>
  <sheetData>
    <row r="1" spans="1:15" ht="15.75" x14ac:dyDescent="0.25">
      <c r="A1" s="55" t="s">
        <v>288</v>
      </c>
    </row>
    <row r="4" spans="1:15" x14ac:dyDescent="0.25">
      <c r="A4" s="1"/>
      <c r="B4" s="142" t="s">
        <v>0</v>
      </c>
      <c r="C4" s="2"/>
      <c r="D4" s="106" t="s">
        <v>231</v>
      </c>
      <c r="E4" s="106"/>
      <c r="F4" s="117"/>
      <c r="G4" s="118"/>
      <c r="I4" s="4"/>
      <c r="K4" s="5" t="s">
        <v>263</v>
      </c>
      <c r="M4" s="6" t="s">
        <v>1</v>
      </c>
    </row>
    <row r="5" spans="1:15" x14ac:dyDescent="0.25">
      <c r="A5" s="137" t="s">
        <v>13</v>
      </c>
      <c r="B5" s="137"/>
      <c r="C5" s="7"/>
      <c r="D5" s="119" t="s">
        <v>235</v>
      </c>
      <c r="E5" s="107"/>
      <c r="F5" s="228" t="s">
        <v>289</v>
      </c>
      <c r="G5" s="229"/>
      <c r="I5" s="8"/>
      <c r="K5" s="9" t="s">
        <v>3</v>
      </c>
      <c r="M5" s="10" t="s">
        <v>4</v>
      </c>
    </row>
    <row r="6" spans="1:15" x14ac:dyDescent="0.25">
      <c r="A6" s="137"/>
      <c r="B6" s="143" t="s">
        <v>5</v>
      </c>
      <c r="C6" s="7"/>
      <c r="D6" s="108">
        <v>44815</v>
      </c>
      <c r="E6" s="108"/>
      <c r="F6" s="120"/>
      <c r="G6" s="121"/>
      <c r="I6" s="4"/>
      <c r="K6" s="9" t="s">
        <v>2</v>
      </c>
      <c r="M6" s="10" t="s">
        <v>6</v>
      </c>
    </row>
    <row r="7" spans="1:15" x14ac:dyDescent="0.25">
      <c r="A7" s="137">
        <v>2021</v>
      </c>
      <c r="B7" s="143" t="s">
        <v>7</v>
      </c>
      <c r="C7" s="7"/>
      <c r="D7" s="122" t="s">
        <v>207</v>
      </c>
      <c r="E7" s="122"/>
      <c r="F7" s="114" t="s">
        <v>8</v>
      </c>
      <c r="G7" s="114" t="s">
        <v>9</v>
      </c>
      <c r="I7" s="4"/>
      <c r="K7" s="9" t="s">
        <v>264</v>
      </c>
      <c r="M7" s="10" t="s">
        <v>13</v>
      </c>
    </row>
    <row r="8" spans="1:15" x14ac:dyDescent="0.25">
      <c r="A8" s="137"/>
      <c r="B8" s="143" t="s">
        <v>10</v>
      </c>
      <c r="C8" s="7"/>
      <c r="D8" s="109" t="s">
        <v>294</v>
      </c>
      <c r="E8" s="109"/>
      <c r="F8" s="114" t="s">
        <v>11</v>
      </c>
      <c r="G8" s="114" t="s">
        <v>12</v>
      </c>
      <c r="I8" s="4"/>
      <c r="K8" s="220" t="s">
        <v>313</v>
      </c>
      <c r="M8" s="10" t="s">
        <v>295</v>
      </c>
    </row>
    <row r="9" spans="1:15" x14ac:dyDescent="0.25">
      <c r="A9" s="137">
        <v>2022</v>
      </c>
      <c r="B9" s="137"/>
      <c r="C9" s="7"/>
      <c r="D9" s="109"/>
      <c r="E9" s="109"/>
      <c r="F9" s="114" t="s">
        <v>15</v>
      </c>
      <c r="G9" s="114" t="s">
        <v>16</v>
      </c>
      <c r="H9" s="190"/>
      <c r="I9" s="8"/>
      <c r="K9" s="219">
        <v>2022</v>
      </c>
      <c r="M9" s="10"/>
    </row>
    <row r="10" spans="1:15" x14ac:dyDescent="0.25">
      <c r="A10" s="12"/>
      <c r="B10" s="144" t="s">
        <v>17</v>
      </c>
      <c r="C10" s="13"/>
      <c r="D10" s="110" t="s">
        <v>18</v>
      </c>
      <c r="E10" s="110"/>
      <c r="F10" s="115" t="s">
        <v>14</v>
      </c>
      <c r="G10" s="116"/>
      <c r="I10" s="14"/>
      <c r="K10" s="15"/>
      <c r="M10" s="16"/>
    </row>
    <row r="11" spans="1:15" x14ac:dyDescent="0.25">
      <c r="A11" s="112">
        <v>5271</v>
      </c>
      <c r="B11" s="123" t="s">
        <v>19</v>
      </c>
      <c r="C11" s="17" t="s">
        <v>20</v>
      </c>
      <c r="D11" s="147"/>
      <c r="E11" s="148"/>
      <c r="F11" s="145" t="str">
        <f>IF(SUM(D11:E11)=0,"",SUM(D11:E11))</f>
        <v/>
      </c>
      <c r="G11" s="19"/>
      <c r="H11" s="20"/>
      <c r="I11" s="21" t="s">
        <v>19</v>
      </c>
      <c r="K11" s="112">
        <v>5271</v>
      </c>
      <c r="M11" s="18"/>
    </row>
    <row r="12" spans="1:15" x14ac:dyDescent="0.25">
      <c r="A12" s="114">
        <v>40</v>
      </c>
      <c r="B12" s="124" t="s">
        <v>21</v>
      </c>
      <c r="C12" s="22" t="s">
        <v>22</v>
      </c>
      <c r="D12" s="147"/>
      <c r="E12" s="147"/>
      <c r="F12" s="145" t="str">
        <f>IF(SUM(D12:E12)=0,"",SUM(D12:E12))</f>
        <v/>
      </c>
      <c r="G12" s="114" t="str">
        <f>IF(COUNTA(D12:E12)=0,"",COUNTA(D12:E12))</f>
        <v/>
      </c>
      <c r="H12" s="223"/>
      <c r="I12" s="24" t="s">
        <v>21</v>
      </c>
      <c r="K12" s="114">
        <v>40</v>
      </c>
      <c r="M12" s="18"/>
      <c r="N12" s="199"/>
      <c r="O12" s="200"/>
    </row>
    <row r="13" spans="1:15" x14ac:dyDescent="0.25">
      <c r="A13" s="138">
        <f>A11/A12</f>
        <v>131.77500000000001</v>
      </c>
      <c r="B13" s="125" t="s">
        <v>23</v>
      </c>
      <c r="C13" s="22" t="s">
        <v>24</v>
      </c>
      <c r="D13" s="149"/>
      <c r="E13" s="138"/>
      <c r="F13" s="138" t="str">
        <f t="shared" ref="F13:F22" si="0">IF(F11="","",F11/F12)</f>
        <v/>
      </c>
      <c r="G13" s="25"/>
      <c r="H13" s="160"/>
      <c r="I13" s="133" t="s">
        <v>23</v>
      </c>
      <c r="K13" s="138">
        <f t="shared" ref="K13" si="1">IF(K11="","",K11/K12)</f>
        <v>131.77500000000001</v>
      </c>
      <c r="M13" s="141"/>
      <c r="N13" s="199"/>
      <c r="O13" s="200"/>
    </row>
    <row r="14" spans="1:15" x14ac:dyDescent="0.25">
      <c r="A14" s="139">
        <v>5865</v>
      </c>
      <c r="B14" s="37" t="s">
        <v>251</v>
      </c>
      <c r="C14" s="17" t="s">
        <v>20</v>
      </c>
      <c r="D14" s="197"/>
      <c r="E14" s="166"/>
      <c r="F14" s="145" t="str">
        <f>IF(SUM(D14:E14)=0,"",SUM(D14:E14))</f>
        <v/>
      </c>
      <c r="G14" s="19"/>
      <c r="H14" s="160"/>
      <c r="I14" s="37" t="s">
        <v>251</v>
      </c>
      <c r="K14" s="139">
        <v>5865</v>
      </c>
      <c r="M14" s="150"/>
      <c r="N14" s="182"/>
      <c r="O14" s="200"/>
    </row>
    <row r="15" spans="1:15" x14ac:dyDescent="0.25">
      <c r="A15" s="139">
        <v>52</v>
      </c>
      <c r="B15" s="134" t="s">
        <v>252</v>
      </c>
      <c r="C15" s="22" t="s">
        <v>22</v>
      </c>
      <c r="D15" s="197"/>
      <c r="E15" s="166"/>
      <c r="F15" s="145" t="str">
        <f>IF(SUM(D15:E15)=0,"",SUM(D15:E15))</f>
        <v/>
      </c>
      <c r="G15" s="114" t="str">
        <f>IF(COUNTA(D15:E15)=0,"",COUNTA(D15:E15))</f>
        <v/>
      </c>
      <c r="H15" s="160"/>
      <c r="I15" s="134" t="s">
        <v>252</v>
      </c>
      <c r="K15" s="139">
        <v>52</v>
      </c>
      <c r="M15" s="150"/>
      <c r="N15" s="199"/>
      <c r="O15" s="199"/>
    </row>
    <row r="16" spans="1:15" x14ac:dyDescent="0.25">
      <c r="A16" s="138">
        <f>A14/A15</f>
        <v>112.78846153846153</v>
      </c>
      <c r="B16" s="135" t="s">
        <v>253</v>
      </c>
      <c r="C16" s="22" t="s">
        <v>24</v>
      </c>
      <c r="D16" s="149"/>
      <c r="E16" s="138"/>
      <c r="F16" s="138" t="str">
        <f t="shared" si="0"/>
        <v/>
      </c>
      <c r="G16" s="25"/>
      <c r="H16" s="160"/>
      <c r="I16" s="134" t="s">
        <v>253</v>
      </c>
      <c r="K16" s="138">
        <f t="shared" ref="K16" si="2">IF(K14="","",K14/K15)</f>
        <v>112.78846153846153</v>
      </c>
      <c r="M16" s="141"/>
      <c r="N16" s="199"/>
      <c r="O16" s="199"/>
    </row>
    <row r="17" spans="1:15" x14ac:dyDescent="0.25">
      <c r="A17" s="139">
        <v>2315</v>
      </c>
      <c r="B17" s="126" t="s">
        <v>25</v>
      </c>
      <c r="C17" s="17" t="s">
        <v>20</v>
      </c>
      <c r="D17" s="147"/>
      <c r="E17" s="150"/>
      <c r="F17" s="145" t="str">
        <f>IF(SUM(D17:E17)=0,"",SUM(D17:E17))</f>
        <v/>
      </c>
      <c r="G17" s="19"/>
      <c r="H17" s="23"/>
      <c r="I17" s="26" t="s">
        <v>25</v>
      </c>
      <c r="K17" s="139">
        <v>2315</v>
      </c>
      <c r="M17" s="145"/>
      <c r="N17" s="200"/>
      <c r="O17" s="182"/>
    </row>
    <row r="18" spans="1:15" x14ac:dyDescent="0.25">
      <c r="A18" s="139">
        <v>12</v>
      </c>
      <c r="B18" s="127" t="s">
        <v>26</v>
      </c>
      <c r="C18" s="22" t="s">
        <v>22</v>
      </c>
      <c r="D18" s="147"/>
      <c r="E18" s="150"/>
      <c r="F18" s="145" t="str">
        <f>IF(SUM(D18:E18)=0,"",SUM(D18:E18))</f>
        <v/>
      </c>
      <c r="G18" s="114" t="str">
        <f>IF(COUNTA(D18:E18)=0,"",COUNTA(D18:E18))</f>
        <v/>
      </c>
      <c r="H18" s="160"/>
      <c r="I18" s="27" t="s">
        <v>26</v>
      </c>
      <c r="K18" s="139">
        <v>12</v>
      </c>
      <c r="M18" s="145"/>
    </row>
    <row r="19" spans="1:15" x14ac:dyDescent="0.25">
      <c r="A19" s="138">
        <f>A17/A18</f>
        <v>192.91666666666666</v>
      </c>
      <c r="B19" s="128" t="s">
        <v>27</v>
      </c>
      <c r="C19" s="22" t="s">
        <v>24</v>
      </c>
      <c r="D19" s="138"/>
      <c r="E19" s="141"/>
      <c r="F19" s="138" t="str">
        <f t="shared" si="0"/>
        <v/>
      </c>
      <c r="G19" s="25"/>
      <c r="H19" s="160"/>
      <c r="I19" s="135" t="s">
        <v>27</v>
      </c>
      <c r="K19" s="138">
        <f t="shared" ref="K19" si="3">IF(K17="","",K17/K18)</f>
        <v>192.91666666666666</v>
      </c>
      <c r="M19" s="141"/>
    </row>
    <row r="20" spans="1:15" x14ac:dyDescent="0.25">
      <c r="A20" s="139">
        <v>1352</v>
      </c>
      <c r="B20" s="129" t="s">
        <v>28</v>
      </c>
      <c r="C20" s="17" t="s">
        <v>20</v>
      </c>
      <c r="D20" s="147"/>
      <c r="E20" s="150"/>
      <c r="F20" s="145" t="str">
        <f>IF(SUM(D20:E20)=0,"",SUM(D20:E20))</f>
        <v/>
      </c>
      <c r="G20" s="19"/>
      <c r="H20" s="28"/>
      <c r="I20" s="29" t="s">
        <v>28</v>
      </c>
      <c r="K20" s="139">
        <v>1352</v>
      </c>
      <c r="M20" s="145"/>
    </row>
    <row r="21" spans="1:15" x14ac:dyDescent="0.25">
      <c r="A21" s="139">
        <v>12</v>
      </c>
      <c r="B21" s="130" t="s">
        <v>29</v>
      </c>
      <c r="C21" s="22" t="s">
        <v>22</v>
      </c>
      <c r="D21" s="147"/>
      <c r="E21" s="150"/>
      <c r="F21" s="145" t="str">
        <f>IF(SUM(D21:E21)=0,"",SUM(D21:E21))</f>
        <v/>
      </c>
      <c r="G21" s="114" t="str">
        <f>IF(COUNTA(D21:E21)=0,"",COUNTA(D21:E21))</f>
        <v/>
      </c>
      <c r="H21" s="160"/>
      <c r="I21" s="27" t="s">
        <v>29</v>
      </c>
      <c r="K21" s="139">
        <v>12</v>
      </c>
      <c r="M21" s="145"/>
    </row>
    <row r="22" spans="1:15" x14ac:dyDescent="0.25">
      <c r="A22" s="138">
        <f>A20/A21</f>
        <v>112.66666666666667</v>
      </c>
      <c r="B22" s="131" t="s">
        <v>30</v>
      </c>
      <c r="C22" s="22" t="s">
        <v>24</v>
      </c>
      <c r="D22" s="149"/>
      <c r="E22" s="141"/>
      <c r="F22" s="138" t="str">
        <f t="shared" si="0"/>
        <v/>
      </c>
      <c r="G22" s="25"/>
      <c r="H22" s="28"/>
      <c r="I22" s="161" t="s">
        <v>30</v>
      </c>
      <c r="K22" s="138">
        <f t="shared" ref="K22" si="4">IF(K20="","",K20/K21)</f>
        <v>112.66666666666667</v>
      </c>
      <c r="M22" s="141"/>
    </row>
    <row r="23" spans="1:15" x14ac:dyDescent="0.25">
      <c r="A23" s="112">
        <v>0</v>
      </c>
      <c r="B23" s="21" t="s">
        <v>31</v>
      </c>
      <c r="C23" s="17" t="s">
        <v>20</v>
      </c>
      <c r="D23" s="152"/>
      <c r="E23" s="153"/>
      <c r="F23" s="145" t="str">
        <f>IF(SUM(D23:E23)=0,"",SUM(D23:E23))</f>
        <v/>
      </c>
      <c r="G23" s="19"/>
      <c r="H23" s="30"/>
      <c r="I23" s="21" t="s">
        <v>31</v>
      </c>
      <c r="K23" s="112"/>
      <c r="M23" s="145"/>
    </row>
    <row r="24" spans="1:15" x14ac:dyDescent="0.25">
      <c r="A24" s="112"/>
      <c r="B24" s="132" t="s">
        <v>32</v>
      </c>
      <c r="C24" s="22" t="s">
        <v>22</v>
      </c>
      <c r="D24" s="114"/>
      <c r="E24" s="114"/>
      <c r="F24" s="145" t="str">
        <f>IF(SUM(D24:E24)=0,"",SUM(D24:E24))</f>
        <v/>
      </c>
      <c r="G24" s="114" t="str">
        <f>IF(COUNTA(D24:E24)=0,"",COUNTA(D24:E24))</f>
        <v/>
      </c>
      <c r="H24" s="160"/>
      <c r="I24" s="31" t="s">
        <v>32</v>
      </c>
      <c r="J24" s="32"/>
      <c r="K24" s="112"/>
      <c r="M24" s="145"/>
    </row>
    <row r="25" spans="1:15" x14ac:dyDescent="0.25">
      <c r="A25" s="138"/>
      <c r="B25" s="133" t="s">
        <v>33</v>
      </c>
      <c r="C25" s="22" t="s">
        <v>24</v>
      </c>
      <c r="D25" s="141"/>
      <c r="E25" s="141"/>
      <c r="F25" s="138" t="str">
        <f t="shared" ref="F25" si="5">IF(F23="","",F23/F24)</f>
        <v/>
      </c>
      <c r="G25" s="25"/>
      <c r="H25" s="23"/>
      <c r="I25" s="133" t="s">
        <v>33</v>
      </c>
      <c r="J25" s="32"/>
      <c r="K25" s="138"/>
      <c r="L25" s="30"/>
      <c r="M25" s="141"/>
    </row>
    <row r="26" spans="1:15" x14ac:dyDescent="0.25">
      <c r="A26" s="112">
        <v>1068</v>
      </c>
      <c r="B26" s="33" t="s">
        <v>31</v>
      </c>
      <c r="C26" s="22" t="s">
        <v>20</v>
      </c>
      <c r="D26" s="113"/>
      <c r="E26" s="113"/>
      <c r="F26" s="145" t="str">
        <f>IF(SUM(D26:E26)=0,"",SUM(D26:E26))</f>
        <v/>
      </c>
      <c r="G26" s="19"/>
      <c r="H26" s="23"/>
      <c r="I26" s="33" t="s">
        <v>31</v>
      </c>
      <c r="J26" s="32"/>
      <c r="K26" s="112">
        <v>1068</v>
      </c>
      <c r="L26" s="34"/>
      <c r="M26" s="145"/>
    </row>
    <row r="27" spans="1:15" x14ac:dyDescent="0.25">
      <c r="A27" s="112">
        <v>7</v>
      </c>
      <c r="B27" s="134" t="s">
        <v>34</v>
      </c>
      <c r="C27" s="22" t="s">
        <v>22</v>
      </c>
      <c r="D27" s="114"/>
      <c r="E27" s="114"/>
      <c r="F27" s="145" t="str">
        <f>IF(SUM(D27:E27)=0,"",SUM(D27:E27))</f>
        <v/>
      </c>
      <c r="G27" s="114" t="str">
        <f>IF(COUNTA(D27:E27)=0,"",COUNTA(D27:E27))</f>
        <v/>
      </c>
      <c r="H27" s="160"/>
      <c r="I27" s="27" t="s">
        <v>34</v>
      </c>
      <c r="J27" s="32"/>
      <c r="K27" s="112">
        <v>7</v>
      </c>
      <c r="L27" s="34"/>
      <c r="M27" s="145"/>
    </row>
    <row r="28" spans="1:15" x14ac:dyDescent="0.25">
      <c r="A28" s="138">
        <f>A26/A27</f>
        <v>152.57142857142858</v>
      </c>
      <c r="B28" s="135" t="s">
        <v>35</v>
      </c>
      <c r="C28" s="22" t="s">
        <v>24</v>
      </c>
      <c r="D28" s="151"/>
      <c r="E28" s="141"/>
      <c r="F28" s="138" t="str">
        <f t="shared" ref="F28:F97" si="6">IF(F26="","",F26/F27)</f>
        <v/>
      </c>
      <c r="G28" s="25"/>
      <c r="H28" s="23"/>
      <c r="I28" s="135" t="s">
        <v>35</v>
      </c>
      <c r="J28" s="32"/>
      <c r="K28" s="138">
        <f t="shared" ref="K28" si="7">IF(K26="","",K26/K27)</f>
        <v>152.57142857142858</v>
      </c>
      <c r="L28" s="30"/>
      <c r="M28" s="141"/>
    </row>
    <row r="29" spans="1:15" x14ac:dyDescent="0.25">
      <c r="A29" s="112">
        <v>52442</v>
      </c>
      <c r="B29" s="36" t="s">
        <v>37</v>
      </c>
      <c r="C29" s="22" t="s">
        <v>20</v>
      </c>
      <c r="D29" s="152">
        <v>1500</v>
      </c>
      <c r="E29" s="152"/>
      <c r="F29" s="145">
        <f>IF(SUM(D29:E29)=0,"",SUM(D29:E29))</f>
        <v>1500</v>
      </c>
      <c r="G29" s="19"/>
      <c r="H29" s="20"/>
      <c r="I29" s="36" t="s">
        <v>37</v>
      </c>
      <c r="J29" s="30"/>
      <c r="K29" s="112">
        <v>52442</v>
      </c>
      <c r="L29" s="30"/>
      <c r="M29" s="145"/>
    </row>
    <row r="30" spans="1:15" x14ac:dyDescent="0.25">
      <c r="A30" s="112">
        <v>300</v>
      </c>
      <c r="B30" s="132" t="s">
        <v>38</v>
      </c>
      <c r="C30" s="22" t="s">
        <v>22</v>
      </c>
      <c r="D30" s="153">
        <v>8</v>
      </c>
      <c r="E30" s="152"/>
      <c r="F30" s="145">
        <f>IF(SUM(D30:E30)=0,"",SUM(D30:E30))</f>
        <v>8</v>
      </c>
      <c r="G30" s="114">
        <f>IF(COUNTA(D30:E30)=0,"",COUNTA(D30:E30))</f>
        <v>1</v>
      </c>
      <c r="H30" s="189" t="s">
        <v>308</v>
      </c>
      <c r="I30" s="31" t="s">
        <v>38</v>
      </c>
      <c r="J30" s="30"/>
      <c r="K30" s="112">
        <v>300</v>
      </c>
      <c r="L30" s="30"/>
      <c r="M30" s="145"/>
    </row>
    <row r="31" spans="1:15" x14ac:dyDescent="0.25">
      <c r="A31" s="138">
        <f>A29/A30</f>
        <v>174.80666666666667</v>
      </c>
      <c r="B31" s="133" t="s">
        <v>39</v>
      </c>
      <c r="C31" s="22" t="s">
        <v>24</v>
      </c>
      <c r="D31" s="138">
        <f>+D29/D30</f>
        <v>187.5</v>
      </c>
      <c r="E31" s="138"/>
      <c r="F31" s="138">
        <f t="shared" si="6"/>
        <v>187.5</v>
      </c>
      <c r="G31" s="25"/>
      <c r="H31" s="160"/>
      <c r="I31" s="133" t="s">
        <v>39</v>
      </c>
      <c r="J31" s="30"/>
      <c r="K31" s="138">
        <f t="shared" ref="K31" si="8">IF(K29="","",K29/K30)</f>
        <v>174.80666666666667</v>
      </c>
      <c r="L31" s="30"/>
      <c r="M31" s="141">
        <f>F31-A31</f>
        <v>12.693333333333328</v>
      </c>
    </row>
    <row r="32" spans="1:15" x14ac:dyDescent="0.25">
      <c r="A32" s="112">
        <v>19153</v>
      </c>
      <c r="B32" s="37" t="s">
        <v>40</v>
      </c>
      <c r="C32" s="22" t="s">
        <v>20</v>
      </c>
      <c r="D32" s="114">
        <v>1635</v>
      </c>
      <c r="E32" s="152"/>
      <c r="F32" s="145">
        <f>IF(SUM(D32:E32)=0,"",SUM(D32:E32))</f>
        <v>1635</v>
      </c>
      <c r="G32" s="19"/>
      <c r="H32" s="187"/>
      <c r="I32" s="37" t="s">
        <v>40</v>
      </c>
      <c r="J32" s="30"/>
      <c r="K32" s="112">
        <v>19153</v>
      </c>
      <c r="L32" s="30"/>
      <c r="M32" s="145"/>
    </row>
    <row r="33" spans="1:13" x14ac:dyDescent="0.25">
      <c r="A33" s="112">
        <v>106</v>
      </c>
      <c r="B33" s="134" t="s">
        <v>41</v>
      </c>
      <c r="C33" s="22" t="s">
        <v>22</v>
      </c>
      <c r="D33" s="153">
        <v>8</v>
      </c>
      <c r="E33" s="114"/>
      <c r="F33" s="145">
        <f>IF(SUM(D33:E33)=0,"",SUM(D33:E33))</f>
        <v>8</v>
      </c>
      <c r="G33" s="114">
        <f>IF(COUNTA(D33:E33)=0,"",COUNTA(D33:E33))</f>
        <v>1</v>
      </c>
      <c r="H33" s="189" t="s">
        <v>304</v>
      </c>
      <c r="I33" s="27" t="s">
        <v>41</v>
      </c>
      <c r="J33" s="30"/>
      <c r="K33" s="112">
        <v>106</v>
      </c>
      <c r="L33" s="30"/>
      <c r="M33" s="145"/>
    </row>
    <row r="34" spans="1:13" x14ac:dyDescent="0.25">
      <c r="A34" s="138">
        <f>A32/A33</f>
        <v>180.68867924528303</v>
      </c>
      <c r="B34" s="135" t="s">
        <v>42</v>
      </c>
      <c r="C34" s="22" t="s">
        <v>24</v>
      </c>
      <c r="D34" s="192">
        <f>+D32/D33</f>
        <v>204.375</v>
      </c>
      <c r="E34" s="138"/>
      <c r="F34" s="192">
        <f t="shared" si="6"/>
        <v>204.375</v>
      </c>
      <c r="G34" s="25"/>
      <c r="H34" s="160"/>
      <c r="I34" s="135" t="s">
        <v>42</v>
      </c>
      <c r="J34" s="30"/>
      <c r="K34" s="138">
        <f t="shared" ref="K34" si="9">IF(K32="","",K32/K33)</f>
        <v>180.68867924528303</v>
      </c>
      <c r="L34" s="30"/>
      <c r="M34" s="141">
        <f>F34-A34</f>
        <v>23.686320754716974</v>
      </c>
    </row>
    <row r="35" spans="1:13" x14ac:dyDescent="0.25">
      <c r="A35" s="112">
        <v>4007</v>
      </c>
      <c r="B35" s="37" t="s">
        <v>40</v>
      </c>
      <c r="C35" s="17" t="s">
        <v>20</v>
      </c>
      <c r="D35" s="114"/>
      <c r="E35" s="152"/>
      <c r="F35" s="145" t="str">
        <f>IF(SUM(D35:E35)=0,"",SUM(D35:E35))</f>
        <v/>
      </c>
      <c r="G35" s="19"/>
      <c r="H35" s="23"/>
      <c r="I35" s="37" t="s">
        <v>40</v>
      </c>
      <c r="K35" s="112">
        <v>4007</v>
      </c>
      <c r="M35" s="145"/>
    </row>
    <row r="36" spans="1:13" x14ac:dyDescent="0.25">
      <c r="A36" s="112">
        <v>21</v>
      </c>
      <c r="B36" s="134" t="s">
        <v>43</v>
      </c>
      <c r="C36" s="22" t="s">
        <v>22</v>
      </c>
      <c r="D36" s="114"/>
      <c r="E36" s="114"/>
      <c r="F36" s="145" t="str">
        <f>IF(SUM(D36:E36)=0,"",SUM(D36:E36))</f>
        <v/>
      </c>
      <c r="G36" s="114" t="str">
        <f>IF(COUNTA(D36:E36)=0,"",COUNTA(D36:E36))</f>
        <v/>
      </c>
      <c r="H36" s="160"/>
      <c r="I36" s="27" t="s">
        <v>43</v>
      </c>
      <c r="K36" s="112">
        <v>21</v>
      </c>
      <c r="M36" s="145"/>
    </row>
    <row r="37" spans="1:13" x14ac:dyDescent="0.25">
      <c r="A37" s="138">
        <f>A35/A36</f>
        <v>190.8095238095238</v>
      </c>
      <c r="B37" s="135" t="s">
        <v>44</v>
      </c>
      <c r="C37" s="22" t="s">
        <v>24</v>
      </c>
      <c r="D37" s="138"/>
      <c r="E37" s="141"/>
      <c r="F37" s="138" t="str">
        <f t="shared" si="6"/>
        <v/>
      </c>
      <c r="G37" s="25"/>
      <c r="H37" s="23"/>
      <c r="I37" s="135" t="s">
        <v>44</v>
      </c>
      <c r="J37" s="30"/>
      <c r="K37" s="138">
        <f t="shared" ref="K37" si="10">IF(K35="","",K35/K36)</f>
        <v>190.8095238095238</v>
      </c>
      <c r="L37" s="30"/>
      <c r="M37" s="141"/>
    </row>
    <row r="38" spans="1:13" x14ac:dyDescent="0.25">
      <c r="A38" s="139">
        <v>1013</v>
      </c>
      <c r="B38" s="37" t="s">
        <v>259</v>
      </c>
      <c r="C38" s="17" t="s">
        <v>20</v>
      </c>
      <c r="D38" s="166"/>
      <c r="E38" s="150"/>
      <c r="F38" s="145" t="str">
        <f>IF(SUM(D38:E38)=0,"",SUM(D38:E38))</f>
        <v/>
      </c>
      <c r="G38" s="19"/>
      <c r="H38" s="23"/>
      <c r="I38" s="37" t="s">
        <v>259</v>
      </c>
      <c r="J38" s="30"/>
      <c r="K38" s="139">
        <v>1013</v>
      </c>
      <c r="L38" s="30"/>
      <c r="M38" s="150"/>
    </row>
    <row r="39" spans="1:13" x14ac:dyDescent="0.25">
      <c r="A39" s="139">
        <v>8</v>
      </c>
      <c r="B39" s="27" t="s">
        <v>265</v>
      </c>
      <c r="C39" s="22" t="s">
        <v>22</v>
      </c>
      <c r="D39" s="166"/>
      <c r="E39" s="150"/>
      <c r="F39" s="145" t="str">
        <f>IF(SUM(D39:E39)=0,"",SUM(D39:E39))</f>
        <v/>
      </c>
      <c r="G39" s="114" t="str">
        <f>IF(COUNTA(D39:E39)=0,"",COUNTA(D39:E39))</f>
        <v/>
      </c>
      <c r="H39" s="160"/>
      <c r="I39" s="27" t="s">
        <v>265</v>
      </c>
      <c r="J39" s="30"/>
      <c r="K39" s="139">
        <v>8</v>
      </c>
      <c r="L39" s="30"/>
      <c r="M39" s="150"/>
    </row>
    <row r="40" spans="1:13" x14ac:dyDescent="0.25">
      <c r="A40" s="138">
        <f>A38/A39</f>
        <v>126.625</v>
      </c>
      <c r="B40" s="135" t="s">
        <v>260</v>
      </c>
      <c r="C40" s="22" t="s">
        <v>24</v>
      </c>
      <c r="D40" s="166"/>
      <c r="E40" s="150"/>
      <c r="F40" s="138" t="str">
        <f t="shared" si="6"/>
        <v/>
      </c>
      <c r="G40" s="25"/>
      <c r="H40" s="23"/>
      <c r="I40" s="135" t="s">
        <v>260</v>
      </c>
      <c r="J40" s="30"/>
      <c r="K40" s="138">
        <f t="shared" ref="K40" si="11">IF(K38="","",K38/K39)</f>
        <v>126.625</v>
      </c>
      <c r="L40" s="30"/>
      <c r="M40" s="141"/>
    </row>
    <row r="41" spans="1:13" x14ac:dyDescent="0.25">
      <c r="A41" s="112">
        <v>22704</v>
      </c>
      <c r="B41" s="37" t="s">
        <v>45</v>
      </c>
      <c r="C41" s="22" t="s">
        <v>20</v>
      </c>
      <c r="D41" s="154"/>
      <c r="E41" s="154"/>
      <c r="F41" s="145" t="str">
        <f>IF(SUM(D41:E41)=0,"",SUM(D41:E41))</f>
        <v/>
      </c>
      <c r="G41" s="19"/>
      <c r="H41" s="160"/>
      <c r="I41" s="37" t="s">
        <v>45</v>
      </c>
      <c r="K41" s="112">
        <v>22704</v>
      </c>
      <c r="M41" s="145"/>
    </row>
    <row r="42" spans="1:13" x14ac:dyDescent="0.25">
      <c r="A42" s="112">
        <v>124</v>
      </c>
      <c r="B42" s="134" t="s">
        <v>46</v>
      </c>
      <c r="C42" s="22" t="s">
        <v>22</v>
      </c>
      <c r="D42" s="153"/>
      <c r="E42" s="152"/>
      <c r="F42" s="145" t="str">
        <f>IF(SUM(D42:E42)=0,"",SUM(D42:E42))</f>
        <v/>
      </c>
      <c r="G42" s="114" t="str">
        <f>IF(COUNTA(D42:E42)=0,"",COUNTA(D42:E42))</f>
        <v/>
      </c>
      <c r="H42" s="160"/>
      <c r="I42" s="27" t="s">
        <v>46</v>
      </c>
      <c r="K42" s="112">
        <v>124</v>
      </c>
      <c r="M42" s="145"/>
    </row>
    <row r="43" spans="1:13" x14ac:dyDescent="0.25">
      <c r="A43" s="138">
        <f>A41/A42</f>
        <v>183.09677419354838</v>
      </c>
      <c r="B43" s="135" t="s">
        <v>47</v>
      </c>
      <c r="C43" s="22" t="s">
        <v>24</v>
      </c>
      <c r="D43" s="138"/>
      <c r="E43" s="138"/>
      <c r="F43" s="138" t="str">
        <f t="shared" si="6"/>
        <v/>
      </c>
      <c r="G43" s="25"/>
      <c r="H43" s="160"/>
      <c r="I43" s="135" t="s">
        <v>47</v>
      </c>
      <c r="J43" s="30"/>
      <c r="K43" s="138">
        <f t="shared" ref="K43" si="12">IF(K41="","",K41/K42)</f>
        <v>183.09677419354838</v>
      </c>
      <c r="L43" s="30"/>
      <c r="M43" s="141"/>
    </row>
    <row r="44" spans="1:13" x14ac:dyDescent="0.25">
      <c r="A44" s="112">
        <v>9967</v>
      </c>
      <c r="B44" s="36" t="s">
        <v>45</v>
      </c>
      <c r="C44" s="22" t="s">
        <v>20</v>
      </c>
      <c r="D44" s="152"/>
      <c r="E44" s="152"/>
      <c r="F44" s="145" t="str">
        <f>IF(SUM(D44:E44)=0,"",SUM(D44:E44))</f>
        <v/>
      </c>
      <c r="G44" s="19"/>
      <c r="H44" s="160"/>
      <c r="I44" s="36" t="s">
        <v>45</v>
      </c>
      <c r="J44" s="30"/>
      <c r="K44" s="112">
        <v>9967</v>
      </c>
      <c r="L44" s="30"/>
      <c r="M44" s="145"/>
    </row>
    <row r="45" spans="1:13" x14ac:dyDescent="0.25">
      <c r="A45" s="112">
        <v>62</v>
      </c>
      <c r="B45" s="136" t="s">
        <v>48</v>
      </c>
      <c r="C45" s="22" t="s">
        <v>22</v>
      </c>
      <c r="D45" s="114"/>
      <c r="E45" s="152"/>
      <c r="F45" s="145" t="str">
        <f>IF(SUM(D45:E45)=0,"",SUM(D45:E45))</f>
        <v/>
      </c>
      <c r="G45" s="114" t="str">
        <f>IF(COUNTA(D45:E45)=0,"",COUNTA(D45:E45))</f>
        <v/>
      </c>
      <c r="H45" s="160"/>
      <c r="I45" s="38" t="s">
        <v>48</v>
      </c>
      <c r="J45" s="30"/>
      <c r="K45" s="112">
        <v>62</v>
      </c>
      <c r="L45" s="30"/>
      <c r="M45" s="145"/>
    </row>
    <row r="46" spans="1:13" x14ac:dyDescent="0.25">
      <c r="A46" s="138">
        <f>A44/A45</f>
        <v>160.75806451612902</v>
      </c>
      <c r="B46" s="133" t="s">
        <v>49</v>
      </c>
      <c r="C46" s="22" t="s">
        <v>24</v>
      </c>
      <c r="D46" s="138"/>
      <c r="E46" s="138"/>
      <c r="F46" s="138" t="str">
        <f t="shared" si="6"/>
        <v/>
      </c>
      <c r="G46" s="25"/>
      <c r="H46" s="23"/>
      <c r="I46" s="133" t="s">
        <v>49</v>
      </c>
      <c r="J46" s="30"/>
      <c r="K46" s="138">
        <f t="shared" ref="K46" si="13">IF(K44="","",K44/K45)</f>
        <v>160.75806451612902</v>
      </c>
      <c r="L46" s="30"/>
      <c r="M46" s="141"/>
    </row>
    <row r="47" spans="1:13" x14ac:dyDescent="0.25">
      <c r="A47" s="112">
        <v>2579</v>
      </c>
      <c r="B47" s="36" t="s">
        <v>45</v>
      </c>
      <c r="C47" s="22" t="s">
        <v>20</v>
      </c>
      <c r="D47" s="114"/>
      <c r="E47" s="152"/>
      <c r="F47" s="145" t="str">
        <f>IF(SUM(D47:E47)=0,"",SUM(D47:E47))</f>
        <v/>
      </c>
      <c r="G47" s="19"/>
      <c r="H47" s="23"/>
      <c r="I47" s="36" t="s">
        <v>45</v>
      </c>
      <c r="J47" s="30"/>
      <c r="K47" s="112">
        <v>2579</v>
      </c>
      <c r="L47" s="30"/>
      <c r="M47" s="145"/>
    </row>
    <row r="48" spans="1:13" x14ac:dyDescent="0.25">
      <c r="A48" s="112">
        <v>18</v>
      </c>
      <c r="B48" s="132" t="s">
        <v>50</v>
      </c>
      <c r="C48" s="22" t="s">
        <v>22</v>
      </c>
      <c r="D48" s="114"/>
      <c r="E48" s="152"/>
      <c r="F48" s="145" t="str">
        <f>IF(SUM(D48:E48)=0,"",SUM(D48:E48))</f>
        <v/>
      </c>
      <c r="G48" s="114" t="str">
        <f>IF(COUNTA(D48:E48)=0,"",COUNTA(D48:E48))</f>
        <v/>
      </c>
      <c r="H48" s="160"/>
      <c r="I48" s="31" t="s">
        <v>50</v>
      </c>
      <c r="J48" s="30"/>
      <c r="K48" s="112">
        <v>18</v>
      </c>
      <c r="L48" s="30"/>
      <c r="M48" s="145"/>
    </row>
    <row r="49" spans="1:13" x14ac:dyDescent="0.25">
      <c r="A49" s="138">
        <f>A47/A48</f>
        <v>143.27777777777777</v>
      </c>
      <c r="B49" s="133" t="s">
        <v>51</v>
      </c>
      <c r="C49" s="22" t="s">
        <v>24</v>
      </c>
      <c r="D49" s="151"/>
      <c r="E49" s="151"/>
      <c r="F49" s="138" t="str">
        <f t="shared" si="6"/>
        <v/>
      </c>
      <c r="G49" s="25"/>
      <c r="H49" s="23"/>
      <c r="I49" s="133" t="s">
        <v>51</v>
      </c>
      <c r="J49" s="30"/>
      <c r="K49" s="138">
        <f t="shared" ref="K49" si="14">IF(K47="","",K47/K48)</f>
        <v>143.27777777777777</v>
      </c>
      <c r="L49" s="30"/>
      <c r="M49" s="141"/>
    </row>
    <row r="50" spans="1:13" x14ac:dyDescent="0.25">
      <c r="A50" s="139">
        <v>6917</v>
      </c>
      <c r="B50" s="37" t="s">
        <v>45</v>
      </c>
      <c r="C50" s="22" t="s">
        <v>20</v>
      </c>
      <c r="D50" s="114"/>
      <c r="E50" s="114"/>
      <c r="F50" s="145" t="str">
        <f>IF(SUM(D50:E50)=0,"",SUM(D50:E50))</f>
        <v/>
      </c>
      <c r="G50" s="19"/>
      <c r="H50" s="23"/>
      <c r="I50" s="37" t="s">
        <v>45</v>
      </c>
      <c r="J50" s="30"/>
      <c r="K50" s="139">
        <v>6917</v>
      </c>
      <c r="L50" s="30"/>
      <c r="M50" s="150"/>
    </row>
    <row r="51" spans="1:13" x14ac:dyDescent="0.25">
      <c r="A51" s="139">
        <v>44</v>
      </c>
      <c r="B51" s="27" t="s">
        <v>257</v>
      </c>
      <c r="C51" s="22" t="s">
        <v>22</v>
      </c>
      <c r="D51" s="114"/>
      <c r="E51" s="114"/>
      <c r="F51" s="145" t="str">
        <f>IF(SUM(D51:E51)=0,"",SUM(D51:E51))</f>
        <v/>
      </c>
      <c r="G51" s="114" t="str">
        <f>IF(COUNTA(D51:E51)=0,"",COUNTA(D51:E51))</f>
        <v/>
      </c>
      <c r="H51" s="160"/>
      <c r="I51" s="27" t="s">
        <v>257</v>
      </c>
      <c r="J51" s="30"/>
      <c r="K51" s="139">
        <v>44</v>
      </c>
      <c r="L51" s="30"/>
      <c r="M51" s="150"/>
    </row>
    <row r="52" spans="1:13" x14ac:dyDescent="0.25">
      <c r="A52" s="138">
        <f>A50/A51</f>
        <v>157.20454545454547</v>
      </c>
      <c r="B52" s="135" t="s">
        <v>258</v>
      </c>
      <c r="C52" s="22" t="s">
        <v>24</v>
      </c>
      <c r="D52" s="151"/>
      <c r="E52" s="151"/>
      <c r="F52" s="138" t="str">
        <f t="shared" si="6"/>
        <v/>
      </c>
      <c r="G52" s="25"/>
      <c r="H52" s="23"/>
      <c r="I52" s="135" t="s">
        <v>258</v>
      </c>
      <c r="J52" s="30"/>
      <c r="K52" s="138">
        <f t="shared" ref="K52" si="15">IF(K50="","",K50/K51)</f>
        <v>157.20454545454547</v>
      </c>
      <c r="L52" s="30"/>
      <c r="M52" s="141"/>
    </row>
    <row r="53" spans="1:13" x14ac:dyDescent="0.25">
      <c r="A53" s="112">
        <v>41796</v>
      </c>
      <c r="B53" s="37" t="s">
        <v>52</v>
      </c>
      <c r="C53" s="17" t="s">
        <v>20</v>
      </c>
      <c r="D53" s="145">
        <v>1469</v>
      </c>
      <c r="E53" s="145"/>
      <c r="F53" s="145">
        <f>IF(SUM(D53:E53)=0,"",SUM(D53:E53))</f>
        <v>1469</v>
      </c>
      <c r="G53" s="19"/>
      <c r="H53" s="160"/>
      <c r="I53" s="37" t="s">
        <v>52</v>
      </c>
      <c r="J53" s="39"/>
      <c r="K53" s="112">
        <v>41796</v>
      </c>
      <c r="L53" s="39"/>
      <c r="M53" s="145"/>
    </row>
    <row r="54" spans="1:13" x14ac:dyDescent="0.25">
      <c r="A54" s="112">
        <v>218</v>
      </c>
      <c r="B54" s="134" t="s">
        <v>53</v>
      </c>
      <c r="C54" s="22" t="s">
        <v>22</v>
      </c>
      <c r="D54" s="145">
        <v>8</v>
      </c>
      <c r="E54" s="145"/>
      <c r="F54" s="145">
        <f>IF(SUM(D54:E54)=0,"",SUM(D54:E54))</f>
        <v>8</v>
      </c>
      <c r="G54" s="114">
        <f>IF(COUNTA(D54:E54)=0,"",COUNTA(D54:E54))</f>
        <v>1</v>
      </c>
      <c r="H54" s="189" t="s">
        <v>309</v>
      </c>
      <c r="I54" s="27" t="s">
        <v>53</v>
      </c>
      <c r="J54" s="39"/>
      <c r="K54" s="112">
        <v>218</v>
      </c>
      <c r="L54" s="39"/>
      <c r="M54" s="145"/>
    </row>
    <row r="55" spans="1:13" x14ac:dyDescent="0.25">
      <c r="A55" s="138">
        <f>A53/A54</f>
        <v>191.72477064220183</v>
      </c>
      <c r="B55" s="135" t="s">
        <v>54</v>
      </c>
      <c r="C55" s="22" t="s">
        <v>24</v>
      </c>
      <c r="D55" s="138">
        <f>+D53/D54</f>
        <v>183.625</v>
      </c>
      <c r="E55" s="138"/>
      <c r="F55" s="245">
        <f t="shared" si="6"/>
        <v>183.625</v>
      </c>
      <c r="G55" s="25"/>
      <c r="H55" s="196"/>
      <c r="I55" s="135" t="s">
        <v>54</v>
      </c>
      <c r="J55" s="39"/>
      <c r="K55" s="138">
        <f t="shared" ref="K55" si="16">IF(K53="","",K53/K54)</f>
        <v>191.72477064220183</v>
      </c>
      <c r="L55" s="39"/>
      <c r="M55" s="141">
        <f>F55-A55</f>
        <v>-8.0997706422018325</v>
      </c>
    </row>
    <row r="56" spans="1:13" x14ac:dyDescent="0.25">
      <c r="A56" s="111">
        <v>21668</v>
      </c>
      <c r="B56" s="37" t="s">
        <v>55</v>
      </c>
      <c r="C56" s="17" t="s">
        <v>20</v>
      </c>
      <c r="D56" s="145"/>
      <c r="E56" s="145"/>
      <c r="F56" s="145" t="str">
        <f>IF(SUM(D56:E56)=0,"",SUM(D56:E56))</f>
        <v/>
      </c>
      <c r="G56" s="19"/>
      <c r="H56" s="23"/>
      <c r="I56" s="37" t="s">
        <v>55</v>
      </c>
      <c r="J56" s="39"/>
      <c r="K56" s="111">
        <v>21668</v>
      </c>
      <c r="L56" s="39"/>
      <c r="M56" s="145"/>
    </row>
    <row r="57" spans="1:13" x14ac:dyDescent="0.25">
      <c r="A57" s="114">
        <v>113</v>
      </c>
      <c r="B57" s="134" t="s">
        <v>56</v>
      </c>
      <c r="C57" s="22" t="s">
        <v>22</v>
      </c>
      <c r="D57" s="145"/>
      <c r="E57" s="145"/>
      <c r="F57" s="145" t="str">
        <f>IF(SUM(D57:E57)=0,"",SUM(D57:E57))</f>
        <v/>
      </c>
      <c r="G57" s="114" t="str">
        <f>IF(COUNTA(D57:E57)=0,"",COUNTA(D57:E57))</f>
        <v/>
      </c>
      <c r="H57" s="160"/>
      <c r="I57" s="27" t="s">
        <v>56</v>
      </c>
      <c r="J57" s="39"/>
      <c r="K57" s="114">
        <v>113</v>
      </c>
      <c r="L57" s="39"/>
      <c r="M57" s="145"/>
    </row>
    <row r="58" spans="1:13" x14ac:dyDescent="0.25">
      <c r="A58" s="138">
        <f>A56/A57</f>
        <v>191.75221238938053</v>
      </c>
      <c r="B58" s="135" t="s">
        <v>57</v>
      </c>
      <c r="C58" s="22" t="s">
        <v>24</v>
      </c>
      <c r="D58" s="138"/>
      <c r="E58" s="138"/>
      <c r="F58" s="224" t="str">
        <f t="shared" si="6"/>
        <v/>
      </c>
      <c r="G58" s="25"/>
      <c r="H58" s="160"/>
      <c r="I58" s="135" t="s">
        <v>57</v>
      </c>
      <c r="J58" s="39"/>
      <c r="K58" s="138">
        <f t="shared" ref="K58" si="17">IF(K56="","",K56/K57)</f>
        <v>191.75221238938053</v>
      </c>
      <c r="L58" s="39"/>
      <c r="M58" s="141"/>
    </row>
    <row r="59" spans="1:13" x14ac:dyDescent="0.25">
      <c r="A59" s="114">
        <v>9170</v>
      </c>
      <c r="B59" s="37" t="s">
        <v>58</v>
      </c>
      <c r="C59" s="17" t="s">
        <v>20</v>
      </c>
      <c r="D59" s="150"/>
      <c r="E59" s="145"/>
      <c r="F59" s="145" t="str">
        <f>IF(SUM(D59:E59)=0,"",SUM(D59:E59))</f>
        <v/>
      </c>
      <c r="G59" s="19"/>
      <c r="H59" s="23"/>
      <c r="I59" s="37" t="s">
        <v>58</v>
      </c>
      <c r="J59" s="39"/>
      <c r="K59" s="114">
        <v>9170</v>
      </c>
      <c r="L59" s="39"/>
      <c r="M59" s="145"/>
    </row>
    <row r="60" spans="1:13" x14ac:dyDescent="0.25">
      <c r="A60" s="114">
        <v>61</v>
      </c>
      <c r="B60" s="134" t="s">
        <v>59</v>
      </c>
      <c r="C60" s="22" t="s">
        <v>22</v>
      </c>
      <c r="D60" s="150"/>
      <c r="E60" s="145"/>
      <c r="F60" s="145" t="str">
        <f>IF(SUM(D60:E60)=0,"",SUM(D60:E60))</f>
        <v/>
      </c>
      <c r="G60" s="114" t="str">
        <f>IF(COUNTA(D60:E60)=0,"",COUNTA(D60:E60))</f>
        <v/>
      </c>
      <c r="H60" s="160"/>
      <c r="I60" s="27" t="s">
        <v>59</v>
      </c>
      <c r="J60" s="39"/>
      <c r="K60" s="114">
        <v>61</v>
      </c>
      <c r="L60" s="39"/>
      <c r="M60" s="145"/>
    </row>
    <row r="61" spans="1:13" x14ac:dyDescent="0.25">
      <c r="A61" s="138">
        <f>A59/A60</f>
        <v>150.32786885245901</v>
      </c>
      <c r="B61" s="135" t="s">
        <v>60</v>
      </c>
      <c r="C61" s="22" t="s">
        <v>24</v>
      </c>
      <c r="D61" s="141"/>
      <c r="E61" s="138"/>
      <c r="F61" s="138" t="str">
        <f t="shared" si="6"/>
        <v/>
      </c>
      <c r="G61" s="25"/>
      <c r="H61" s="160"/>
      <c r="I61" s="135" t="s">
        <v>60</v>
      </c>
      <c r="J61" s="39"/>
      <c r="K61" s="138">
        <f t="shared" ref="K61" si="18">IF(K59="","",K59/K60)</f>
        <v>150.32786885245901</v>
      </c>
      <c r="L61" s="39"/>
      <c r="M61" s="141"/>
    </row>
    <row r="62" spans="1:13" x14ac:dyDescent="0.25">
      <c r="A62" s="112">
        <v>1984</v>
      </c>
      <c r="B62" s="37" t="s">
        <v>61</v>
      </c>
      <c r="C62" s="17" t="s">
        <v>20</v>
      </c>
      <c r="D62" s="150"/>
      <c r="E62" s="145"/>
      <c r="F62" s="145" t="str">
        <f>IF(SUM(D62:E62)=0,"",SUM(D62:E62))</f>
        <v/>
      </c>
      <c r="G62" s="19"/>
      <c r="H62" s="23"/>
      <c r="I62" s="37" t="s">
        <v>61</v>
      </c>
      <c r="J62" s="39"/>
      <c r="K62" s="112">
        <v>1984</v>
      </c>
      <c r="L62" s="39"/>
      <c r="M62" s="145"/>
    </row>
    <row r="63" spans="1:13" x14ac:dyDescent="0.25">
      <c r="A63" s="112">
        <v>12</v>
      </c>
      <c r="B63" s="134" t="s">
        <v>34</v>
      </c>
      <c r="C63" s="22" t="s">
        <v>22</v>
      </c>
      <c r="D63" s="150"/>
      <c r="E63" s="145"/>
      <c r="F63" s="145" t="str">
        <f>IF(SUM(D63:E63)=0,"",SUM(D63:E63))</f>
        <v/>
      </c>
      <c r="G63" s="114" t="str">
        <f>IF(COUNTA(D63:E63)=0,"",COUNTA(D63:E63))</f>
        <v/>
      </c>
      <c r="H63" s="160"/>
      <c r="I63" s="27" t="s">
        <v>34</v>
      </c>
      <c r="J63" s="39"/>
      <c r="K63" s="112">
        <v>12</v>
      </c>
      <c r="L63" s="39"/>
      <c r="M63" s="145"/>
    </row>
    <row r="64" spans="1:13" x14ac:dyDescent="0.25">
      <c r="A64" s="138">
        <f>A62/A63</f>
        <v>165.33333333333334</v>
      </c>
      <c r="B64" s="135" t="s">
        <v>62</v>
      </c>
      <c r="C64" s="22" t="s">
        <v>24</v>
      </c>
      <c r="D64" s="141"/>
      <c r="E64" s="138"/>
      <c r="F64" s="138" t="str">
        <f t="shared" si="6"/>
        <v/>
      </c>
      <c r="G64" s="25"/>
      <c r="H64" s="160"/>
      <c r="I64" s="135" t="s">
        <v>62</v>
      </c>
      <c r="J64" s="39"/>
      <c r="K64" s="138">
        <f t="shared" ref="K64" si="19">IF(K62="","",K62/K63)</f>
        <v>165.33333333333334</v>
      </c>
      <c r="L64" s="39"/>
      <c r="M64" s="141"/>
    </row>
    <row r="65" spans="1:14" x14ac:dyDescent="0.25">
      <c r="A65" s="112">
        <v>8576</v>
      </c>
      <c r="B65" s="40" t="s">
        <v>63</v>
      </c>
      <c r="C65" s="17" t="s">
        <v>20</v>
      </c>
      <c r="D65" s="150"/>
      <c r="E65" s="145"/>
      <c r="F65" s="145" t="str">
        <f>IF(SUM(D65:E65)=0,"",SUM(D65:E65))</f>
        <v/>
      </c>
      <c r="G65" s="19"/>
      <c r="H65" s="23"/>
      <c r="I65" s="40" t="s">
        <v>63</v>
      </c>
      <c r="J65" s="39"/>
      <c r="K65" s="112">
        <v>8576</v>
      </c>
      <c r="L65" s="39"/>
      <c r="M65" s="145"/>
    </row>
    <row r="66" spans="1:14" x14ac:dyDescent="0.25">
      <c r="A66" s="112">
        <v>60</v>
      </c>
      <c r="B66" s="132" t="s">
        <v>64</v>
      </c>
      <c r="C66" s="22" t="s">
        <v>22</v>
      </c>
      <c r="D66" s="150"/>
      <c r="E66" s="145"/>
      <c r="F66" s="145" t="str">
        <f>IF(SUM(D66:E66)=0,"",SUM(D66:E66))</f>
        <v/>
      </c>
      <c r="G66" s="114" t="str">
        <f>IF(COUNTA(D66:E66)=0,"",COUNTA(D66:E66))</f>
        <v/>
      </c>
      <c r="H66" s="160"/>
      <c r="I66" s="31" t="s">
        <v>64</v>
      </c>
      <c r="J66" s="39"/>
      <c r="K66" s="112">
        <v>60</v>
      </c>
      <c r="L66" s="39"/>
      <c r="M66" s="145"/>
    </row>
    <row r="67" spans="1:14" x14ac:dyDescent="0.25">
      <c r="A67" s="138">
        <f>A65/A66</f>
        <v>142.93333333333334</v>
      </c>
      <c r="B67" s="133" t="s">
        <v>65</v>
      </c>
      <c r="C67" s="22" t="s">
        <v>24</v>
      </c>
      <c r="D67" s="141"/>
      <c r="E67" s="138"/>
      <c r="F67" s="138" t="str">
        <f t="shared" si="6"/>
        <v/>
      </c>
      <c r="G67" s="25"/>
      <c r="H67" s="160"/>
      <c r="I67" s="133" t="s">
        <v>65</v>
      </c>
      <c r="J67" s="39"/>
      <c r="K67" s="138">
        <f t="shared" ref="K67" si="20">IF(K65="","",K65/K66)</f>
        <v>142.93333333333334</v>
      </c>
      <c r="L67" s="39"/>
      <c r="M67" s="141"/>
    </row>
    <row r="68" spans="1:14" x14ac:dyDescent="0.25">
      <c r="A68" s="112">
        <v>37878</v>
      </c>
      <c r="B68" s="37" t="s">
        <v>66</v>
      </c>
      <c r="C68" s="17" t="s">
        <v>20</v>
      </c>
      <c r="D68" s="145">
        <v>1426</v>
      </c>
      <c r="E68" s="145"/>
      <c r="F68" s="145">
        <f>IF(SUM(D68:E68)=0,"",SUM(D68:E68))</f>
        <v>1426</v>
      </c>
      <c r="G68" s="19"/>
      <c r="H68" s="23"/>
      <c r="I68" s="35" t="s">
        <v>66</v>
      </c>
      <c r="J68" s="39"/>
      <c r="K68" s="112">
        <v>37878</v>
      </c>
      <c r="L68" s="39"/>
      <c r="M68" s="145"/>
    </row>
    <row r="69" spans="1:14" x14ac:dyDescent="0.25">
      <c r="A69" s="112">
        <v>209</v>
      </c>
      <c r="B69" s="134" t="s">
        <v>67</v>
      </c>
      <c r="C69" s="22" t="s">
        <v>22</v>
      </c>
      <c r="D69" s="145">
        <v>8</v>
      </c>
      <c r="E69" s="145"/>
      <c r="F69" s="145">
        <f>IF(SUM(D69:E69)=0,"",SUM(D69:E69))</f>
        <v>8</v>
      </c>
      <c r="G69" s="114">
        <f>IF(COUNTA(D69:E69)=0,"",COUNTA(D69:E69))</f>
        <v>1</v>
      </c>
      <c r="H69" s="189" t="s">
        <v>311</v>
      </c>
      <c r="I69" s="27" t="s">
        <v>67</v>
      </c>
      <c r="J69" s="39"/>
      <c r="K69" s="112">
        <v>209</v>
      </c>
      <c r="L69" s="39"/>
      <c r="M69" s="145"/>
    </row>
    <row r="70" spans="1:14" x14ac:dyDescent="0.25">
      <c r="A70" s="138">
        <f>A68/A69</f>
        <v>181.23444976076556</v>
      </c>
      <c r="B70" s="135" t="s">
        <v>68</v>
      </c>
      <c r="C70" s="22" t="s">
        <v>24</v>
      </c>
      <c r="D70" s="138">
        <f>+D68/D69</f>
        <v>178.25</v>
      </c>
      <c r="E70" s="138"/>
      <c r="F70" s="138">
        <f t="shared" si="6"/>
        <v>178.25</v>
      </c>
      <c r="G70" s="25"/>
      <c r="H70" s="160"/>
      <c r="I70" s="135" t="s">
        <v>68</v>
      </c>
      <c r="J70" s="39"/>
      <c r="K70" s="138">
        <f t="shared" ref="K70" si="21">IF(K68="","",K68/K69)</f>
        <v>181.23444976076556</v>
      </c>
      <c r="L70" s="39"/>
      <c r="M70" s="141">
        <f>F70-A70</f>
        <v>-2.9844497607655569</v>
      </c>
    </row>
    <row r="71" spans="1:14" x14ac:dyDescent="0.25">
      <c r="A71" s="112">
        <v>16123</v>
      </c>
      <c r="B71" s="37" t="s">
        <v>69</v>
      </c>
      <c r="C71" s="17" t="s">
        <v>20</v>
      </c>
      <c r="D71" s="145"/>
      <c r="E71" s="145"/>
      <c r="F71" s="145" t="str">
        <f>IF(SUM(D71:E71)=0,"",SUM(D71:E71))</f>
        <v/>
      </c>
      <c r="G71" s="19"/>
      <c r="H71" s="23"/>
      <c r="I71" s="37" t="s">
        <v>69</v>
      </c>
      <c r="J71" s="39"/>
      <c r="K71" s="112">
        <v>16123</v>
      </c>
      <c r="L71" s="39"/>
      <c r="M71" s="145"/>
    </row>
    <row r="72" spans="1:14" x14ac:dyDescent="0.25">
      <c r="A72" s="112">
        <v>89</v>
      </c>
      <c r="B72" s="134" t="s">
        <v>70</v>
      </c>
      <c r="C72" s="22" t="s">
        <v>22</v>
      </c>
      <c r="D72" s="145"/>
      <c r="E72" s="145"/>
      <c r="F72" s="145" t="str">
        <f>IF(SUM(D72:E72)=0,"",SUM(D72:E72))</f>
        <v/>
      </c>
      <c r="G72" s="114" t="str">
        <f>IF(COUNTA(D72:E72)=0,"",COUNTA(D72:E72))</f>
        <v/>
      </c>
      <c r="H72" s="160"/>
      <c r="I72" s="27" t="s">
        <v>70</v>
      </c>
      <c r="J72" s="39"/>
      <c r="K72" s="112">
        <v>89</v>
      </c>
      <c r="L72" s="39"/>
      <c r="M72" s="145"/>
    </row>
    <row r="73" spans="1:14" x14ac:dyDescent="0.25">
      <c r="A73" s="138">
        <f>A71/A72</f>
        <v>181.15730337078651</v>
      </c>
      <c r="B73" s="135" t="s">
        <v>71</v>
      </c>
      <c r="C73" s="22" t="s">
        <v>24</v>
      </c>
      <c r="D73" s="138"/>
      <c r="E73" s="169"/>
      <c r="F73" s="138" t="str">
        <f t="shared" si="6"/>
        <v/>
      </c>
      <c r="G73" s="25"/>
      <c r="H73" s="160"/>
      <c r="I73" s="135" t="s">
        <v>71</v>
      </c>
      <c r="J73" s="39"/>
      <c r="K73" s="138">
        <f t="shared" ref="K73" si="22">IF(K71="","",K71/K72)</f>
        <v>181.15730337078651</v>
      </c>
      <c r="L73" s="39"/>
      <c r="M73" s="141"/>
    </row>
    <row r="74" spans="1:14" x14ac:dyDescent="0.25">
      <c r="A74" s="139">
        <v>13318</v>
      </c>
      <c r="B74" s="40" t="s">
        <v>69</v>
      </c>
      <c r="C74" s="17" t="s">
        <v>20</v>
      </c>
      <c r="D74" s="150"/>
      <c r="E74" s="145"/>
      <c r="F74" s="145" t="str">
        <f>IF(SUM(D74:E74)=0,"",SUM(D74:E74))</f>
        <v/>
      </c>
      <c r="G74" s="19"/>
      <c r="H74" s="20"/>
      <c r="I74" s="40" t="s">
        <v>69</v>
      </c>
      <c r="J74" s="39"/>
      <c r="K74" s="139">
        <v>13318</v>
      </c>
      <c r="L74" s="39"/>
      <c r="M74" s="145"/>
    </row>
    <row r="75" spans="1:14" x14ac:dyDescent="0.25">
      <c r="A75" s="139">
        <v>76</v>
      </c>
      <c r="B75" s="132" t="s">
        <v>72</v>
      </c>
      <c r="C75" s="22" t="s">
        <v>22</v>
      </c>
      <c r="D75" s="150"/>
      <c r="E75" s="145"/>
      <c r="F75" s="145" t="str">
        <f>IF(SUM(D75:E75)=0,"",SUM(D75:E75))</f>
        <v/>
      </c>
      <c r="G75" s="114" t="str">
        <f>IF(COUNTA(D75:E75)=0,"",COUNTA(D75:E75))</f>
        <v/>
      </c>
      <c r="H75" s="160"/>
      <c r="I75" s="31" t="s">
        <v>72</v>
      </c>
      <c r="J75" s="39"/>
      <c r="K75" s="139">
        <v>76</v>
      </c>
      <c r="L75" s="39"/>
      <c r="M75" s="145"/>
    </row>
    <row r="76" spans="1:14" x14ac:dyDescent="0.25">
      <c r="A76" s="138">
        <f>A74/A75</f>
        <v>175.23684210526315</v>
      </c>
      <c r="B76" s="133" t="s">
        <v>73</v>
      </c>
      <c r="C76" s="22" t="s">
        <v>24</v>
      </c>
      <c r="D76" s="141"/>
      <c r="E76" s="138"/>
      <c r="F76" s="138" t="str">
        <f t="shared" si="6"/>
        <v/>
      </c>
      <c r="G76" s="25"/>
      <c r="H76" s="160"/>
      <c r="I76" s="133" t="s">
        <v>73</v>
      </c>
      <c r="J76" s="39"/>
      <c r="K76" s="138">
        <f t="shared" ref="K76" si="23">IF(K74="","",K74/K75)</f>
        <v>175.23684210526315</v>
      </c>
      <c r="L76" s="39"/>
      <c r="M76" s="141"/>
    </row>
    <row r="77" spans="1:14" x14ac:dyDescent="0.25">
      <c r="A77" s="139">
        <v>30507</v>
      </c>
      <c r="B77" s="238" t="s">
        <v>291</v>
      </c>
      <c r="C77" s="17" t="s">
        <v>20</v>
      </c>
      <c r="D77" s="150"/>
      <c r="E77" s="166"/>
      <c r="F77" s="166"/>
      <c r="G77" s="19"/>
      <c r="H77" s="160"/>
      <c r="I77" s="238" t="s">
        <v>291</v>
      </c>
      <c r="J77" s="39"/>
      <c r="K77" s="139">
        <v>30507</v>
      </c>
      <c r="L77" s="39"/>
      <c r="M77" s="150"/>
    </row>
    <row r="78" spans="1:14" x14ac:dyDescent="0.25">
      <c r="A78" s="139">
        <v>162</v>
      </c>
      <c r="B78" s="237" t="s">
        <v>26</v>
      </c>
      <c r="C78" s="22" t="s">
        <v>22</v>
      </c>
      <c r="D78" s="150"/>
      <c r="E78" s="166"/>
      <c r="F78" s="166"/>
      <c r="G78" s="19"/>
      <c r="H78" s="160"/>
      <c r="I78" s="237" t="s">
        <v>26</v>
      </c>
      <c r="J78" s="39"/>
      <c r="K78" s="139">
        <v>162</v>
      </c>
      <c r="L78" s="39"/>
      <c r="M78" s="150"/>
    </row>
    <row r="79" spans="1:14" x14ac:dyDescent="0.25">
      <c r="A79" s="138">
        <f>A77/A78</f>
        <v>188.31481481481481</v>
      </c>
      <c r="B79" s="239" t="s">
        <v>306</v>
      </c>
      <c r="C79" s="22" t="s">
        <v>24</v>
      </c>
      <c r="D79" s="141"/>
      <c r="E79" s="138"/>
      <c r="F79" s="138"/>
      <c r="G79" s="25"/>
      <c r="H79" s="160"/>
      <c r="I79" s="239" t="s">
        <v>306</v>
      </c>
      <c r="J79" s="39"/>
      <c r="K79" s="138">
        <f t="shared" ref="K79" si="24">IF(K77="","",K77/K78)</f>
        <v>188.31481481481481</v>
      </c>
      <c r="L79" s="39"/>
      <c r="M79" s="141"/>
    </row>
    <row r="80" spans="1:14" x14ac:dyDescent="0.25">
      <c r="A80" s="112">
        <v>10967</v>
      </c>
      <c r="B80" s="40" t="s">
        <v>74</v>
      </c>
      <c r="C80" s="17" t="s">
        <v>20</v>
      </c>
      <c r="D80" s="145">
        <v>1051</v>
      </c>
      <c r="E80" s="145"/>
      <c r="F80" s="145">
        <f>IF(SUM(D80:E80)=0,"",SUM(D80:E80))</f>
        <v>1051</v>
      </c>
      <c r="G80" s="19"/>
      <c r="H80" s="160"/>
      <c r="I80" s="40" t="s">
        <v>74</v>
      </c>
      <c r="J80" s="39"/>
      <c r="K80" s="112">
        <v>10152</v>
      </c>
      <c r="L80" s="39"/>
      <c r="M80" s="145"/>
      <c r="N80" t="s">
        <v>314</v>
      </c>
    </row>
    <row r="81" spans="1:15" x14ac:dyDescent="0.25">
      <c r="A81" s="112">
        <v>72</v>
      </c>
      <c r="B81" s="240" t="s">
        <v>75</v>
      </c>
      <c r="C81" s="22" t="s">
        <v>22</v>
      </c>
      <c r="D81" s="145">
        <v>8</v>
      </c>
      <c r="E81" s="145"/>
      <c r="F81" s="145">
        <f>IF(SUM(D81:E81)=0,"",SUM(D81:E81))</f>
        <v>8</v>
      </c>
      <c r="G81" s="114">
        <f>IF(COUNTA(D81:E81)=0,"",COUNTA(D81:E81))</f>
        <v>1</v>
      </c>
      <c r="H81" s="189" t="s">
        <v>310</v>
      </c>
      <c r="I81" s="31" t="s">
        <v>75</v>
      </c>
      <c r="J81" s="39"/>
      <c r="K81" s="112">
        <v>66</v>
      </c>
      <c r="L81" s="39"/>
      <c r="M81" s="145"/>
      <c r="N81" t="s">
        <v>315</v>
      </c>
    </row>
    <row r="82" spans="1:15" x14ac:dyDescent="0.25">
      <c r="A82" s="138">
        <f>A80/A81</f>
        <v>152.31944444444446</v>
      </c>
      <c r="B82" s="133" t="s">
        <v>76</v>
      </c>
      <c r="C82" s="22" t="s">
        <v>24</v>
      </c>
      <c r="D82" s="138">
        <f>+D80/D81</f>
        <v>131.375</v>
      </c>
      <c r="E82" s="138"/>
      <c r="F82" s="138">
        <f t="shared" si="6"/>
        <v>131.375</v>
      </c>
      <c r="G82" s="25"/>
      <c r="H82" s="20"/>
      <c r="I82" s="133" t="s">
        <v>76</v>
      </c>
      <c r="J82" s="39"/>
      <c r="K82" s="138">
        <f t="shared" ref="K82" si="25">IF(K80="","",K80/K81)</f>
        <v>153.81818181818181</v>
      </c>
      <c r="L82" s="39"/>
      <c r="M82" s="141">
        <f>F82-A82</f>
        <v>-20.944444444444457</v>
      </c>
    </row>
    <row r="83" spans="1:15" x14ac:dyDescent="0.25">
      <c r="A83" s="139">
        <v>0</v>
      </c>
      <c r="B83" s="241" t="s">
        <v>77</v>
      </c>
      <c r="C83" s="17" t="s">
        <v>20</v>
      </c>
      <c r="D83" s="166"/>
      <c r="E83" s="166"/>
      <c r="F83" s="166"/>
      <c r="G83" s="19"/>
      <c r="H83" s="20"/>
      <c r="I83" s="241" t="s">
        <v>77</v>
      </c>
      <c r="J83" s="39"/>
      <c r="K83" s="166"/>
      <c r="L83" s="39"/>
      <c r="M83" s="150"/>
    </row>
    <row r="84" spans="1:15" x14ac:dyDescent="0.25">
      <c r="A84" s="166"/>
      <c r="B84" s="240" t="s">
        <v>292</v>
      </c>
      <c r="C84" s="22" t="s">
        <v>22</v>
      </c>
      <c r="D84" s="166"/>
      <c r="E84" s="166"/>
      <c r="F84" s="166"/>
      <c r="G84" s="19"/>
      <c r="H84" s="20"/>
      <c r="I84" s="240" t="s">
        <v>292</v>
      </c>
      <c r="J84" s="39"/>
      <c r="K84" s="166"/>
      <c r="L84" s="39"/>
      <c r="M84" s="150"/>
    </row>
    <row r="85" spans="1:15" x14ac:dyDescent="0.25">
      <c r="A85" s="138"/>
      <c r="B85" s="242" t="s">
        <v>307</v>
      </c>
      <c r="C85" s="22" t="s">
        <v>24</v>
      </c>
      <c r="D85" s="138"/>
      <c r="E85" s="138"/>
      <c r="F85" s="138"/>
      <c r="G85" s="25"/>
      <c r="H85" s="20"/>
      <c r="I85" s="242" t="s">
        <v>307</v>
      </c>
      <c r="J85" s="39"/>
      <c r="K85" s="138"/>
      <c r="L85" s="39"/>
      <c r="M85" s="141"/>
    </row>
    <row r="86" spans="1:15" x14ac:dyDescent="0.25">
      <c r="A86" s="139">
        <v>2257</v>
      </c>
      <c r="B86" s="37" t="s">
        <v>77</v>
      </c>
      <c r="C86" s="17" t="s">
        <v>20</v>
      </c>
      <c r="D86" s="150"/>
      <c r="E86" s="145"/>
      <c r="F86" s="145" t="str">
        <f>IF(SUM(D86:E86)=0,"",SUM(D86:E86))</f>
        <v/>
      </c>
      <c r="G86" s="19"/>
      <c r="H86" s="23"/>
      <c r="I86" s="37" t="s">
        <v>77</v>
      </c>
      <c r="J86" s="39"/>
      <c r="K86" s="139">
        <v>2257</v>
      </c>
      <c r="L86" s="39"/>
      <c r="M86" s="145"/>
      <c r="O86" s="181"/>
    </row>
    <row r="87" spans="1:15" x14ac:dyDescent="0.25">
      <c r="A87" s="139">
        <v>15</v>
      </c>
      <c r="B87" s="134" t="s">
        <v>78</v>
      </c>
      <c r="C87" s="22" t="s">
        <v>22</v>
      </c>
      <c r="D87" s="150"/>
      <c r="E87" s="145"/>
      <c r="F87" s="145" t="str">
        <f>IF(SUM(D87:E87)=0,"",SUM(D87:E87))</f>
        <v/>
      </c>
      <c r="G87" s="114" t="str">
        <f>IF(COUNTA(D87:E87)=0,"",COUNTA(D87:E87))</f>
        <v/>
      </c>
      <c r="H87" s="160"/>
      <c r="I87" s="27" t="s">
        <v>78</v>
      </c>
      <c r="J87" s="39"/>
      <c r="K87" s="139">
        <v>15</v>
      </c>
      <c r="L87" s="39"/>
      <c r="M87" s="145"/>
      <c r="O87" s="181"/>
    </row>
    <row r="88" spans="1:15" x14ac:dyDescent="0.25">
      <c r="A88" s="138">
        <f>A86/A87</f>
        <v>150.46666666666667</v>
      </c>
      <c r="B88" s="135" t="s">
        <v>79</v>
      </c>
      <c r="C88" s="22" t="s">
        <v>24</v>
      </c>
      <c r="D88" s="141"/>
      <c r="E88" s="141"/>
      <c r="F88" s="138" t="str">
        <f t="shared" si="6"/>
        <v/>
      </c>
      <c r="G88" s="25"/>
      <c r="H88" s="23"/>
      <c r="I88" s="135" t="s">
        <v>79</v>
      </c>
      <c r="J88" s="39"/>
      <c r="K88" s="138">
        <f t="shared" ref="K88" si="26">IF(K86="","",K86/K87)</f>
        <v>150.46666666666667</v>
      </c>
      <c r="L88" s="39"/>
      <c r="M88" s="141"/>
      <c r="O88" s="182"/>
    </row>
    <row r="89" spans="1:15" x14ac:dyDescent="0.25">
      <c r="A89" s="112">
        <v>4431</v>
      </c>
      <c r="B89" s="40" t="s">
        <v>80</v>
      </c>
      <c r="C89" s="17" t="s">
        <v>20</v>
      </c>
      <c r="D89" s="150"/>
      <c r="E89" s="145"/>
      <c r="F89" s="145" t="str">
        <f>IF(SUM(D89:E89)=0,"",SUM(D89:E89))</f>
        <v/>
      </c>
      <c r="G89" s="19"/>
      <c r="H89" s="160"/>
      <c r="I89" s="40" t="s">
        <v>80</v>
      </c>
      <c r="J89" s="39"/>
      <c r="K89" s="112">
        <v>4431</v>
      </c>
      <c r="L89" s="39"/>
      <c r="M89" s="145"/>
      <c r="O89" s="183"/>
    </row>
    <row r="90" spans="1:15" x14ac:dyDescent="0.25">
      <c r="A90" s="112">
        <v>28</v>
      </c>
      <c r="B90" s="132" t="s">
        <v>81</v>
      </c>
      <c r="C90" s="22" t="s">
        <v>22</v>
      </c>
      <c r="D90" s="150"/>
      <c r="E90" s="145"/>
      <c r="F90" s="145" t="str">
        <f>IF(SUM(D90:E90)=0,"",SUM(D90:E90))</f>
        <v/>
      </c>
      <c r="G90" s="114" t="str">
        <f>IF(COUNTA(D90:E90)=0,"",COUNTA(D90:E90))</f>
        <v/>
      </c>
      <c r="H90" s="160"/>
      <c r="I90" s="31" t="s">
        <v>81</v>
      </c>
      <c r="J90" s="39"/>
      <c r="K90" s="112">
        <v>28</v>
      </c>
      <c r="L90" s="39"/>
      <c r="M90" s="145"/>
      <c r="O90" s="183"/>
    </row>
    <row r="91" spans="1:15" x14ac:dyDescent="0.25">
      <c r="A91" s="138">
        <f>A89/A90</f>
        <v>158.25</v>
      </c>
      <c r="B91" s="133" t="s">
        <v>82</v>
      </c>
      <c r="C91" s="22" t="s">
        <v>24</v>
      </c>
      <c r="D91" s="141"/>
      <c r="E91" s="141"/>
      <c r="F91" s="138" t="str">
        <f t="shared" si="6"/>
        <v/>
      </c>
      <c r="G91" s="25"/>
      <c r="H91" s="23"/>
      <c r="I91" s="133" t="s">
        <v>82</v>
      </c>
      <c r="J91" s="39"/>
      <c r="K91" s="138">
        <f t="shared" ref="K91" si="27">IF(K89="","",K89/K90)</f>
        <v>158.25</v>
      </c>
      <c r="L91" s="39"/>
      <c r="M91" s="141"/>
      <c r="O91" s="182"/>
    </row>
    <row r="92" spans="1:15" x14ac:dyDescent="0.25">
      <c r="A92" s="112">
        <v>5880</v>
      </c>
      <c r="B92" s="37" t="s">
        <v>83</v>
      </c>
      <c r="C92" s="17" t="s">
        <v>20</v>
      </c>
      <c r="D92" s="150"/>
      <c r="E92" s="145"/>
      <c r="F92" s="145" t="str">
        <f>IF(SUM(D92:E92)=0,"",SUM(D92:E92))</f>
        <v/>
      </c>
      <c r="G92" s="19"/>
      <c r="H92" s="23"/>
      <c r="I92" s="37" t="s">
        <v>83</v>
      </c>
      <c r="J92" s="39"/>
      <c r="K92" s="112">
        <v>5880</v>
      </c>
      <c r="L92" s="39"/>
      <c r="M92" s="150"/>
      <c r="O92" s="183"/>
    </row>
    <row r="93" spans="1:15" x14ac:dyDescent="0.25">
      <c r="A93" s="114">
        <v>36</v>
      </c>
      <c r="B93" s="134" t="s">
        <v>84</v>
      </c>
      <c r="C93" s="22" t="s">
        <v>22</v>
      </c>
      <c r="D93" s="150"/>
      <c r="E93" s="145"/>
      <c r="F93" s="145" t="str">
        <f>IF(SUM(D93:E93)=0,"",SUM(D93:E93))</f>
        <v/>
      </c>
      <c r="G93" s="114" t="str">
        <f>IF(COUNTA(D93:E93)=0,"",COUNTA(D93:E93))</f>
        <v/>
      </c>
      <c r="H93" s="160"/>
      <c r="I93" s="27" t="s">
        <v>84</v>
      </c>
      <c r="J93" s="39"/>
      <c r="K93" s="114">
        <v>36</v>
      </c>
      <c r="L93" s="39"/>
      <c r="M93" s="145"/>
      <c r="O93" s="184"/>
    </row>
    <row r="94" spans="1:15" x14ac:dyDescent="0.25">
      <c r="A94" s="138">
        <f>A92/A93</f>
        <v>163.33333333333334</v>
      </c>
      <c r="B94" s="135" t="s">
        <v>85</v>
      </c>
      <c r="C94" s="22" t="s">
        <v>24</v>
      </c>
      <c r="D94" s="141"/>
      <c r="E94" s="141"/>
      <c r="F94" s="138" t="str">
        <f t="shared" si="6"/>
        <v/>
      </c>
      <c r="G94" s="25"/>
      <c r="H94" s="23"/>
      <c r="I94" s="135" t="s">
        <v>85</v>
      </c>
      <c r="J94" s="39"/>
      <c r="K94" s="138">
        <f t="shared" ref="K94" si="28">IF(K92="","",K92/K93)</f>
        <v>163.33333333333334</v>
      </c>
      <c r="L94" s="39"/>
      <c r="M94" s="141"/>
      <c r="O94" s="182"/>
    </row>
    <row r="95" spans="1:15" x14ac:dyDescent="0.25">
      <c r="A95" s="114">
        <v>917</v>
      </c>
      <c r="B95" s="40" t="s">
        <v>86</v>
      </c>
      <c r="C95" s="17" t="s">
        <v>20</v>
      </c>
      <c r="D95" s="139"/>
      <c r="E95" s="145"/>
      <c r="F95" s="145" t="str">
        <f>IF(SUM(D95:E95)=0,"",SUM(D95:E95))</f>
        <v/>
      </c>
      <c r="G95" s="19"/>
      <c r="H95" s="160"/>
      <c r="I95" s="40" t="s">
        <v>86</v>
      </c>
      <c r="J95" s="39"/>
      <c r="K95" s="114">
        <v>917</v>
      </c>
      <c r="L95" s="39"/>
      <c r="M95" s="145"/>
      <c r="O95" s="184"/>
    </row>
    <row r="96" spans="1:15" x14ac:dyDescent="0.25">
      <c r="A96" s="114">
        <v>6</v>
      </c>
      <c r="B96" s="132" t="s">
        <v>87</v>
      </c>
      <c r="C96" s="22" t="s">
        <v>22</v>
      </c>
      <c r="D96" s="145"/>
      <c r="E96" s="145"/>
      <c r="F96" s="145" t="str">
        <f>IF(SUM(D96:E96)=0,"",SUM(D96:E96))</f>
        <v/>
      </c>
      <c r="G96" s="114" t="str">
        <f>IF(COUNTA(D96:E96)=0,"",COUNTA(D96:E96))</f>
        <v/>
      </c>
      <c r="H96" s="160"/>
      <c r="I96" s="31" t="s">
        <v>87</v>
      </c>
      <c r="J96" s="39"/>
      <c r="K96" s="114">
        <v>6</v>
      </c>
      <c r="L96" s="39"/>
      <c r="M96" s="145"/>
      <c r="O96" s="184"/>
    </row>
    <row r="97" spans="1:15" x14ac:dyDescent="0.25">
      <c r="A97" s="138">
        <f>A95/A96</f>
        <v>152.83333333333334</v>
      </c>
      <c r="B97" s="133" t="s">
        <v>88</v>
      </c>
      <c r="C97" s="22" t="s">
        <v>24</v>
      </c>
      <c r="D97" s="141"/>
      <c r="E97" s="141"/>
      <c r="F97" s="138" t="str">
        <f t="shared" si="6"/>
        <v/>
      </c>
      <c r="G97" s="25"/>
      <c r="H97" s="23"/>
      <c r="I97" s="133" t="s">
        <v>88</v>
      </c>
      <c r="J97" s="39"/>
      <c r="K97" s="138">
        <f t="shared" ref="K97" si="29">IF(K95="","",K95/K96)</f>
        <v>152.83333333333334</v>
      </c>
      <c r="L97" s="39"/>
      <c r="M97" s="141"/>
      <c r="O97" s="182"/>
    </row>
    <row r="98" spans="1:15" x14ac:dyDescent="0.25">
      <c r="A98" s="139">
        <v>17641</v>
      </c>
      <c r="B98" s="37" t="s">
        <v>89</v>
      </c>
      <c r="C98" s="17" t="s">
        <v>20</v>
      </c>
      <c r="D98" s="145"/>
      <c r="E98" s="145"/>
      <c r="F98" s="145" t="str">
        <f>IF(SUM(D98:E98)=0,"",SUM(D98:E98))</f>
        <v/>
      </c>
      <c r="G98" s="19"/>
      <c r="H98" s="20"/>
      <c r="I98" s="37" t="s">
        <v>89</v>
      </c>
      <c r="J98" s="39"/>
      <c r="K98" s="139">
        <v>17641</v>
      </c>
      <c r="L98" s="39"/>
      <c r="M98" s="145"/>
      <c r="O98" s="181"/>
    </row>
    <row r="99" spans="1:15" x14ac:dyDescent="0.25">
      <c r="A99" s="139">
        <v>92</v>
      </c>
      <c r="B99" s="134" t="s">
        <v>90</v>
      </c>
      <c r="C99" s="22" t="s">
        <v>22</v>
      </c>
      <c r="D99" s="145"/>
      <c r="E99" s="145"/>
      <c r="F99" s="145" t="str">
        <f>IF(SUM(D99:E99)=0,"",SUM(D99:E99))</f>
        <v/>
      </c>
      <c r="G99" s="114" t="str">
        <f>IF(COUNTA(D99:E99)=0,"",COUNTA(D99:E99))</f>
        <v/>
      </c>
      <c r="H99" s="160"/>
      <c r="I99" s="27" t="s">
        <v>90</v>
      </c>
      <c r="J99" s="39"/>
      <c r="K99" s="139">
        <v>92</v>
      </c>
      <c r="L99" s="39"/>
      <c r="M99" s="145"/>
      <c r="O99" s="181"/>
    </row>
    <row r="100" spans="1:15" x14ac:dyDescent="0.25">
      <c r="A100" s="169">
        <f>A98/A99</f>
        <v>191.75</v>
      </c>
      <c r="B100" s="135" t="s">
        <v>91</v>
      </c>
      <c r="C100" s="22" t="s">
        <v>24</v>
      </c>
      <c r="D100" s="191"/>
      <c r="E100" s="169"/>
      <c r="F100" s="224" t="str">
        <f t="shared" ref="F100:F118" si="30">IF(F98="","",F98/F99)</f>
        <v/>
      </c>
      <c r="G100" s="25"/>
      <c r="H100" s="208"/>
      <c r="I100" s="135" t="s">
        <v>91</v>
      </c>
      <c r="J100" s="39"/>
      <c r="K100" s="138">
        <f t="shared" ref="K100" si="31">IF(K98="","",K98/K99)</f>
        <v>191.75</v>
      </c>
      <c r="L100" s="39"/>
      <c r="M100" s="141"/>
      <c r="O100" s="182"/>
    </row>
    <row r="101" spans="1:15" x14ac:dyDescent="0.25">
      <c r="A101" s="112">
        <v>8273</v>
      </c>
      <c r="B101" s="40" t="s">
        <v>89</v>
      </c>
      <c r="C101" s="17" t="s">
        <v>20</v>
      </c>
      <c r="D101" s="145"/>
      <c r="E101" s="145"/>
      <c r="F101" s="145" t="str">
        <f>IF(SUM(D101:E101)=0,"",SUM(D101:E101))</f>
        <v/>
      </c>
      <c r="G101" s="19"/>
      <c r="H101" s="160"/>
      <c r="I101" s="40" t="s">
        <v>89</v>
      </c>
      <c r="J101" s="39"/>
      <c r="K101" s="112">
        <v>8273</v>
      </c>
      <c r="L101" s="39"/>
      <c r="M101" s="145"/>
      <c r="O101" s="183"/>
    </row>
    <row r="102" spans="1:15" x14ac:dyDescent="0.25">
      <c r="A102" s="112">
        <v>47</v>
      </c>
      <c r="B102" s="132" t="s">
        <v>92</v>
      </c>
      <c r="C102" s="22" t="s">
        <v>22</v>
      </c>
      <c r="D102" s="145"/>
      <c r="E102" s="145"/>
      <c r="F102" s="145" t="str">
        <f>IF(SUM(D102:E102)=0,"",SUM(D102:E102))</f>
        <v/>
      </c>
      <c r="G102" s="114" t="str">
        <f>IF(COUNTA(D102:E102)=0,"",COUNTA(D102:E102))</f>
        <v/>
      </c>
      <c r="H102" s="160"/>
      <c r="I102" s="31" t="s">
        <v>92</v>
      </c>
      <c r="J102" s="39"/>
      <c r="K102" s="112">
        <v>47</v>
      </c>
      <c r="L102" s="39"/>
      <c r="M102" s="145"/>
      <c r="O102" s="183"/>
    </row>
    <row r="103" spans="1:15" x14ac:dyDescent="0.25">
      <c r="A103" s="138">
        <f>A101/A102</f>
        <v>176.02127659574469</v>
      </c>
      <c r="B103" s="133" t="s">
        <v>93</v>
      </c>
      <c r="C103" s="22" t="s">
        <v>24</v>
      </c>
      <c r="D103" s="138"/>
      <c r="E103" s="138"/>
      <c r="F103" s="138" t="str">
        <f t="shared" si="30"/>
        <v/>
      </c>
      <c r="G103" s="25"/>
      <c r="H103" s="160"/>
      <c r="I103" s="133" t="s">
        <v>93</v>
      </c>
      <c r="J103" s="39"/>
      <c r="K103" s="138">
        <f t="shared" ref="K103" si="32">IF(K101="","",K101/K102)</f>
        <v>176.02127659574469</v>
      </c>
      <c r="L103" s="39"/>
      <c r="M103" s="141"/>
      <c r="O103" s="182"/>
    </row>
    <row r="104" spans="1:15" x14ac:dyDescent="0.25">
      <c r="A104" s="112">
        <v>3480</v>
      </c>
      <c r="B104" s="40" t="s">
        <v>94</v>
      </c>
      <c r="C104" s="17" t="s">
        <v>20</v>
      </c>
      <c r="D104" s="150"/>
      <c r="E104" s="145"/>
      <c r="F104" s="145" t="str">
        <f>IF(SUM(D104:E104)=0,"",SUM(D104:E104))</f>
        <v/>
      </c>
      <c r="G104" s="19"/>
      <c r="H104" s="23"/>
      <c r="I104" s="40" t="s">
        <v>94</v>
      </c>
      <c r="J104" s="39"/>
      <c r="K104" s="112">
        <v>3480</v>
      </c>
      <c r="L104" s="39"/>
      <c r="M104" s="145"/>
      <c r="O104" s="183"/>
    </row>
    <row r="105" spans="1:15" x14ac:dyDescent="0.25">
      <c r="A105" s="112">
        <v>21</v>
      </c>
      <c r="B105" s="132" t="s">
        <v>95</v>
      </c>
      <c r="C105" s="22" t="s">
        <v>22</v>
      </c>
      <c r="D105" s="150"/>
      <c r="E105" s="145"/>
      <c r="F105" s="145" t="str">
        <f>IF(SUM(D105:E105)=0,"",SUM(D105:E105))</f>
        <v/>
      </c>
      <c r="G105" s="114" t="str">
        <f>IF(COUNTA(D105:E105)=0,"",COUNTA(D105:E105))</f>
        <v/>
      </c>
      <c r="H105" s="160"/>
      <c r="I105" s="31" t="s">
        <v>95</v>
      </c>
      <c r="J105" s="39"/>
      <c r="K105" s="112">
        <v>21</v>
      </c>
      <c r="L105" s="39"/>
      <c r="M105" s="145"/>
      <c r="O105" s="183"/>
    </row>
    <row r="106" spans="1:15" x14ac:dyDescent="0.25">
      <c r="A106" s="138">
        <f>A104/A105</f>
        <v>165.71428571428572</v>
      </c>
      <c r="B106" s="133" t="s">
        <v>96</v>
      </c>
      <c r="C106" s="22" t="s">
        <v>24</v>
      </c>
      <c r="D106" s="141"/>
      <c r="E106" s="138"/>
      <c r="F106" s="138" t="str">
        <f t="shared" si="30"/>
        <v/>
      </c>
      <c r="G106" s="25"/>
      <c r="H106" s="23"/>
      <c r="I106" s="133" t="s">
        <v>96</v>
      </c>
      <c r="J106" s="39"/>
      <c r="K106" s="138">
        <f t="shared" ref="K106" si="33">IF(K104="","",K104/K105)</f>
        <v>165.71428571428572</v>
      </c>
      <c r="L106" s="39"/>
      <c r="M106" s="141"/>
      <c r="O106" s="182"/>
    </row>
    <row r="107" spans="1:15" x14ac:dyDescent="0.25">
      <c r="A107" s="139">
        <v>11747</v>
      </c>
      <c r="B107" s="40" t="s">
        <v>222</v>
      </c>
      <c r="C107" s="17" t="s">
        <v>20</v>
      </c>
      <c r="D107" s="150"/>
      <c r="E107" s="166"/>
      <c r="F107" s="166"/>
      <c r="G107" s="19"/>
      <c r="H107" s="23"/>
      <c r="I107" s="40" t="s">
        <v>222</v>
      </c>
      <c r="J107" s="39"/>
      <c r="K107" s="139">
        <v>11747</v>
      </c>
      <c r="L107" s="39"/>
      <c r="M107" s="150"/>
      <c r="O107" s="182"/>
    </row>
    <row r="108" spans="1:15" x14ac:dyDescent="0.25">
      <c r="A108" s="139">
        <v>84</v>
      </c>
      <c r="B108" s="132" t="s">
        <v>290</v>
      </c>
      <c r="C108" s="22" t="s">
        <v>22</v>
      </c>
      <c r="D108" s="150"/>
      <c r="E108" s="166"/>
      <c r="F108" s="166"/>
      <c r="G108" s="19"/>
      <c r="H108" s="23"/>
      <c r="I108" s="132" t="s">
        <v>290</v>
      </c>
      <c r="J108" s="39"/>
      <c r="K108" s="139">
        <v>84</v>
      </c>
      <c r="L108" s="39"/>
      <c r="M108" s="150"/>
      <c r="O108" s="182"/>
    </row>
    <row r="109" spans="1:15" x14ac:dyDescent="0.25">
      <c r="A109" s="138">
        <f>A107/A108</f>
        <v>139.8452380952381</v>
      </c>
      <c r="B109" s="133" t="s">
        <v>305</v>
      </c>
      <c r="C109" s="22" t="s">
        <v>24</v>
      </c>
      <c r="D109" s="141"/>
      <c r="E109" s="138"/>
      <c r="F109" s="138"/>
      <c r="G109" s="25"/>
      <c r="H109" s="23"/>
      <c r="I109" s="133" t="s">
        <v>305</v>
      </c>
      <c r="J109" s="39"/>
      <c r="K109" s="138">
        <f t="shared" ref="K109" si="34">IF(K107="","",K107/K108)</f>
        <v>139.8452380952381</v>
      </c>
      <c r="L109" s="39"/>
      <c r="M109" s="141"/>
      <c r="O109" s="182"/>
    </row>
    <row r="110" spans="1:15" x14ac:dyDescent="0.25">
      <c r="A110" s="139">
        <v>28407</v>
      </c>
      <c r="B110" s="40" t="s">
        <v>222</v>
      </c>
      <c r="C110" s="17" t="s">
        <v>20</v>
      </c>
      <c r="D110" s="150"/>
      <c r="E110" s="139"/>
      <c r="F110" s="145" t="str">
        <f>IF(SUM(D110:E110)=0,"",SUM(D110:E110))</f>
        <v/>
      </c>
      <c r="G110" s="19"/>
      <c r="H110" s="23"/>
      <c r="I110" s="40" t="s">
        <v>222</v>
      </c>
      <c r="J110" s="39"/>
      <c r="K110" s="139">
        <v>27383</v>
      </c>
      <c r="L110" s="39"/>
      <c r="M110" s="150"/>
      <c r="N110" t="s">
        <v>314</v>
      </c>
    </row>
    <row r="111" spans="1:15" x14ac:dyDescent="0.25">
      <c r="A111" s="139">
        <v>161</v>
      </c>
      <c r="B111" s="132" t="s">
        <v>223</v>
      </c>
      <c r="C111" s="22" t="s">
        <v>22</v>
      </c>
      <c r="D111" s="150"/>
      <c r="E111" s="139"/>
      <c r="F111" s="145" t="str">
        <f>IF(SUM(D111:E111)=0,"",SUM(D111:E111))</f>
        <v/>
      </c>
      <c r="G111" s="114" t="str">
        <f>IF(COUNTA(D111:E111)=0,"",COUNTA(D111:E111))</f>
        <v/>
      </c>
      <c r="H111" s="160"/>
      <c r="I111" s="132" t="s">
        <v>223</v>
      </c>
      <c r="J111" s="39"/>
      <c r="K111" s="139">
        <v>155</v>
      </c>
      <c r="L111" s="39"/>
      <c r="M111" s="150"/>
      <c r="N111" t="s">
        <v>315</v>
      </c>
    </row>
    <row r="112" spans="1:15" x14ac:dyDescent="0.25">
      <c r="A112" s="138">
        <f>A110/A111</f>
        <v>176.44099378881987</v>
      </c>
      <c r="B112" s="178" t="s">
        <v>226</v>
      </c>
      <c r="C112" s="22" t="s">
        <v>24</v>
      </c>
      <c r="D112" s="141"/>
      <c r="E112" s="169"/>
      <c r="F112" s="138" t="str">
        <f t="shared" si="30"/>
        <v/>
      </c>
      <c r="G112" s="25"/>
      <c r="H112" s="160"/>
      <c r="I112" s="178" t="s">
        <v>226</v>
      </c>
      <c r="J112" s="39"/>
      <c r="K112" s="138">
        <f t="shared" ref="K112" si="35">IF(K110="","",K110/K111)</f>
        <v>176.66451612903225</v>
      </c>
      <c r="L112" s="39"/>
      <c r="M112" s="141"/>
    </row>
    <row r="113" spans="1:13" x14ac:dyDescent="0.25">
      <c r="A113" s="112">
        <v>12985</v>
      </c>
      <c r="B113" s="40" t="s">
        <v>97</v>
      </c>
      <c r="C113" s="17" t="s">
        <v>20</v>
      </c>
      <c r="D113" s="145">
        <v>1336</v>
      </c>
      <c r="E113" s="145"/>
      <c r="F113" s="145">
        <f>IF(SUM(D113:E113)=0,"",SUM(D113:E113))</f>
        <v>1336</v>
      </c>
      <c r="G113" s="19"/>
      <c r="H113" s="23"/>
      <c r="I113" s="40" t="s">
        <v>97</v>
      </c>
      <c r="J113" s="39"/>
      <c r="K113" s="112">
        <v>12985</v>
      </c>
      <c r="L113" s="39"/>
      <c r="M113" s="145"/>
    </row>
    <row r="114" spans="1:13" x14ac:dyDescent="0.25">
      <c r="A114" s="112">
        <v>78</v>
      </c>
      <c r="B114" s="132" t="s">
        <v>98</v>
      </c>
      <c r="C114" s="22" t="s">
        <v>22</v>
      </c>
      <c r="D114" s="145">
        <v>8</v>
      </c>
      <c r="E114" s="145"/>
      <c r="F114" s="145">
        <f>IF(SUM(D114:E114)=0,"",SUM(D114:E114))</f>
        <v>8</v>
      </c>
      <c r="G114" s="114">
        <f>IF(COUNTA(D114:E114)=0,"",COUNTA(D114:E114))</f>
        <v>1</v>
      </c>
      <c r="H114" s="189" t="s">
        <v>312</v>
      </c>
      <c r="I114" s="31" t="s">
        <v>98</v>
      </c>
      <c r="J114" s="39"/>
      <c r="K114" s="112">
        <v>78</v>
      </c>
      <c r="L114" s="39"/>
      <c r="M114" s="145"/>
    </row>
    <row r="115" spans="1:13" x14ac:dyDescent="0.25">
      <c r="A115" s="138">
        <f>A113/A114</f>
        <v>166.47435897435898</v>
      </c>
      <c r="B115" s="133" t="s">
        <v>99</v>
      </c>
      <c r="C115" s="22" t="s">
        <v>24</v>
      </c>
      <c r="D115" s="138">
        <f>+D113/D114</f>
        <v>167</v>
      </c>
      <c r="E115" s="141"/>
      <c r="F115" s="138">
        <f t="shared" si="30"/>
        <v>167</v>
      </c>
      <c r="G115" s="25"/>
      <c r="H115" s="23"/>
      <c r="I115" s="133" t="s">
        <v>99</v>
      </c>
      <c r="J115" s="39"/>
      <c r="K115" s="138">
        <f t="shared" ref="K115" si="36">IF(K113="","",K113/K114)</f>
        <v>166.47435897435898</v>
      </c>
      <c r="L115" s="39"/>
      <c r="M115" s="141">
        <f>F115-A115</f>
        <v>0.525641025641022</v>
      </c>
    </row>
    <row r="116" spans="1:13" x14ac:dyDescent="0.25">
      <c r="A116" s="139">
        <v>21054</v>
      </c>
      <c r="B116" s="37" t="s">
        <v>212</v>
      </c>
      <c r="C116" s="17" t="s">
        <v>20</v>
      </c>
      <c r="D116" s="150"/>
      <c r="E116" s="145"/>
      <c r="F116" s="145" t="str">
        <f>IF(SUM(D116:E116)=0,"",SUM(D116:E116))</f>
        <v/>
      </c>
      <c r="G116" s="19"/>
      <c r="H116" s="23"/>
      <c r="I116" s="37" t="s">
        <v>212</v>
      </c>
      <c r="J116" s="39"/>
      <c r="K116" s="139">
        <v>21054</v>
      </c>
      <c r="L116" s="39"/>
      <c r="M116" s="150"/>
    </row>
    <row r="117" spans="1:13" x14ac:dyDescent="0.25">
      <c r="A117" s="139">
        <v>116</v>
      </c>
      <c r="B117" s="37" t="s">
        <v>213</v>
      </c>
      <c r="C117" s="22" t="s">
        <v>22</v>
      </c>
      <c r="D117" s="150"/>
      <c r="E117" s="150"/>
      <c r="F117" s="145" t="str">
        <f>IF(SUM(D117:E117)=0,"",SUM(D117:E117))</f>
        <v/>
      </c>
      <c r="G117" s="114" t="str">
        <f>IF(COUNTA(D117:E117)=0,"",COUNTA(D117:E117))</f>
        <v/>
      </c>
      <c r="H117" s="160"/>
      <c r="I117" s="37" t="s">
        <v>213</v>
      </c>
      <c r="J117" s="39"/>
      <c r="K117" s="139">
        <v>116</v>
      </c>
      <c r="L117" s="39"/>
      <c r="M117" s="150"/>
    </row>
    <row r="118" spans="1:13" x14ac:dyDescent="0.25">
      <c r="A118" s="138">
        <f>A116/A117</f>
        <v>181.5</v>
      </c>
      <c r="B118" s="135" t="s">
        <v>214</v>
      </c>
      <c r="C118" s="22" t="s">
        <v>24</v>
      </c>
      <c r="D118" s="141"/>
      <c r="E118" s="141"/>
      <c r="F118" s="138" t="str">
        <f t="shared" si="30"/>
        <v/>
      </c>
      <c r="G118" s="25"/>
      <c r="H118" s="23"/>
      <c r="I118" s="135" t="s">
        <v>214</v>
      </c>
      <c r="J118" s="39"/>
      <c r="K118" s="138">
        <f t="shared" ref="K118" si="37">IF(K116="","",K116/K117)</f>
        <v>181.5</v>
      </c>
      <c r="L118" s="39"/>
      <c r="M118" s="141"/>
    </row>
    <row r="119" spans="1:13" x14ac:dyDescent="0.25">
      <c r="A119" s="139">
        <v>0</v>
      </c>
      <c r="B119" s="37" t="s">
        <v>212</v>
      </c>
      <c r="C119" s="17" t="s">
        <v>20</v>
      </c>
      <c r="D119" s="150"/>
      <c r="E119" s="150"/>
      <c r="F119" s="166"/>
      <c r="G119" s="19"/>
      <c r="H119" s="23"/>
      <c r="I119" s="37" t="s">
        <v>212</v>
      </c>
      <c r="J119" s="39"/>
      <c r="K119" s="166"/>
      <c r="L119" s="39"/>
      <c r="M119" s="150"/>
    </row>
    <row r="120" spans="1:13" x14ac:dyDescent="0.25">
      <c r="A120" s="166"/>
      <c r="B120" s="134" t="s">
        <v>277</v>
      </c>
      <c r="C120" s="22" t="s">
        <v>22</v>
      </c>
      <c r="D120" s="150"/>
      <c r="E120" s="150"/>
      <c r="F120" s="166"/>
      <c r="G120" s="19"/>
      <c r="H120" s="23"/>
      <c r="I120" s="134" t="s">
        <v>277</v>
      </c>
      <c r="J120" s="39"/>
      <c r="K120" s="166"/>
      <c r="L120" s="39"/>
      <c r="M120" s="150"/>
    </row>
    <row r="121" spans="1:13" x14ac:dyDescent="0.25">
      <c r="A121" s="138"/>
      <c r="B121" s="135" t="s">
        <v>278</v>
      </c>
      <c r="C121" s="22" t="s">
        <v>24</v>
      </c>
      <c r="D121" s="141"/>
      <c r="E121" s="141"/>
      <c r="F121" s="138"/>
      <c r="G121" s="25"/>
      <c r="H121" s="23"/>
      <c r="I121" s="135" t="s">
        <v>278</v>
      </c>
      <c r="J121" s="39"/>
      <c r="K121" s="138"/>
      <c r="L121" s="39"/>
      <c r="M121" s="141"/>
    </row>
    <row r="122" spans="1:13" x14ac:dyDescent="0.25">
      <c r="A122" s="139">
        <v>9811</v>
      </c>
      <c r="B122" s="37" t="s">
        <v>100</v>
      </c>
      <c r="C122" s="17" t="s">
        <v>20</v>
      </c>
      <c r="D122" s="150"/>
      <c r="E122" s="145"/>
      <c r="F122" s="145" t="str">
        <f>IF(SUM(D122:E122)=0,"",SUM(D122:E122))</f>
        <v/>
      </c>
      <c r="G122" s="19"/>
      <c r="H122" s="23"/>
      <c r="I122" s="37" t="s">
        <v>100</v>
      </c>
      <c r="J122" s="39"/>
      <c r="K122" s="139">
        <v>9811</v>
      </c>
      <c r="L122" s="39"/>
      <c r="M122" s="150" t="s">
        <v>101</v>
      </c>
    </row>
    <row r="123" spans="1:13" x14ac:dyDescent="0.25">
      <c r="A123" s="139">
        <v>67</v>
      </c>
      <c r="B123" s="134" t="s">
        <v>102</v>
      </c>
      <c r="C123" s="22" t="s">
        <v>22</v>
      </c>
      <c r="D123" s="150"/>
      <c r="E123" s="145"/>
      <c r="F123" s="145" t="str">
        <f>IF(SUM(D123:E123)=0,"",SUM(D123:E123))</f>
        <v/>
      </c>
      <c r="G123" s="114" t="str">
        <f>IF(COUNTA(D123:E123)=0,"",COUNTA(D123:E123))</f>
        <v/>
      </c>
      <c r="H123" s="222"/>
      <c r="I123" s="27" t="s">
        <v>102</v>
      </c>
      <c r="J123" s="39"/>
      <c r="K123" s="139">
        <v>67</v>
      </c>
      <c r="L123" s="39"/>
      <c r="M123" s="150"/>
    </row>
    <row r="124" spans="1:13" x14ac:dyDescent="0.25">
      <c r="A124" s="138">
        <f>A122/A123</f>
        <v>146.43283582089552</v>
      </c>
      <c r="B124" s="135" t="s">
        <v>103</v>
      </c>
      <c r="C124" s="22" t="s">
        <v>24</v>
      </c>
      <c r="D124" s="141"/>
      <c r="E124" s="141"/>
      <c r="F124" s="138" t="str">
        <f t="shared" ref="F124" si="38">IF(F122="","",F122/F123)</f>
        <v/>
      </c>
      <c r="G124" s="25"/>
      <c r="H124" s="41"/>
      <c r="I124" s="135" t="s">
        <v>103</v>
      </c>
      <c r="J124" s="39"/>
      <c r="K124" s="138">
        <f t="shared" ref="K124" si="39">IF(K122="","",K122/K123)</f>
        <v>146.43283582089552</v>
      </c>
      <c r="L124" s="39"/>
      <c r="M124" s="141"/>
    </row>
    <row r="125" spans="1:13" x14ac:dyDescent="0.25">
      <c r="A125" s="139">
        <v>0</v>
      </c>
      <c r="B125" s="37" t="s">
        <v>232</v>
      </c>
      <c r="C125" s="17" t="s">
        <v>20</v>
      </c>
      <c r="D125" s="150"/>
      <c r="E125" s="150"/>
      <c r="F125" s="145" t="str">
        <f>IF(SUM(D125:E125)=0,"",SUM(D125:E125))</f>
        <v/>
      </c>
      <c r="G125" s="19"/>
      <c r="H125" s="42"/>
      <c r="I125" s="37" t="s">
        <v>232</v>
      </c>
      <c r="J125" s="39"/>
      <c r="K125" s="166"/>
      <c r="L125" s="39"/>
      <c r="M125" s="150"/>
    </row>
    <row r="126" spans="1:13" x14ac:dyDescent="0.25">
      <c r="A126" s="166"/>
      <c r="B126" s="134" t="s">
        <v>36</v>
      </c>
      <c r="C126" s="22" t="s">
        <v>22</v>
      </c>
      <c r="D126" s="150"/>
      <c r="E126" s="150"/>
      <c r="F126" s="145" t="str">
        <f>IF(SUM(D126:E126)=0,"",SUM(D126:E126))</f>
        <v/>
      </c>
      <c r="G126" s="114" t="str">
        <f>IF(COUNTA(D126:E126)=0,"",COUNTA(D126:E126))</f>
        <v/>
      </c>
      <c r="H126" s="42"/>
      <c r="I126" s="134" t="s">
        <v>36</v>
      </c>
      <c r="J126" s="39"/>
      <c r="K126" s="166"/>
      <c r="L126" s="39"/>
      <c r="M126" s="150"/>
    </row>
    <row r="127" spans="1:13" x14ac:dyDescent="0.25">
      <c r="A127" s="138"/>
      <c r="B127" s="135" t="s">
        <v>234</v>
      </c>
      <c r="C127" s="22" t="s">
        <v>24</v>
      </c>
      <c r="D127" s="141"/>
      <c r="E127" s="141"/>
      <c r="F127" s="138" t="str">
        <f t="shared" ref="F127" si="40">IF(F125="","",F125/F126)</f>
        <v/>
      </c>
      <c r="G127" s="25"/>
      <c r="H127" s="42"/>
      <c r="I127" s="135" t="s">
        <v>234</v>
      </c>
      <c r="J127" s="39"/>
      <c r="K127" s="138"/>
      <c r="L127" s="39"/>
      <c r="M127" s="141"/>
    </row>
    <row r="128" spans="1:13" x14ac:dyDescent="0.25">
      <c r="A128" s="139">
        <v>2371</v>
      </c>
      <c r="B128" s="37" t="s">
        <v>104</v>
      </c>
      <c r="C128" s="17" t="s">
        <v>20</v>
      </c>
      <c r="D128" s="145"/>
      <c r="E128" s="145"/>
      <c r="F128" s="145" t="str">
        <f>IF(SUM(D128:E128)=0,"",SUM(D128:E128))</f>
        <v/>
      </c>
      <c r="G128" s="19"/>
      <c r="H128" s="23"/>
      <c r="I128" s="37" t="s">
        <v>104</v>
      </c>
      <c r="J128" s="39"/>
      <c r="K128" s="139">
        <v>2371</v>
      </c>
      <c r="L128" s="39"/>
      <c r="M128" s="145"/>
    </row>
    <row r="129" spans="1:13" x14ac:dyDescent="0.25">
      <c r="A129" s="139">
        <v>14</v>
      </c>
      <c r="B129" s="134" t="s">
        <v>26</v>
      </c>
      <c r="C129" s="22" t="s">
        <v>22</v>
      </c>
      <c r="D129" s="145"/>
      <c r="E129" s="145"/>
      <c r="F129" s="145" t="str">
        <f>IF(SUM(D129:E129)=0,"",SUM(D129:E129))</f>
        <v/>
      </c>
      <c r="G129" s="114" t="str">
        <f>IF(COUNTA(D129:E129)=0,"",COUNTA(D129:E129))</f>
        <v/>
      </c>
      <c r="H129" s="160"/>
      <c r="I129" s="27" t="s">
        <v>26</v>
      </c>
      <c r="J129" s="39"/>
      <c r="K129" s="139">
        <v>14</v>
      </c>
      <c r="L129" s="39"/>
      <c r="M129" s="145"/>
    </row>
    <row r="130" spans="1:13" x14ac:dyDescent="0.25">
      <c r="A130" s="138">
        <f>A128/A129</f>
        <v>169.35714285714286</v>
      </c>
      <c r="B130" s="135" t="s">
        <v>105</v>
      </c>
      <c r="C130" s="22" t="s">
        <v>24</v>
      </c>
      <c r="D130" s="138"/>
      <c r="E130" s="141"/>
      <c r="F130" s="138" t="str">
        <f t="shared" ref="F130" si="41">IF(F128="","",F128/F129)</f>
        <v/>
      </c>
      <c r="G130" s="25"/>
      <c r="H130" s="160"/>
      <c r="I130" s="135" t="s">
        <v>105</v>
      </c>
      <c r="J130" s="39"/>
      <c r="K130" s="138">
        <f t="shared" ref="K130" si="42">IF(K128="","",K128/K129)</f>
        <v>169.35714285714286</v>
      </c>
      <c r="L130" s="39"/>
      <c r="M130" s="141"/>
    </row>
    <row r="131" spans="1:13" x14ac:dyDescent="0.25">
      <c r="A131" s="139">
        <v>0</v>
      </c>
      <c r="B131" s="43" t="s">
        <v>106</v>
      </c>
      <c r="C131" s="17" t="s">
        <v>20</v>
      </c>
      <c r="D131" s="150"/>
      <c r="E131" s="150"/>
      <c r="F131" s="145" t="str">
        <f>IF(SUM(D131:E131)=0,"",SUM(D131:E131))</f>
        <v/>
      </c>
      <c r="G131" s="19"/>
      <c r="H131" s="28"/>
      <c r="I131" s="43" t="s">
        <v>106</v>
      </c>
      <c r="J131" s="39"/>
      <c r="K131" s="139"/>
      <c r="L131" s="39"/>
      <c r="M131" s="155"/>
    </row>
    <row r="132" spans="1:13" x14ac:dyDescent="0.25">
      <c r="A132" s="139"/>
      <c r="B132" s="132" t="s">
        <v>75</v>
      </c>
      <c r="C132" s="22" t="s">
        <v>22</v>
      </c>
      <c r="D132" s="150"/>
      <c r="E132" s="150"/>
      <c r="F132" s="145" t="str">
        <f>IF(SUM(D132:E132)=0,"",SUM(D132:E132))</f>
        <v/>
      </c>
      <c r="G132" s="114" t="str">
        <f>IF(COUNTA(D132:E132)=0,"",COUNTA(D132:E132))</f>
        <v/>
      </c>
      <c r="H132" s="160"/>
      <c r="I132" s="31" t="s">
        <v>75</v>
      </c>
      <c r="J132" s="39"/>
      <c r="K132" s="139"/>
      <c r="L132" s="39"/>
      <c r="M132" s="150"/>
    </row>
    <row r="133" spans="1:13" x14ac:dyDescent="0.25">
      <c r="A133" s="138"/>
      <c r="B133" s="133" t="s">
        <v>107</v>
      </c>
      <c r="C133" s="22" t="s">
        <v>24</v>
      </c>
      <c r="D133" s="150"/>
      <c r="E133" s="150"/>
      <c r="F133" s="138" t="str">
        <f t="shared" ref="F133" si="43">IF(F131="","",F131/F132)</f>
        <v/>
      </c>
      <c r="G133" s="25"/>
      <c r="H133" s="28"/>
      <c r="I133" s="133" t="s">
        <v>107</v>
      </c>
      <c r="J133" s="39"/>
      <c r="K133" s="138"/>
      <c r="L133" s="39"/>
      <c r="M133" s="141"/>
    </row>
    <row r="134" spans="1:13" x14ac:dyDescent="0.25">
      <c r="A134" s="140">
        <f>A11+A14+A17+A20+A23+A26+A29+A32+A35+A38+A41+A44+A47+A50+A53+A56+A59+A62+A65+A68+A71+A74+A77+A80+A86+A89+A92+A95++A98+A101+A104+A107+A110+A113+A116+A119+A122+A125+A128+A131</f>
        <v>455894</v>
      </c>
      <c r="B134" s="44"/>
      <c r="C134" s="22" t="s">
        <v>20</v>
      </c>
      <c r="D134" s="140">
        <f>D11+D14+D17+D20+D23+D26+D29+D32+D35+D38+D41+D44+D47+D50+D53+D56+D59+D62+D65+D68+D71+D74+D80+D86+D89+D92+D95+D98+D101+D104+D110+D113+D116+D122+D125+D128+D131</f>
        <v>8417</v>
      </c>
      <c r="E134" s="140">
        <f>E11+E14+E17+E20+E23+E26+E29+E32+E35+E38+E41+E44+E47+E50+E53+E56+E59+E62+E65+E68+E71+E74+E80+E86+E89+E92+E95+E98+E101+E104+E110+E113+E116+E122+E125+E128+E131</f>
        <v>0</v>
      </c>
      <c r="F134" s="140">
        <f>SUM(D134:E134)</f>
        <v>8417</v>
      </c>
      <c r="G134" s="146"/>
      <c r="H134" s="45"/>
      <c r="I134" s="44"/>
      <c r="J134" s="45"/>
      <c r="K134" s="140">
        <f>K11+K14+K17+K20+K23+K26+K29+K32+K35+K38+K41+K44+K47+K50+K53+K56+K59+K62+K65+K68+K71+K74+K77+K80+K86+K89+K92+K95++K98+K101+K104+K107+K110+K113+K116+K119+K122+K125+K128+K131</f>
        <v>454055</v>
      </c>
      <c r="L134" s="45"/>
      <c r="M134" s="45"/>
    </row>
    <row r="135" spans="1:13" x14ac:dyDescent="0.25">
      <c r="A135" s="145">
        <f>A12+A15+A18+A21+A24+A27+A30+A33+A36+A39+A42+A45+A48+A51+A54+A57+A60+A63+A66+A69+A72+A75+A78+A81+A84+A87+A90+A93+A96++A99+A102+A105+A108+A111+A114+A117+A120+A123+A126+A129+A132</f>
        <v>2643</v>
      </c>
      <c r="B135" s="46"/>
      <c r="C135" s="47" t="s">
        <v>22</v>
      </c>
      <c r="D135" s="145">
        <f>D12+D15+D18+D21+D24+D27+D30+D33+D36+D39+D42+D45+D48+D51+D54+D57+D60+D63+D66+D69+D72+D75+D81+D87+D90+D93+D96+D99+D102+D105+D111+D114+D117+D123+D126+D129+D132</f>
        <v>48</v>
      </c>
      <c r="E135" s="145">
        <f>E12+E15+E18+E21+E24+E27+E30+E33+E36+E39+E42+E45+E48+E51+E54+E57+E60+E63+E66+E69+E72+E75+E81+E87+E90+E93+E96+E99+E102+E105+E111+E114+E117+E123+E126+E129+E132</f>
        <v>0</v>
      </c>
      <c r="F135" s="139">
        <f>SUM(D135:E135)</f>
        <v>48</v>
      </c>
      <c r="G135" s="53">
        <f>SUM(G12:G132)</f>
        <v>6</v>
      </c>
      <c r="H135" s="45"/>
      <c r="I135" s="46"/>
      <c r="J135" s="45"/>
      <c r="K135" s="145">
        <f>K12+K15+K18+K21+K24+K27+K30+K33+K36+K39+K42+K45+K48+K51+K54+K57+K60+K63+K66+K69+K72+K75+K78+K81+K84+K87+K90+K93+K96++K99+K102+K105+K108+K111+K114+K117+K120+K123+K126+K129+K132</f>
        <v>2631</v>
      </c>
      <c r="L135" s="45"/>
      <c r="M135" s="45"/>
    </row>
    <row r="136" spans="1:13" x14ac:dyDescent="0.25">
      <c r="A136" s="138">
        <f>A134/A135</f>
        <v>172.49110858872493</v>
      </c>
      <c r="B136" s="44"/>
      <c r="C136" s="22" t="s">
        <v>24</v>
      </c>
      <c r="D136" s="141">
        <f t="shared" ref="D136:E136" si="44">IF(D135=0,"",(D134/D135))</f>
        <v>175.35416666666666</v>
      </c>
      <c r="E136" s="141" t="str">
        <f t="shared" si="44"/>
        <v/>
      </c>
      <c r="F136" s="48">
        <f>F134/F135</f>
        <v>175.35416666666666</v>
      </c>
      <c r="G136" s="49"/>
      <c r="H136" s="50"/>
      <c r="I136" s="44"/>
      <c r="J136" s="50"/>
      <c r="K136" s="141">
        <f>IF(K135=0,"",(K134/K135))</f>
        <v>172.57886735081718</v>
      </c>
      <c r="L136" s="50"/>
      <c r="M136" s="50"/>
    </row>
    <row r="137" spans="1:13" x14ac:dyDescent="0.25">
      <c r="D137" s="82"/>
      <c r="E137" s="82"/>
      <c r="G137" s="51"/>
      <c r="H137" s="193" t="s">
        <v>208</v>
      </c>
      <c r="I137" s="156">
        <f>COUNTA(I10:I133)/3</f>
        <v>41</v>
      </c>
    </row>
    <row r="138" spans="1:13" x14ac:dyDescent="0.25">
      <c r="A138" s="52"/>
      <c r="B138" s="32" t="s">
        <v>108</v>
      </c>
      <c r="D138" s="63">
        <f>COUNTA(D11:D133)/3</f>
        <v>6</v>
      </c>
      <c r="E138" s="63">
        <f>COUNTA(E11:E133)/3</f>
        <v>0</v>
      </c>
      <c r="F138" s="157">
        <f>SUM(D138:E138)</f>
        <v>6</v>
      </c>
      <c r="G138" s="8"/>
      <c r="I138" s="54"/>
    </row>
  </sheetData>
  <mergeCells count="1">
    <mergeCell ref="F5:G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workbookViewId="0">
      <selection activeCell="J12" sqref="J12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236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109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110</v>
      </c>
      <c r="B6" s="60" t="s">
        <v>111</v>
      </c>
      <c r="C6" s="60" t="s">
        <v>112</v>
      </c>
      <c r="D6" s="60" t="s">
        <v>113</v>
      </c>
      <c r="E6" s="60"/>
      <c r="F6" s="60" t="s">
        <v>114</v>
      </c>
      <c r="G6" s="69" t="s">
        <v>115</v>
      </c>
      <c r="H6" s="60" t="s">
        <v>116</v>
      </c>
      <c r="I6" s="60" t="s">
        <v>117</v>
      </c>
      <c r="J6" s="60" t="s">
        <v>118</v>
      </c>
      <c r="K6" s="60" t="s">
        <v>11</v>
      </c>
      <c r="L6" s="60" t="s">
        <v>15</v>
      </c>
      <c r="M6" s="70" t="s">
        <v>119</v>
      </c>
    </row>
    <row r="7" spans="1:13" x14ac:dyDescent="0.25">
      <c r="A7" s="63">
        <v>11</v>
      </c>
      <c r="B7" s="63">
        <v>9</v>
      </c>
      <c r="C7" s="63">
        <v>2022</v>
      </c>
      <c r="D7" s="64" t="s">
        <v>241</v>
      </c>
      <c r="E7" s="64"/>
      <c r="F7" s="71" t="s">
        <v>293</v>
      </c>
      <c r="G7" s="64" t="s">
        <v>243</v>
      </c>
      <c r="H7" s="72" t="s">
        <v>121</v>
      </c>
      <c r="I7" s="71" t="s">
        <v>122</v>
      </c>
      <c r="J7" s="65">
        <v>1500</v>
      </c>
      <c r="K7" s="63">
        <v>8</v>
      </c>
      <c r="L7" s="66">
        <f t="shared" ref="L7:L12" si="0">J7/K7</f>
        <v>187.5</v>
      </c>
      <c r="M7" s="203" t="s">
        <v>261</v>
      </c>
    </row>
    <row r="8" spans="1:13" x14ac:dyDescent="0.25">
      <c r="A8" s="63">
        <v>11</v>
      </c>
      <c r="B8" s="63">
        <v>9</v>
      </c>
      <c r="C8" s="63">
        <v>2022</v>
      </c>
      <c r="D8" s="64" t="s">
        <v>241</v>
      </c>
      <c r="E8" s="64"/>
      <c r="F8" s="227" t="s">
        <v>293</v>
      </c>
      <c r="G8" s="64" t="s">
        <v>243</v>
      </c>
      <c r="H8" s="72" t="s">
        <v>127</v>
      </c>
      <c r="I8" s="83" t="s">
        <v>122</v>
      </c>
      <c r="J8" s="65">
        <v>1635</v>
      </c>
      <c r="K8" s="63">
        <v>8</v>
      </c>
      <c r="L8" s="61">
        <f t="shared" si="0"/>
        <v>204.375</v>
      </c>
      <c r="M8" s="203" t="s">
        <v>261</v>
      </c>
    </row>
    <row r="9" spans="1:13" x14ac:dyDescent="0.25">
      <c r="A9" s="63">
        <v>11</v>
      </c>
      <c r="B9" s="63">
        <v>9</v>
      </c>
      <c r="C9" s="63">
        <v>2022</v>
      </c>
      <c r="D9" s="64" t="s">
        <v>241</v>
      </c>
      <c r="E9" s="64"/>
      <c r="F9" s="227" t="s">
        <v>293</v>
      </c>
      <c r="G9" s="64" t="s">
        <v>243</v>
      </c>
      <c r="H9" s="180" t="s">
        <v>133</v>
      </c>
      <c r="I9" s="227" t="s">
        <v>122</v>
      </c>
      <c r="J9" s="65">
        <v>1426</v>
      </c>
      <c r="K9" s="63">
        <v>8</v>
      </c>
      <c r="L9" s="66">
        <f t="shared" si="0"/>
        <v>178.25</v>
      </c>
      <c r="M9" s="203" t="s">
        <v>261</v>
      </c>
    </row>
    <row r="10" spans="1:13" x14ac:dyDescent="0.25">
      <c r="A10" s="63">
        <v>11</v>
      </c>
      <c r="B10" s="63">
        <v>9</v>
      </c>
      <c r="C10" s="63">
        <v>2022</v>
      </c>
      <c r="D10" s="64" t="s">
        <v>241</v>
      </c>
      <c r="E10" s="64"/>
      <c r="F10" s="227" t="s">
        <v>293</v>
      </c>
      <c r="G10" s="64" t="s">
        <v>243</v>
      </c>
      <c r="H10" s="72" t="s">
        <v>123</v>
      </c>
      <c r="I10" s="227" t="s">
        <v>240</v>
      </c>
      <c r="J10" s="65">
        <v>1469</v>
      </c>
      <c r="K10" s="63">
        <v>8</v>
      </c>
      <c r="L10" s="66">
        <f t="shared" si="0"/>
        <v>183.625</v>
      </c>
      <c r="M10" s="204" t="s">
        <v>210</v>
      </c>
    </row>
    <row r="11" spans="1:13" x14ac:dyDescent="0.25">
      <c r="A11" s="63">
        <v>11</v>
      </c>
      <c r="B11" s="63">
        <v>9</v>
      </c>
      <c r="C11" s="63">
        <v>2022</v>
      </c>
      <c r="D11" s="64" t="s">
        <v>241</v>
      </c>
      <c r="E11" s="64"/>
      <c r="F11" s="227" t="s">
        <v>293</v>
      </c>
      <c r="G11" s="64" t="s">
        <v>243</v>
      </c>
      <c r="H11" s="180" t="s">
        <v>237</v>
      </c>
      <c r="I11" s="227" t="s">
        <v>240</v>
      </c>
      <c r="J11" s="65">
        <v>1336</v>
      </c>
      <c r="K11" s="63">
        <v>8</v>
      </c>
      <c r="L11" s="66">
        <f t="shared" si="0"/>
        <v>167</v>
      </c>
      <c r="M11" s="204" t="s">
        <v>210</v>
      </c>
    </row>
    <row r="12" spans="1:13" x14ac:dyDescent="0.25">
      <c r="A12" s="63">
        <v>11</v>
      </c>
      <c r="B12" s="63">
        <v>9</v>
      </c>
      <c r="C12" s="63">
        <v>2022</v>
      </c>
      <c r="D12" s="64" t="s">
        <v>241</v>
      </c>
      <c r="E12" s="64"/>
      <c r="F12" s="227" t="s">
        <v>293</v>
      </c>
      <c r="G12" s="64" t="s">
        <v>243</v>
      </c>
      <c r="H12" s="180" t="s">
        <v>128</v>
      </c>
      <c r="I12" s="227" t="s">
        <v>239</v>
      </c>
      <c r="J12" s="65">
        <v>1051</v>
      </c>
      <c r="K12" s="63">
        <v>8</v>
      </c>
      <c r="L12" s="66">
        <f t="shared" si="0"/>
        <v>131.375</v>
      </c>
      <c r="M12" s="176" t="s">
        <v>246</v>
      </c>
    </row>
    <row r="13" spans="1:13" x14ac:dyDescent="0.25">
      <c r="A13" s="52"/>
      <c r="B13" s="52"/>
      <c r="C13" s="52"/>
      <c r="D13" s="32"/>
      <c r="E13" s="32"/>
      <c r="F13" s="54"/>
      <c r="G13" s="59"/>
      <c r="H13" s="71">
        <f>COUNTA(H7:H12)</f>
        <v>6</v>
      </c>
      <c r="I13" s="71"/>
      <c r="J13" s="158">
        <f>SUBTOTAL(9,J7:J12)</f>
        <v>8417</v>
      </c>
      <c r="K13" s="79">
        <f>SUBTOTAL(9,K7:K12)</f>
        <v>48</v>
      </c>
      <c r="L13" s="159">
        <f t="shared" ref="L13" si="1">J13/K13</f>
        <v>175.35416666666666</v>
      </c>
    </row>
  </sheetData>
  <autoFilter ref="A6:M12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6"/>
  <sheetViews>
    <sheetView topLeftCell="A49" workbookViewId="0">
      <selection activeCell="J67" sqref="J67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31" t="s">
        <v>302</v>
      </c>
      <c r="B2" s="232"/>
      <c r="C2" s="232"/>
      <c r="D2" s="232"/>
      <c r="E2" s="232"/>
      <c r="F2" s="232"/>
      <c r="G2" s="232"/>
      <c r="H2" s="232"/>
      <c r="I2" s="233"/>
    </row>
    <row r="4" spans="1:10" x14ac:dyDescent="0.25">
      <c r="J4" s="63" t="s">
        <v>144</v>
      </c>
    </row>
    <row r="5" spans="1:10" ht="15.75" x14ac:dyDescent="0.25">
      <c r="A5" s="73" t="s">
        <v>301</v>
      </c>
    </row>
    <row r="6" spans="1:10" x14ac:dyDescent="0.25">
      <c r="A6" s="64"/>
      <c r="C6" s="63"/>
      <c r="D6" s="64"/>
      <c r="J6" s="52"/>
    </row>
    <row r="7" spans="1:10" x14ac:dyDescent="0.25">
      <c r="A7" s="64"/>
      <c r="B7" s="77"/>
      <c r="C7" s="63"/>
      <c r="D7" s="67"/>
      <c r="E7" s="72"/>
      <c r="F7" s="77"/>
      <c r="G7" s="77"/>
      <c r="H7" s="77"/>
      <c r="I7" s="77"/>
      <c r="J7" s="63"/>
    </row>
    <row r="8" spans="1:10" x14ac:dyDescent="0.25">
      <c r="A8" s="64"/>
      <c r="B8" s="77"/>
      <c r="C8" s="52"/>
      <c r="D8" s="67"/>
      <c r="E8" s="72"/>
      <c r="F8" s="77"/>
      <c r="G8" s="77"/>
      <c r="H8" s="77"/>
      <c r="I8" s="77"/>
      <c r="J8" s="63"/>
    </row>
    <row r="9" spans="1:10" x14ac:dyDescent="0.25">
      <c r="A9" s="72"/>
      <c r="B9" s="77"/>
      <c r="C9" s="77"/>
      <c r="D9" s="78"/>
      <c r="E9" s="72"/>
      <c r="F9" s="77"/>
      <c r="G9" s="77"/>
      <c r="H9" s="77"/>
      <c r="I9" s="77"/>
      <c r="J9" s="79">
        <f>SUM(J6:J8)</f>
        <v>0</v>
      </c>
    </row>
    <row r="10" spans="1:10" ht="15.75" x14ac:dyDescent="0.25">
      <c r="A10" s="73" t="s">
        <v>230</v>
      </c>
      <c r="D10" s="77"/>
      <c r="H10" s="63"/>
      <c r="I10" s="63"/>
      <c r="J10" s="63"/>
    </row>
    <row r="11" spans="1:10" x14ac:dyDescent="0.25">
      <c r="D11" s="77"/>
      <c r="J11" s="63"/>
    </row>
    <row r="12" spans="1:10" x14ac:dyDescent="0.25">
      <c r="A12" s="32"/>
      <c r="D12" s="54"/>
      <c r="E12" s="32"/>
      <c r="J12" s="63"/>
    </row>
    <row r="13" spans="1:10" ht="15.75" x14ac:dyDescent="0.25">
      <c r="A13" s="73" t="s">
        <v>206</v>
      </c>
      <c r="D13" s="54"/>
      <c r="E13" s="32"/>
      <c r="J13" s="63"/>
    </row>
    <row r="14" spans="1:10" ht="15.75" x14ac:dyDescent="0.25">
      <c r="A14" s="55"/>
      <c r="C14" s="63"/>
      <c r="D14" s="67"/>
      <c r="E14" s="32"/>
      <c r="J14" s="63"/>
    </row>
    <row r="15" spans="1:10" ht="15.75" x14ac:dyDescent="0.25">
      <c r="A15" s="73"/>
      <c r="D15" s="54"/>
      <c r="E15" s="32"/>
      <c r="J15" s="63"/>
    </row>
    <row r="16" spans="1:10" x14ac:dyDescent="0.25">
      <c r="B16" s="32"/>
      <c r="D16" s="32"/>
      <c r="F16" s="32"/>
      <c r="J16" s="79">
        <f>SUM(J14:J15)</f>
        <v>0</v>
      </c>
    </row>
    <row r="17" spans="1:10" ht="15.75" x14ac:dyDescent="0.25">
      <c r="A17" s="73" t="s">
        <v>224</v>
      </c>
      <c r="B17" s="32"/>
      <c r="D17" s="32"/>
      <c r="F17" s="32"/>
      <c r="J17" s="63"/>
    </row>
    <row r="18" spans="1:10" ht="15.75" x14ac:dyDescent="0.25">
      <c r="A18" s="73"/>
      <c r="B18" s="32"/>
      <c r="D18" s="32"/>
      <c r="F18" s="32"/>
      <c r="J18" s="63"/>
    </row>
    <row r="19" spans="1:10" x14ac:dyDescent="0.25">
      <c r="A19" s="234"/>
      <c r="B19" s="234"/>
      <c r="C19" s="72"/>
      <c r="D19" s="71"/>
      <c r="E19" s="72"/>
      <c r="F19" s="72"/>
      <c r="G19" s="77"/>
      <c r="H19" s="77"/>
      <c r="I19" s="77"/>
      <c r="J19" s="63"/>
    </row>
    <row r="20" spans="1:10" x14ac:dyDescent="0.25">
      <c r="A20" s="80"/>
      <c r="B20" s="72"/>
      <c r="C20" s="77"/>
      <c r="D20" s="71"/>
      <c r="E20" s="72"/>
      <c r="F20" s="72"/>
      <c r="G20" s="77"/>
      <c r="H20" s="77"/>
      <c r="I20" s="77"/>
      <c r="J20" s="79">
        <f>SUM(J19:J19)</f>
        <v>0</v>
      </c>
    </row>
    <row r="21" spans="1:10" x14ac:dyDescent="0.25">
      <c r="A21" s="74" t="s">
        <v>205</v>
      </c>
      <c r="B21" s="72"/>
      <c r="C21" s="77"/>
      <c r="D21" s="71"/>
      <c r="E21" s="72"/>
      <c r="F21" s="72"/>
      <c r="G21" s="77"/>
      <c r="H21" s="77"/>
      <c r="I21" s="77"/>
      <c r="J21" s="78"/>
    </row>
    <row r="22" spans="1:10" ht="15.75" x14ac:dyDescent="0.25">
      <c r="A22" s="55" t="s">
        <v>207</v>
      </c>
      <c r="C22" s="63" t="s">
        <v>247</v>
      </c>
      <c r="D22" s="67" t="s">
        <v>300</v>
      </c>
      <c r="E22" s="32"/>
      <c r="F22" s="32"/>
      <c r="J22" s="63">
        <v>3</v>
      </c>
    </row>
    <row r="23" spans="1:10" x14ac:dyDescent="0.25">
      <c r="J23" s="63"/>
    </row>
    <row r="24" spans="1:10" x14ac:dyDescent="0.25">
      <c r="J24" s="79">
        <f>SUM(J22:J23)</f>
        <v>3</v>
      </c>
    </row>
    <row r="25" spans="1:10" ht="15.75" x14ac:dyDescent="0.25">
      <c r="A25" s="73" t="s">
        <v>286</v>
      </c>
      <c r="J25" s="52"/>
    </row>
    <row r="26" spans="1:10" x14ac:dyDescent="0.25">
      <c r="J26" s="52"/>
    </row>
    <row r="27" spans="1:10" x14ac:dyDescent="0.25">
      <c r="A27" s="188" t="s">
        <v>299</v>
      </c>
      <c r="B27" s="81"/>
      <c r="C27" s="162"/>
      <c r="D27" s="67"/>
      <c r="E27" s="72"/>
      <c r="F27" s="64"/>
      <c r="G27" s="64"/>
      <c r="H27" s="64"/>
      <c r="I27" s="64"/>
      <c r="J27" s="63"/>
    </row>
    <row r="28" spans="1:10" x14ac:dyDescent="0.25">
      <c r="A28" s="163" t="s">
        <v>227</v>
      </c>
      <c r="B28" s="81"/>
      <c r="C28" s="63" t="s">
        <v>247</v>
      </c>
      <c r="D28" s="67" t="s">
        <v>242</v>
      </c>
      <c r="E28" s="72"/>
      <c r="F28" s="64"/>
      <c r="G28" s="64"/>
      <c r="H28" s="64"/>
      <c r="I28" s="64"/>
      <c r="J28" s="63">
        <v>2</v>
      </c>
    </row>
    <row r="29" spans="1:10" x14ac:dyDescent="0.25">
      <c r="A29" s="64"/>
      <c r="B29" s="81"/>
      <c r="C29" s="63"/>
      <c r="D29" s="201"/>
      <c r="E29" s="72"/>
      <c r="F29" s="64"/>
      <c r="G29" s="64"/>
      <c r="H29" s="64"/>
      <c r="I29" s="64"/>
      <c r="J29" s="79">
        <f>SUM(J28:J28)</f>
        <v>2</v>
      </c>
    </row>
    <row r="30" spans="1:10" x14ac:dyDescent="0.25">
      <c r="A30" s="64"/>
      <c r="B30" s="81"/>
      <c r="C30" s="63"/>
      <c r="D30" s="63"/>
      <c r="E30" s="67"/>
      <c r="F30" s="64"/>
      <c r="G30" s="64"/>
      <c r="H30" s="63"/>
      <c r="I30" s="63"/>
      <c r="J30" s="100"/>
    </row>
    <row r="31" spans="1:10" x14ac:dyDescent="0.25">
      <c r="A31" s="64"/>
      <c r="B31" s="81"/>
      <c r="C31" s="63"/>
      <c r="D31" s="205"/>
      <c r="E31" s="72"/>
      <c r="F31" s="64"/>
      <c r="G31" s="64"/>
      <c r="H31" s="64"/>
      <c r="I31" s="193"/>
      <c r="J31" s="100"/>
    </row>
    <row r="32" spans="1:10" x14ac:dyDescent="0.25">
      <c r="A32" s="188" t="s">
        <v>296</v>
      </c>
      <c r="B32" s="81"/>
      <c r="C32" s="194"/>
      <c r="D32" s="67"/>
      <c r="E32" s="72"/>
      <c r="F32" s="64"/>
      <c r="G32" s="64"/>
      <c r="H32" s="64"/>
      <c r="I32" s="64"/>
      <c r="J32" s="63"/>
    </row>
    <row r="33" spans="1:10" x14ac:dyDescent="0.25">
      <c r="A33" s="81"/>
      <c r="B33" s="81"/>
      <c r="C33" s="63"/>
      <c r="D33" s="67"/>
      <c r="E33" s="72"/>
      <c r="F33" s="64"/>
      <c r="G33" s="64"/>
      <c r="H33" s="64"/>
      <c r="I33" s="64"/>
      <c r="J33" s="63"/>
    </row>
    <row r="34" spans="1:10" x14ac:dyDescent="0.25">
      <c r="A34" s="64"/>
      <c r="B34" s="81"/>
      <c r="C34" s="52"/>
      <c r="D34" s="67"/>
      <c r="E34" s="72"/>
      <c r="F34" s="64"/>
      <c r="G34" s="64"/>
      <c r="H34" s="64"/>
      <c r="I34" s="64"/>
      <c r="J34" s="100"/>
    </row>
    <row r="35" spans="1:10" x14ac:dyDescent="0.25">
      <c r="A35" s="64"/>
      <c r="B35" s="81"/>
      <c r="C35" s="63"/>
      <c r="D35" s="67"/>
      <c r="E35" s="72"/>
      <c r="F35" s="64"/>
      <c r="G35" s="64"/>
      <c r="H35" s="64"/>
      <c r="I35" s="64"/>
      <c r="J35" s="100"/>
    </row>
    <row r="36" spans="1:10" x14ac:dyDescent="0.25">
      <c r="D36" s="64"/>
      <c r="E36" s="64"/>
      <c r="F36" s="64"/>
      <c r="G36" s="64"/>
      <c r="H36" s="64"/>
      <c r="I36" s="64"/>
      <c r="J36" s="79">
        <f>SUM(J32:J35)</f>
        <v>0</v>
      </c>
    </row>
    <row r="37" spans="1:10" x14ac:dyDescent="0.25">
      <c r="A37" s="63"/>
      <c r="B37" s="64"/>
      <c r="C37" s="63"/>
      <c r="D37" s="81"/>
      <c r="F37" s="64"/>
      <c r="G37" s="64"/>
      <c r="I37" s="63"/>
      <c r="J37" s="100"/>
    </row>
    <row r="38" spans="1:10" ht="15.75" x14ac:dyDescent="0.25">
      <c r="A38" s="73" t="s">
        <v>160</v>
      </c>
      <c r="I38" s="193"/>
      <c r="J38" s="63"/>
    </row>
    <row r="39" spans="1:10" ht="15.75" x14ac:dyDescent="0.25">
      <c r="A39" s="73"/>
      <c r="I39" s="193"/>
      <c r="J39" s="63"/>
    </row>
    <row r="40" spans="1:10" x14ac:dyDescent="0.25">
      <c r="A40" s="52"/>
      <c r="J40" s="52"/>
    </row>
    <row r="41" spans="1:10" ht="15.75" x14ac:dyDescent="0.25">
      <c r="A41" s="73" t="s">
        <v>161</v>
      </c>
      <c r="J41" s="52"/>
    </row>
    <row r="42" spans="1:10" x14ac:dyDescent="0.25">
      <c r="A42" s="64"/>
      <c r="B42" s="63"/>
      <c r="C42" s="221"/>
      <c r="D42" s="81"/>
      <c r="E42" s="72"/>
      <c r="F42" s="77"/>
      <c r="G42" s="77"/>
      <c r="H42" s="77"/>
      <c r="I42" s="77"/>
      <c r="J42" s="63"/>
    </row>
    <row r="43" spans="1:10" x14ac:dyDescent="0.25">
      <c r="A43" s="71"/>
      <c r="B43" s="81"/>
      <c r="C43" s="77"/>
      <c r="D43" s="77"/>
      <c r="E43" s="77"/>
      <c r="F43" s="77"/>
      <c r="G43" s="77"/>
      <c r="H43" s="77"/>
      <c r="I43" s="77"/>
      <c r="J43" s="79">
        <f>SUM(J42:J42)</f>
        <v>0</v>
      </c>
    </row>
    <row r="44" spans="1:10" ht="15.75" x14ac:dyDescent="0.25">
      <c r="A44" s="73" t="s">
        <v>162</v>
      </c>
      <c r="J44" s="52"/>
    </row>
    <row r="45" spans="1:10" x14ac:dyDescent="0.25">
      <c r="A45" s="216"/>
      <c r="B45" s="217"/>
      <c r="C45" s="216"/>
      <c r="D45" s="67"/>
      <c r="J45" s="52"/>
    </row>
    <row r="46" spans="1:10" x14ac:dyDescent="0.25">
      <c r="A46" s="170"/>
      <c r="J46" s="62">
        <f>SUM(J45:J45)</f>
        <v>0</v>
      </c>
    </row>
    <row r="47" spans="1:10" ht="15.75" x14ac:dyDescent="0.25">
      <c r="A47" s="73" t="s">
        <v>163</v>
      </c>
      <c r="J47" s="52"/>
    </row>
    <row r="48" spans="1:10" ht="15.75" x14ac:dyDescent="0.25">
      <c r="A48" s="73"/>
      <c r="J48" s="52"/>
    </row>
    <row r="49" spans="1:10" x14ac:dyDescent="0.25">
      <c r="A49" s="167" t="s">
        <v>211</v>
      </c>
      <c r="J49" s="52"/>
    </row>
    <row r="50" spans="1:10" x14ac:dyDescent="0.25">
      <c r="A50" s="72"/>
      <c r="B50" s="63"/>
      <c r="C50" s="63"/>
      <c r="D50" s="64"/>
      <c r="J50" s="63"/>
    </row>
    <row r="51" spans="1:10" ht="15.75" x14ac:dyDescent="0.25">
      <c r="A51" s="73"/>
      <c r="J51" s="79">
        <f>SUM(J50:J50)</f>
        <v>0</v>
      </c>
    </row>
    <row r="52" spans="1:10" x14ac:dyDescent="0.25">
      <c r="A52" s="74" t="s">
        <v>287</v>
      </c>
      <c r="J52" s="52"/>
    </row>
    <row r="53" spans="1:10" x14ac:dyDescent="0.25">
      <c r="A53" s="74"/>
      <c r="J53" s="52"/>
    </row>
    <row r="54" spans="1:10" ht="15.75" x14ac:dyDescent="0.25">
      <c r="A54" s="64"/>
      <c r="B54" s="52"/>
      <c r="C54" s="226"/>
      <c r="D54" s="67"/>
      <c r="J54" s="52"/>
    </row>
    <row r="55" spans="1:10" x14ac:dyDescent="0.25">
      <c r="A55" s="64"/>
      <c r="B55" s="52"/>
      <c r="C55" s="225"/>
      <c r="D55" s="67"/>
      <c r="J55" s="52"/>
    </row>
    <row r="56" spans="1:10" x14ac:dyDescent="0.25">
      <c r="A56" s="74" t="s">
        <v>164</v>
      </c>
      <c r="J56" s="52"/>
    </row>
    <row r="57" spans="1:10" x14ac:dyDescent="0.25">
      <c r="A57" s="74"/>
      <c r="B57" s="74" t="s">
        <v>165</v>
      </c>
      <c r="J57" s="52"/>
    </row>
    <row r="58" spans="1:10" x14ac:dyDescent="0.25">
      <c r="A58" s="32"/>
      <c r="B58" s="32"/>
      <c r="C58" s="32"/>
      <c r="E58" s="32"/>
      <c r="F58" s="32"/>
      <c r="G58" s="32"/>
      <c r="J58" s="52"/>
    </row>
    <row r="59" spans="1:10" x14ac:dyDescent="0.25">
      <c r="B59" s="75" t="s">
        <v>166</v>
      </c>
      <c r="C59" s="32"/>
      <c r="E59" s="32"/>
      <c r="F59" s="32"/>
      <c r="G59" s="32"/>
      <c r="J59" s="52"/>
    </row>
    <row r="60" spans="1:10" x14ac:dyDescent="0.25">
      <c r="A60" s="175"/>
      <c r="B60" s="174"/>
      <c r="C60" s="176"/>
      <c r="D60" s="67"/>
      <c r="E60" s="32"/>
      <c r="F60" s="32"/>
      <c r="G60" s="32"/>
      <c r="J60" s="52"/>
    </row>
    <row r="61" spans="1:10" x14ac:dyDescent="0.25">
      <c r="A61" s="64" t="s">
        <v>298</v>
      </c>
      <c r="B61" s="198" t="s">
        <v>247</v>
      </c>
      <c r="C61" s="179" t="s">
        <v>297</v>
      </c>
      <c r="D61" s="67" t="s">
        <v>167</v>
      </c>
      <c r="E61" s="72"/>
      <c r="F61" s="72"/>
      <c r="G61" s="72"/>
      <c r="H61" s="77"/>
      <c r="I61" s="77"/>
      <c r="J61" s="63">
        <v>1</v>
      </c>
    </row>
    <row r="62" spans="1:10" x14ac:dyDescent="0.25">
      <c r="A62" s="186"/>
      <c r="B62" s="202"/>
      <c r="C62" s="185"/>
      <c r="D62" s="67"/>
      <c r="E62" s="72"/>
      <c r="F62" s="72"/>
      <c r="G62" s="72"/>
      <c r="H62" s="77"/>
      <c r="I62" s="77"/>
      <c r="J62" s="63"/>
    </row>
    <row r="63" spans="1:10" x14ac:dyDescent="0.25">
      <c r="A63" s="64"/>
      <c r="B63" s="214"/>
      <c r="C63" s="214"/>
      <c r="D63" s="215"/>
      <c r="E63" s="72"/>
      <c r="F63" s="72"/>
      <c r="G63" s="72"/>
      <c r="H63" s="77"/>
      <c r="I63" s="77"/>
      <c r="J63" s="63"/>
    </row>
    <row r="64" spans="1:10" x14ac:dyDescent="0.25">
      <c r="A64" s="64"/>
      <c r="B64" s="218"/>
      <c r="C64" s="218"/>
      <c r="D64" s="67"/>
      <c r="E64" s="72"/>
      <c r="F64" s="72"/>
      <c r="G64" s="72"/>
      <c r="H64" s="77"/>
      <c r="I64" s="77"/>
      <c r="J64" s="63"/>
    </row>
    <row r="65" spans="1:10" x14ac:dyDescent="0.25">
      <c r="E65" s="77"/>
      <c r="F65" s="77"/>
      <c r="G65" s="77"/>
      <c r="H65" s="77"/>
      <c r="I65" s="77"/>
      <c r="J65" s="79">
        <f>SUM(J58:J64)</f>
        <v>1</v>
      </c>
    </row>
    <row r="66" spans="1:10" x14ac:dyDescent="0.25">
      <c r="A66" s="74"/>
    </row>
    <row r="67" spans="1:10" x14ac:dyDescent="0.25">
      <c r="A67" s="74"/>
      <c r="I67" s="63" t="s">
        <v>170</v>
      </c>
      <c r="J67" s="63">
        <f>J9+J16+J20+J24+J29+J36+J43+J46+J51+J54+J65</f>
        <v>6</v>
      </c>
    </row>
    <row r="68" spans="1:10" x14ac:dyDescent="0.25">
      <c r="B68" s="52"/>
      <c r="C68" s="32"/>
      <c r="E68" s="52"/>
      <c r="F68" s="32"/>
    </row>
    <row r="69" spans="1:10" x14ac:dyDescent="0.25">
      <c r="A69" s="74" t="s">
        <v>169</v>
      </c>
      <c r="B69" s="52"/>
      <c r="C69" s="32"/>
      <c r="E69" s="76"/>
    </row>
    <row r="71" spans="1:10" x14ac:dyDescent="0.25">
      <c r="A71" s="63"/>
      <c r="B71" s="230"/>
      <c r="C71" s="230"/>
      <c r="D71" s="67"/>
      <c r="E71" s="64"/>
      <c r="F71" s="52"/>
    </row>
    <row r="72" spans="1:10" x14ac:dyDescent="0.25">
      <c r="A72" s="63"/>
      <c r="B72" s="230"/>
      <c r="C72" s="230"/>
      <c r="D72" s="63"/>
      <c r="E72" s="64"/>
      <c r="F72" s="52"/>
    </row>
    <row r="73" spans="1:10" x14ac:dyDescent="0.25">
      <c r="A73" s="63"/>
      <c r="B73" s="230"/>
      <c r="C73" s="230"/>
      <c r="D73" s="63"/>
      <c r="E73" s="64"/>
    </row>
    <row r="74" spans="1:10" x14ac:dyDescent="0.25">
      <c r="A74" s="52"/>
      <c r="B74" s="230"/>
      <c r="C74" s="230"/>
      <c r="D74" s="63"/>
      <c r="E74" s="64"/>
    </row>
    <row r="75" spans="1:10" x14ac:dyDescent="0.25">
      <c r="B75" s="230"/>
      <c r="C75" s="230"/>
      <c r="D75" s="63"/>
    </row>
    <row r="76" spans="1:10" x14ac:dyDescent="0.25">
      <c r="B76" s="230"/>
      <c r="C76" s="230"/>
      <c r="D76" s="63"/>
    </row>
  </sheetData>
  <mergeCells count="8">
    <mergeCell ref="B75:C75"/>
    <mergeCell ref="B76:C76"/>
    <mergeCell ref="B72:C72"/>
    <mergeCell ref="A2:I2"/>
    <mergeCell ref="A19:B19"/>
    <mergeCell ref="B71:C71"/>
    <mergeCell ref="B73:C73"/>
    <mergeCell ref="B74:C7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workbookViewId="0">
      <selection activeCell="M9" sqref="M9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31" t="s">
        <v>303</v>
      </c>
      <c r="C2" s="232"/>
      <c r="D2" s="232"/>
      <c r="E2" s="232"/>
      <c r="F2" s="232"/>
      <c r="G2" s="232"/>
      <c r="H2" s="232"/>
      <c r="I2" s="232"/>
      <c r="J2" s="232"/>
      <c r="K2" s="232"/>
    </row>
    <row r="3" spans="2:11" x14ac:dyDescent="0.25">
      <c r="C3" s="212"/>
    </row>
    <row r="4" spans="2:11" x14ac:dyDescent="0.25">
      <c r="C4" s="84" t="s">
        <v>273</v>
      </c>
      <c r="D4" s="84" t="s">
        <v>274</v>
      </c>
      <c r="E4" s="62" t="s">
        <v>138</v>
      </c>
      <c r="F4" s="62" t="s">
        <v>139</v>
      </c>
      <c r="G4" s="62" t="s">
        <v>171</v>
      </c>
      <c r="H4" s="62" t="s">
        <v>172</v>
      </c>
      <c r="I4" s="62" t="s">
        <v>209</v>
      </c>
      <c r="J4" s="62" t="s">
        <v>173</v>
      </c>
      <c r="K4" s="3" t="s">
        <v>9</v>
      </c>
    </row>
    <row r="5" spans="2:11" x14ac:dyDescent="0.25">
      <c r="C5" s="85" t="s">
        <v>174</v>
      </c>
      <c r="D5" s="85"/>
      <c r="E5" s="86"/>
      <c r="F5" s="86"/>
      <c r="G5" s="86" t="s">
        <v>175</v>
      </c>
      <c r="H5" s="86" t="s">
        <v>176</v>
      </c>
      <c r="I5" s="86"/>
      <c r="J5" s="86" t="s">
        <v>177</v>
      </c>
      <c r="K5" s="11" t="s">
        <v>178</v>
      </c>
    </row>
    <row r="7" spans="2:11" x14ac:dyDescent="0.25">
      <c r="B7" s="72" t="s">
        <v>276</v>
      </c>
      <c r="C7" s="72"/>
      <c r="D7" s="77"/>
      <c r="E7" s="77"/>
      <c r="F7" s="77"/>
      <c r="G7" s="77"/>
      <c r="H7" s="77"/>
      <c r="I7" s="77"/>
    </row>
    <row r="8" spans="2:11" x14ac:dyDescent="0.25">
      <c r="C8" s="213"/>
      <c r="D8" s="92"/>
      <c r="E8" s="164"/>
      <c r="F8" s="91"/>
      <c r="G8" s="165"/>
      <c r="H8" s="90"/>
      <c r="I8" s="168"/>
      <c r="J8" s="89"/>
      <c r="K8" s="177"/>
    </row>
    <row r="9" spans="2:11" x14ac:dyDescent="0.25">
      <c r="B9" s="72" t="s">
        <v>167</v>
      </c>
      <c r="C9" s="243"/>
      <c r="D9" s="88"/>
      <c r="E9" s="88"/>
      <c r="F9" s="88"/>
      <c r="G9" s="165">
        <v>1</v>
      </c>
      <c r="H9" s="88"/>
      <c r="I9" s="88"/>
      <c r="J9" s="89">
        <v>1</v>
      </c>
      <c r="K9" s="87">
        <f>C9+D9+E9+F9+G9+H9+I9+J9</f>
        <v>2</v>
      </c>
    </row>
    <row r="10" spans="2:11" x14ac:dyDescent="0.25">
      <c r="B10" s="72" t="s">
        <v>145</v>
      </c>
      <c r="C10" s="88"/>
      <c r="D10" s="88"/>
      <c r="E10" s="88"/>
      <c r="F10" s="88"/>
      <c r="G10" s="165">
        <v>1</v>
      </c>
      <c r="H10" s="88"/>
      <c r="I10" s="88"/>
      <c r="J10" s="88"/>
      <c r="K10" s="87">
        <f>C10+D10+E10+F10+G10+H10+I10+J10</f>
        <v>1</v>
      </c>
    </row>
    <row r="11" spans="2:11" x14ac:dyDescent="0.25">
      <c r="B11" s="72" t="s">
        <v>154</v>
      </c>
      <c r="C11" s="243"/>
      <c r="D11" s="88"/>
      <c r="E11" s="88"/>
      <c r="F11" s="88"/>
      <c r="G11" s="165">
        <v>1</v>
      </c>
      <c r="H11" s="88"/>
      <c r="I11" s="177"/>
      <c r="J11" s="88"/>
      <c r="K11" s="87">
        <f>C11+D11+E11+F11+G11+H11+I11+J11</f>
        <v>1</v>
      </c>
    </row>
    <row r="12" spans="2:11" x14ac:dyDescent="0.25">
      <c r="B12" s="72" t="s">
        <v>156</v>
      </c>
      <c r="C12" s="88"/>
      <c r="D12" s="88"/>
      <c r="E12" s="164">
        <v>1</v>
      </c>
      <c r="F12" s="88"/>
      <c r="G12" s="88"/>
      <c r="H12" s="88"/>
      <c r="I12" s="88"/>
      <c r="J12" s="88"/>
      <c r="K12" s="87">
        <f>C12+D12+E12+F12+G12+H12+I12+J12</f>
        <v>1</v>
      </c>
    </row>
    <row r="13" spans="2:11" x14ac:dyDescent="0.25">
      <c r="B13" s="64" t="s">
        <v>150</v>
      </c>
      <c r="C13" s="88"/>
      <c r="D13" s="88"/>
      <c r="E13" s="164">
        <v>1</v>
      </c>
      <c r="F13" s="88"/>
      <c r="G13" s="88"/>
      <c r="H13" s="88"/>
      <c r="I13" s="88"/>
      <c r="J13" s="88"/>
      <c r="K13" s="87">
        <f>C13+D13+E13+F13+G13+H13+I13+J13</f>
        <v>1</v>
      </c>
    </row>
    <row r="14" spans="2:11" x14ac:dyDescent="0.25">
      <c r="B14" s="72" t="s">
        <v>182</v>
      </c>
      <c r="C14" s="88"/>
      <c r="D14" s="88"/>
      <c r="E14" s="88"/>
      <c r="F14" s="88"/>
      <c r="G14" s="88"/>
      <c r="H14" s="88"/>
      <c r="I14" s="88"/>
      <c r="J14" s="88"/>
      <c r="K14" s="87">
        <f>C14+D14+E14+F14+G14+H14+I14+J14</f>
        <v>0</v>
      </c>
    </row>
    <row r="15" spans="2:11" x14ac:dyDescent="0.25">
      <c r="B15" s="72" t="s">
        <v>228</v>
      </c>
      <c r="C15" s="88"/>
      <c r="D15" s="88"/>
      <c r="E15" s="88"/>
      <c r="F15" s="88"/>
      <c r="G15" s="88"/>
      <c r="H15" s="88"/>
      <c r="I15" s="88"/>
      <c r="J15" s="88"/>
      <c r="K15" s="87">
        <f>C15+D15+E15+F15+G15+H15+I15+J15</f>
        <v>0</v>
      </c>
    </row>
    <row r="16" spans="2:11" x14ac:dyDescent="0.25">
      <c r="B16" s="72" t="s">
        <v>221</v>
      </c>
      <c r="C16" s="243"/>
      <c r="D16" s="88"/>
      <c r="E16" s="88"/>
      <c r="F16" s="88"/>
      <c r="G16" s="88"/>
      <c r="H16" s="88"/>
      <c r="I16" s="177"/>
      <c r="J16" s="88"/>
      <c r="K16" s="87">
        <f>C16+D16+E16+F16+G16+H16+I16+J16</f>
        <v>0</v>
      </c>
    </row>
    <row r="17" spans="2:11" x14ac:dyDescent="0.25">
      <c r="B17" s="72" t="s">
        <v>225</v>
      </c>
      <c r="C17" s="88"/>
      <c r="D17" s="88"/>
      <c r="E17" s="88"/>
      <c r="F17" s="88"/>
      <c r="G17" s="88"/>
      <c r="H17" s="88"/>
      <c r="I17" s="88"/>
      <c r="J17" s="88"/>
      <c r="K17" s="87">
        <f>C17+D17+E17+F17+G17+H17+I17+J17</f>
        <v>0</v>
      </c>
    </row>
    <row r="18" spans="2:11" x14ac:dyDescent="0.25">
      <c r="B18" s="72" t="s">
        <v>153</v>
      </c>
      <c r="C18" s="88"/>
      <c r="D18" s="88"/>
      <c r="E18" s="88"/>
      <c r="F18" s="88"/>
      <c r="G18" s="88"/>
      <c r="H18" s="88"/>
      <c r="I18" s="88"/>
      <c r="J18" s="88"/>
      <c r="K18" s="87">
        <f>C18+D18+E18+F18+G18+H18+I18+J18</f>
        <v>0</v>
      </c>
    </row>
    <row r="19" spans="2:11" x14ac:dyDescent="0.25">
      <c r="B19" s="72" t="s">
        <v>159</v>
      </c>
      <c r="C19" s="88"/>
      <c r="D19" s="88"/>
      <c r="E19" s="88"/>
      <c r="F19" s="88"/>
      <c r="G19" s="88"/>
      <c r="H19" s="88"/>
      <c r="I19" s="88"/>
      <c r="J19" s="88"/>
      <c r="K19" s="87">
        <f>C19+D19+E19+F19+G19+H19+I19+J19</f>
        <v>0</v>
      </c>
    </row>
    <row r="20" spans="2:11" x14ac:dyDescent="0.25">
      <c r="B20" s="72" t="s">
        <v>184</v>
      </c>
      <c r="C20" s="88"/>
      <c r="D20" s="88"/>
      <c r="E20" s="88"/>
      <c r="F20" s="88"/>
      <c r="G20" s="88"/>
      <c r="H20" s="88"/>
      <c r="I20" s="88"/>
      <c r="J20" s="88"/>
      <c r="K20" s="87">
        <f>C20+D20+E20+F20+G20+H20+I20+J20</f>
        <v>0</v>
      </c>
    </row>
    <row r="21" spans="2:11" x14ac:dyDescent="0.25">
      <c r="B21" s="72" t="s">
        <v>147</v>
      </c>
      <c r="C21" s="243"/>
      <c r="D21" s="88"/>
      <c r="E21" s="88"/>
      <c r="F21" s="88"/>
      <c r="G21" s="88"/>
      <c r="H21" s="88"/>
      <c r="I21" s="88"/>
      <c r="J21" s="88"/>
      <c r="K21" s="87">
        <f>C21+D21+E21+F21+G21+H21+I21+J21</f>
        <v>0</v>
      </c>
    </row>
    <row r="22" spans="2:11" x14ac:dyDescent="0.25">
      <c r="B22" s="72" t="s">
        <v>148</v>
      </c>
      <c r="C22" s="243"/>
      <c r="D22" s="88"/>
      <c r="E22" s="88"/>
      <c r="F22" s="88"/>
      <c r="G22" s="88"/>
      <c r="H22" s="88"/>
      <c r="I22" s="88"/>
      <c r="J22" s="88"/>
      <c r="K22" s="87">
        <f>C22+D22+E22+F22+G22+H22+I22+J22</f>
        <v>0</v>
      </c>
    </row>
    <row r="23" spans="2:11" x14ac:dyDescent="0.25">
      <c r="B23" s="72" t="s">
        <v>151</v>
      </c>
      <c r="C23" s="243"/>
      <c r="D23" s="88"/>
      <c r="E23" s="88"/>
      <c r="F23" s="88"/>
      <c r="G23" s="88"/>
      <c r="H23" s="88"/>
      <c r="I23" s="88"/>
      <c r="J23" s="88"/>
      <c r="K23" s="87">
        <f>C23+D23+E23+F23+G23+H23+I23+J23</f>
        <v>0</v>
      </c>
    </row>
    <row r="24" spans="2:11" x14ac:dyDescent="0.25">
      <c r="B24" s="72" t="s">
        <v>185</v>
      </c>
      <c r="C24" s="243"/>
      <c r="D24" s="88"/>
      <c r="E24" s="88"/>
      <c r="F24" s="88"/>
      <c r="G24" s="88"/>
      <c r="H24" s="88"/>
      <c r="I24" s="88"/>
      <c r="J24" s="88"/>
      <c r="K24" s="87">
        <f>C24+D24+E24+F24+G24+H24+I24+J24</f>
        <v>0</v>
      </c>
    </row>
    <row r="25" spans="2:11" x14ac:dyDescent="0.25">
      <c r="B25" s="72" t="s">
        <v>168</v>
      </c>
      <c r="C25" s="243"/>
      <c r="D25" s="88"/>
      <c r="E25" s="88"/>
      <c r="F25" s="88"/>
      <c r="G25" s="88"/>
      <c r="H25" s="88"/>
      <c r="I25" s="88"/>
      <c r="J25" s="88"/>
      <c r="K25" s="87">
        <f>C25+D25+E25+F25+G25+H25+I25+J25</f>
        <v>0</v>
      </c>
    </row>
    <row r="26" spans="2:11" x14ac:dyDescent="0.25">
      <c r="B26" s="72" t="s">
        <v>157</v>
      </c>
      <c r="C26" s="88"/>
      <c r="D26" s="88"/>
      <c r="E26" s="88"/>
      <c r="F26" s="88"/>
      <c r="G26" s="88"/>
      <c r="H26" s="88"/>
      <c r="I26" s="88"/>
      <c r="J26" s="88"/>
      <c r="K26" s="87">
        <f>C26+D26+E26+F26+G26+H26+I26+J26</f>
        <v>0</v>
      </c>
    </row>
    <row r="27" spans="2:11" x14ac:dyDescent="0.25">
      <c r="B27" s="64" t="s">
        <v>187</v>
      </c>
      <c r="C27" s="244"/>
      <c r="D27" s="88"/>
      <c r="E27" s="88"/>
      <c r="F27" s="88"/>
      <c r="G27" s="88"/>
      <c r="H27" s="88"/>
      <c r="I27" s="88"/>
      <c r="J27" s="88"/>
      <c r="K27" s="87">
        <f>C27+D27+E27+F27+G27+H27+I27+J27</f>
        <v>0</v>
      </c>
    </row>
    <row r="28" spans="2:11" x14ac:dyDescent="0.25">
      <c r="B28" s="72" t="s">
        <v>179</v>
      </c>
      <c r="C28" s="243"/>
      <c r="D28" s="88"/>
      <c r="E28" s="88"/>
      <c r="F28" s="88"/>
      <c r="G28" s="88"/>
      <c r="H28" s="88"/>
      <c r="I28" s="88"/>
      <c r="J28" s="88"/>
      <c r="K28" s="87">
        <f>C28+D28+E28+F28+G28+H28+I28+J28</f>
        <v>0</v>
      </c>
    </row>
    <row r="29" spans="2:11" x14ac:dyDescent="0.25">
      <c r="B29" s="64" t="s">
        <v>186</v>
      </c>
      <c r="C29" s="244"/>
      <c r="D29" s="88"/>
      <c r="E29" s="88"/>
      <c r="F29" s="88"/>
      <c r="G29" s="88"/>
      <c r="H29" s="88"/>
      <c r="I29" s="88"/>
      <c r="J29" s="88"/>
      <c r="K29" s="87">
        <f>C29+D29+E29+F29+G29+H29+I29+J29</f>
        <v>0</v>
      </c>
    </row>
    <row r="30" spans="2:11" x14ac:dyDescent="0.25">
      <c r="B30" s="72" t="s">
        <v>268</v>
      </c>
      <c r="C30" s="243"/>
      <c r="D30" s="88"/>
      <c r="E30" s="88"/>
      <c r="F30" s="88"/>
      <c r="G30" s="88"/>
      <c r="H30" s="88"/>
      <c r="I30" s="88"/>
      <c r="J30" s="88"/>
      <c r="K30" s="87">
        <f>C30+D30+E30+F30+G30+H30+I30+J30</f>
        <v>0</v>
      </c>
    </row>
    <row r="31" spans="2:11" x14ac:dyDescent="0.25">
      <c r="B31" s="72" t="s">
        <v>181</v>
      </c>
      <c r="C31" s="243"/>
      <c r="D31" s="88"/>
      <c r="E31" s="88"/>
      <c r="F31" s="88"/>
      <c r="G31" s="88"/>
      <c r="H31" s="88"/>
      <c r="I31" s="88"/>
      <c r="J31" s="88"/>
      <c r="K31" s="87">
        <f>C31+D31+E31+F31+G31+H31+I31+J31</f>
        <v>0</v>
      </c>
    </row>
    <row r="32" spans="2:11" x14ac:dyDescent="0.25">
      <c r="B32" s="72" t="s">
        <v>158</v>
      </c>
      <c r="C32" s="243"/>
      <c r="D32" s="88"/>
      <c r="E32" s="88"/>
      <c r="F32" s="88"/>
      <c r="G32" s="88"/>
      <c r="H32" s="88"/>
      <c r="I32" s="88"/>
      <c r="J32" s="88"/>
      <c r="K32" s="87">
        <f>C32+D32+E32+F32+G32+H32+I32+J32</f>
        <v>0</v>
      </c>
    </row>
    <row r="33" spans="1:11" x14ac:dyDescent="0.25">
      <c r="B33" s="72" t="s">
        <v>180</v>
      </c>
      <c r="C33" s="243"/>
      <c r="D33" s="88"/>
      <c r="E33" s="88"/>
      <c r="F33" s="88"/>
      <c r="G33" s="88"/>
      <c r="H33" s="88"/>
      <c r="I33" s="88"/>
      <c r="J33" s="88"/>
      <c r="K33" s="87">
        <f>C33+D33+E33+F33+G33+H33+I33+J33</f>
        <v>0</v>
      </c>
    </row>
    <row r="34" spans="1:11" x14ac:dyDescent="0.25">
      <c r="B34" s="72" t="s">
        <v>152</v>
      </c>
      <c r="C34" s="88"/>
      <c r="D34" s="88"/>
      <c r="E34" s="88"/>
      <c r="F34" s="88"/>
      <c r="G34" s="88"/>
      <c r="H34" s="88"/>
      <c r="I34" s="88"/>
      <c r="J34" s="88"/>
      <c r="K34" s="87">
        <f>C34+D34+E34+F34+G34+H34+I34+J34</f>
        <v>0</v>
      </c>
    </row>
    <row r="35" spans="1:11" x14ac:dyDescent="0.25">
      <c r="B35" s="64" t="s">
        <v>229</v>
      </c>
      <c r="C35" s="72"/>
      <c r="D35" s="88"/>
      <c r="E35" s="88"/>
      <c r="F35" s="88"/>
      <c r="G35" s="88"/>
      <c r="H35" s="88"/>
      <c r="I35" s="88"/>
      <c r="J35" s="88"/>
      <c r="K35" s="87">
        <f>C35+D35+E35+F35+G35+H35+I35+J35</f>
        <v>0</v>
      </c>
    </row>
    <row r="36" spans="1:11" x14ac:dyDescent="0.25">
      <c r="B36" s="72" t="s">
        <v>183</v>
      </c>
      <c r="C36" s="72"/>
      <c r="D36" s="88"/>
      <c r="E36" s="88"/>
      <c r="F36" s="88"/>
      <c r="G36" s="88"/>
      <c r="H36" s="88"/>
      <c r="I36" s="88"/>
      <c r="J36" s="88"/>
      <c r="K36" s="87">
        <f>C36+D36+E36+F36+G36+H36+I36+J36</f>
        <v>0</v>
      </c>
    </row>
    <row r="37" spans="1:11" x14ac:dyDescent="0.25">
      <c r="B37" s="72" t="s">
        <v>146</v>
      </c>
      <c r="C37" s="72"/>
      <c r="D37" s="88"/>
      <c r="E37" s="88"/>
      <c r="F37" s="88"/>
      <c r="G37" s="88"/>
      <c r="H37" s="88"/>
      <c r="I37" s="88"/>
      <c r="J37" s="88"/>
      <c r="K37" s="87">
        <f>C37+D37+E37+F37+G37+H37+I37+J37</f>
        <v>0</v>
      </c>
    </row>
    <row r="38" spans="1:11" x14ac:dyDescent="0.25">
      <c r="B38" s="72" t="s">
        <v>155</v>
      </c>
      <c r="C38" s="72"/>
      <c r="D38" s="88"/>
      <c r="E38" s="88"/>
      <c r="F38" s="88"/>
      <c r="G38" s="88"/>
      <c r="H38" s="88"/>
      <c r="I38" s="88"/>
      <c r="J38" s="88"/>
      <c r="K38" s="87">
        <f>C38+D38+E38+F38+G38+H38+I38+J38</f>
        <v>0</v>
      </c>
    </row>
    <row r="39" spans="1:11" x14ac:dyDescent="0.25">
      <c r="D39" s="88"/>
      <c r="E39" s="88"/>
      <c r="F39" s="88"/>
      <c r="G39" s="88"/>
      <c r="H39" s="88"/>
      <c r="I39" s="177"/>
    </row>
    <row r="40" spans="1:11" x14ac:dyDescent="0.25">
      <c r="B40" s="72"/>
      <c r="C40" s="72"/>
      <c r="D40" s="88"/>
      <c r="E40" s="88"/>
      <c r="F40" s="88"/>
      <c r="G40" s="88"/>
      <c r="H40" s="88"/>
      <c r="I40" s="88"/>
      <c r="J40" s="63"/>
      <c r="K40" s="177"/>
    </row>
    <row r="41" spans="1:11" x14ac:dyDescent="0.25">
      <c r="A41" t="s">
        <v>9</v>
      </c>
      <c r="B41" s="63">
        <f>COUNTA(B10:B39)</f>
        <v>29</v>
      </c>
      <c r="C41" s="63">
        <f>SUM(C10:C37)</f>
        <v>0</v>
      </c>
      <c r="D41" s="63">
        <f>SUM(D10:D37)</f>
        <v>0</v>
      </c>
      <c r="E41" s="63">
        <f t="shared" ref="E41:J41" si="0">SUM(E10:E37)</f>
        <v>2</v>
      </c>
      <c r="F41" s="63">
        <f>SUM(F10:F39)</f>
        <v>0</v>
      </c>
      <c r="G41" s="63">
        <f t="shared" si="0"/>
        <v>2</v>
      </c>
      <c r="H41" s="63">
        <f t="shared" si="0"/>
        <v>0</v>
      </c>
      <c r="I41" s="63">
        <f t="shared" si="0"/>
        <v>0</v>
      </c>
      <c r="J41" s="63">
        <f t="shared" si="0"/>
        <v>0</v>
      </c>
      <c r="K41" s="63">
        <f>SUM(K9:K39)</f>
        <v>6</v>
      </c>
    </row>
    <row r="42" spans="1:11" x14ac:dyDescent="0.25">
      <c r="B42" s="72"/>
      <c r="C42" s="72"/>
      <c r="D42" s="63"/>
      <c r="E42" s="88"/>
      <c r="F42" s="88"/>
      <c r="G42" s="63"/>
      <c r="H42" s="63"/>
      <c r="I42" s="63"/>
      <c r="J42" s="63"/>
      <c r="K42" s="63"/>
    </row>
    <row r="43" spans="1:11" x14ac:dyDescent="0.25">
      <c r="B43" s="72" t="s">
        <v>188</v>
      </c>
      <c r="C43" s="72"/>
      <c r="D43" s="63"/>
      <c r="E43" s="88"/>
      <c r="F43" s="88"/>
      <c r="G43" s="63"/>
      <c r="H43" s="63"/>
      <c r="I43" s="63"/>
      <c r="J43" s="63"/>
      <c r="K43" s="63"/>
    </row>
    <row r="44" spans="1:11" x14ac:dyDescent="0.25">
      <c r="B44" s="72" t="s">
        <v>267</v>
      </c>
      <c r="C44" s="72"/>
      <c r="D44" s="63"/>
      <c r="E44" s="88"/>
      <c r="F44" s="88"/>
      <c r="G44" s="63"/>
      <c r="H44" s="63"/>
      <c r="I44" s="63"/>
      <c r="J44" s="63"/>
      <c r="K44" s="63"/>
    </row>
    <row r="45" spans="1:11" x14ac:dyDescent="0.25">
      <c r="B45" s="64" t="s">
        <v>190</v>
      </c>
      <c r="C45" s="64"/>
      <c r="D45" s="63"/>
      <c r="E45" s="88"/>
      <c r="F45" s="88"/>
      <c r="G45" s="63"/>
      <c r="H45" s="63"/>
      <c r="I45" s="63"/>
      <c r="J45" s="63"/>
      <c r="K45" s="63"/>
    </row>
    <row r="46" spans="1:11" x14ac:dyDescent="0.25">
      <c r="B46" s="64" t="s">
        <v>189</v>
      </c>
      <c r="C46" s="64"/>
      <c r="D46" s="63"/>
      <c r="E46" s="88"/>
      <c r="F46" s="88"/>
      <c r="G46" s="63"/>
      <c r="H46" s="63"/>
      <c r="I46" s="63"/>
      <c r="J46" s="63"/>
      <c r="K46" s="63"/>
    </row>
    <row r="47" spans="1:11" x14ac:dyDescent="0.25">
      <c r="B47" s="64" t="s">
        <v>275</v>
      </c>
      <c r="C47" s="64"/>
      <c r="D47" s="63"/>
      <c r="E47" s="88"/>
      <c r="F47" s="88"/>
      <c r="G47" s="63"/>
      <c r="H47" s="63"/>
      <c r="I47" s="63"/>
      <c r="J47" s="63"/>
      <c r="K47" s="63"/>
    </row>
    <row r="48" spans="1:11" x14ac:dyDescent="0.25">
      <c r="B48" s="72" t="s">
        <v>149</v>
      </c>
      <c r="C48" s="72"/>
      <c r="D48" s="63"/>
      <c r="E48" s="63"/>
      <c r="F48" s="88"/>
      <c r="G48" s="63"/>
      <c r="H48" s="63"/>
      <c r="I48" s="63"/>
      <c r="J48" s="63"/>
      <c r="K48" s="63"/>
    </row>
    <row r="49" spans="1:11" x14ac:dyDescent="0.25">
      <c r="B49" s="72" t="s">
        <v>283</v>
      </c>
      <c r="C49" s="72"/>
      <c r="D49" s="63"/>
      <c r="E49" s="63"/>
      <c r="F49" s="88"/>
      <c r="G49" s="63"/>
      <c r="H49" s="63"/>
      <c r="I49" s="63"/>
      <c r="J49" s="63"/>
      <c r="K49" s="63"/>
    </row>
    <row r="50" spans="1:11" x14ac:dyDescent="0.25">
      <c r="B50" s="72" t="s">
        <v>233</v>
      </c>
      <c r="C50" s="72"/>
      <c r="D50" s="63"/>
      <c r="E50" s="63"/>
      <c r="F50" s="63"/>
      <c r="G50" s="63"/>
      <c r="H50" s="63"/>
      <c r="I50" s="63"/>
      <c r="J50" s="63"/>
      <c r="K50" s="63"/>
    </row>
    <row r="51" spans="1:11" x14ac:dyDescent="0.25">
      <c r="B51" s="64" t="s">
        <v>191</v>
      </c>
      <c r="C51" s="64"/>
      <c r="D51" s="77"/>
      <c r="E51" s="77"/>
      <c r="F51" s="77"/>
      <c r="G51" s="77"/>
      <c r="H51" s="77"/>
      <c r="I51" s="77"/>
      <c r="J51" s="77"/>
      <c r="K51" s="77"/>
    </row>
    <row r="52" spans="1:11" x14ac:dyDescent="0.25">
      <c r="B52" s="173"/>
      <c r="C52" s="211"/>
      <c r="D52" s="77"/>
      <c r="E52" s="77"/>
      <c r="F52" s="77"/>
      <c r="G52" s="77"/>
      <c r="H52" s="77"/>
      <c r="I52" s="77"/>
      <c r="J52" s="77"/>
      <c r="K52" s="77"/>
    </row>
    <row r="53" spans="1:11" x14ac:dyDescent="0.25">
      <c r="A53" t="s">
        <v>9</v>
      </c>
      <c r="B53" s="63">
        <f>COUNTA(B44:B51)</f>
        <v>8</v>
      </c>
      <c r="C53" s="63"/>
    </row>
  </sheetData>
  <sortState ref="B9:K38">
    <sortCondition descending="1" ref="K9:K38"/>
    <sortCondition descending="1" ref="C9:C38"/>
    <sortCondition ref="G9:G38"/>
    <sortCondition ref="D9:D38"/>
    <sortCondition ref="E9:E38"/>
    <sortCondition ref="F9:F38"/>
    <sortCondition ref="H9:H38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9" workbookViewId="0">
      <selection activeCell="I19" sqref="I1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250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3" t="s">
        <v>192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110</v>
      </c>
      <c r="C7" s="60" t="s">
        <v>111</v>
      </c>
      <c r="D7" s="60" t="s">
        <v>112</v>
      </c>
      <c r="E7" s="60" t="s">
        <v>193</v>
      </c>
      <c r="F7" s="60" t="s">
        <v>114</v>
      </c>
      <c r="G7" s="60" t="s">
        <v>115</v>
      </c>
      <c r="H7" s="60" t="s">
        <v>116</v>
      </c>
      <c r="I7" s="60" t="s">
        <v>118</v>
      </c>
      <c r="J7" s="60" t="s">
        <v>11</v>
      </c>
      <c r="K7" s="60" t="s">
        <v>15</v>
      </c>
    </row>
    <row r="8" spans="2:11" x14ac:dyDescent="0.25">
      <c r="B8" s="94"/>
      <c r="C8" s="94"/>
      <c r="D8" s="94"/>
      <c r="E8" s="94"/>
      <c r="F8" s="94"/>
      <c r="G8" s="95"/>
      <c r="H8" s="96"/>
      <c r="I8" s="94"/>
      <c r="J8" s="94"/>
      <c r="K8" s="94"/>
    </row>
    <row r="9" spans="2:11" ht="15.75" x14ac:dyDescent="0.25">
      <c r="B9" s="94"/>
      <c r="C9" s="94"/>
      <c r="D9" s="94"/>
      <c r="E9" s="235" t="s">
        <v>194</v>
      </c>
      <c r="F9" s="235"/>
      <c r="G9" s="235"/>
      <c r="H9" s="96"/>
      <c r="I9" s="94"/>
      <c r="J9" s="94"/>
      <c r="K9" s="94"/>
    </row>
    <row r="10" spans="2:11" x14ac:dyDescent="0.25">
      <c r="B10" s="94"/>
      <c r="C10" s="94"/>
      <c r="D10" s="94"/>
      <c r="F10" s="94"/>
      <c r="G10" s="95"/>
      <c r="H10" s="96"/>
      <c r="I10" s="94"/>
      <c r="J10" s="94"/>
      <c r="K10" s="94"/>
    </row>
    <row r="11" spans="2:11" x14ac:dyDescent="0.25">
      <c r="B11" s="71">
        <v>10</v>
      </c>
      <c r="C11" s="63">
        <v>10</v>
      </c>
      <c r="D11" s="63">
        <v>2021</v>
      </c>
      <c r="E11" s="71" t="s">
        <v>195</v>
      </c>
      <c r="F11" s="71">
        <v>4</v>
      </c>
      <c r="G11" s="72" t="s">
        <v>215</v>
      </c>
      <c r="H11" s="72" t="s">
        <v>121</v>
      </c>
      <c r="I11" s="100">
        <v>1910</v>
      </c>
      <c r="J11" s="100">
        <v>11</v>
      </c>
      <c r="K11" s="99">
        <f>I11/J11</f>
        <v>173.63636363636363</v>
      </c>
    </row>
    <row r="12" spans="2:11" x14ac:dyDescent="0.25">
      <c r="B12" s="63">
        <v>3</v>
      </c>
      <c r="C12" s="63">
        <v>4</v>
      </c>
      <c r="D12" s="63">
        <v>2022</v>
      </c>
      <c r="E12" s="71" t="s">
        <v>195</v>
      </c>
      <c r="F12" s="71">
        <v>4</v>
      </c>
      <c r="G12" s="64" t="s">
        <v>272</v>
      </c>
      <c r="H12" s="72"/>
      <c r="I12" s="100">
        <v>1882</v>
      </c>
      <c r="J12" s="100">
        <v>11</v>
      </c>
      <c r="K12" s="99">
        <f>I12/J12</f>
        <v>171.09090909090909</v>
      </c>
    </row>
    <row r="13" spans="2:11" x14ac:dyDescent="0.25">
      <c r="B13" s="63">
        <v>22</v>
      </c>
      <c r="C13" s="63">
        <v>5</v>
      </c>
      <c r="D13" s="63">
        <v>2022</v>
      </c>
      <c r="E13" s="71" t="s">
        <v>195</v>
      </c>
      <c r="F13" s="71">
        <v>4</v>
      </c>
      <c r="G13" s="72" t="s">
        <v>280</v>
      </c>
      <c r="H13" s="64"/>
      <c r="I13" s="63">
        <v>1917</v>
      </c>
      <c r="J13" s="63">
        <v>11</v>
      </c>
      <c r="K13" s="99">
        <f>I13/J13</f>
        <v>174.27272727272728</v>
      </c>
    </row>
    <row r="14" spans="2:11" x14ac:dyDescent="0.25">
      <c r="B14" s="64"/>
      <c r="C14" s="64"/>
      <c r="D14" s="64"/>
      <c r="E14" s="78"/>
      <c r="F14" s="77"/>
      <c r="G14" s="64"/>
      <c r="H14" s="64"/>
      <c r="I14" s="79">
        <f>SUM(I11:I13)</f>
        <v>5709</v>
      </c>
      <c r="J14" s="79">
        <f>SUM(J11:J13)</f>
        <v>33</v>
      </c>
      <c r="K14" s="99">
        <f>I14/J14</f>
        <v>173</v>
      </c>
    </row>
    <row r="15" spans="2:11" x14ac:dyDescent="0.25">
      <c r="B15" s="64"/>
      <c r="C15" s="64"/>
      <c r="D15" s="64"/>
      <c r="E15" s="78"/>
      <c r="F15" s="77"/>
      <c r="G15" s="64"/>
      <c r="H15" s="64"/>
      <c r="I15" s="63"/>
      <c r="J15" s="63"/>
      <c r="K15" s="63"/>
    </row>
    <row r="16" spans="2:11" x14ac:dyDescent="0.25">
      <c r="B16" s="195">
        <v>10</v>
      </c>
      <c r="C16" s="63">
        <v>10</v>
      </c>
      <c r="D16" s="63">
        <v>2021</v>
      </c>
      <c r="E16" s="71" t="s">
        <v>195</v>
      </c>
      <c r="F16" s="71">
        <v>4</v>
      </c>
      <c r="G16" s="72" t="s">
        <v>215</v>
      </c>
      <c r="H16" s="72" t="s">
        <v>249</v>
      </c>
      <c r="I16" s="63">
        <v>2052</v>
      </c>
      <c r="J16" s="63">
        <v>11</v>
      </c>
      <c r="K16" s="66">
        <f>I16/J16</f>
        <v>186.54545454545453</v>
      </c>
    </row>
    <row r="17" spans="2:11" x14ac:dyDescent="0.25">
      <c r="B17" s="63">
        <v>3</v>
      </c>
      <c r="C17" s="63">
        <v>4</v>
      </c>
      <c r="D17" s="63">
        <v>2022</v>
      </c>
      <c r="E17" s="71" t="s">
        <v>195</v>
      </c>
      <c r="F17" s="71">
        <v>4</v>
      </c>
      <c r="G17" s="64" t="s">
        <v>272</v>
      </c>
      <c r="H17" s="64"/>
      <c r="I17" s="63">
        <v>2048</v>
      </c>
      <c r="J17" s="63">
        <v>11</v>
      </c>
      <c r="K17" s="66">
        <f>I17/J17</f>
        <v>186.18181818181819</v>
      </c>
    </row>
    <row r="18" spans="2:11" x14ac:dyDescent="0.25">
      <c r="B18" s="63">
        <v>22</v>
      </c>
      <c r="C18" s="63">
        <v>5</v>
      </c>
      <c r="D18" s="63">
        <v>2022</v>
      </c>
      <c r="E18" s="170" t="s">
        <v>195</v>
      </c>
      <c r="F18" s="170">
        <v>4</v>
      </c>
      <c r="G18" s="72" t="s">
        <v>280</v>
      </c>
      <c r="H18" s="64"/>
      <c r="I18" s="63">
        <v>1743</v>
      </c>
      <c r="J18" s="63">
        <v>11</v>
      </c>
      <c r="K18" s="66">
        <f>I18/J18</f>
        <v>158.45454545454547</v>
      </c>
    </row>
    <row r="19" spans="2:11" x14ac:dyDescent="0.25">
      <c r="B19" s="64"/>
      <c r="C19" s="64"/>
      <c r="D19" s="64"/>
      <c r="E19" s="78"/>
      <c r="F19" s="77"/>
      <c r="G19" s="64"/>
      <c r="H19" s="64"/>
      <c r="I19" s="79">
        <f>SUM(I16:I18)</f>
        <v>5843</v>
      </c>
      <c r="J19" s="79">
        <f>SUM(J16:J18)</f>
        <v>33</v>
      </c>
      <c r="K19" s="99">
        <f>I19/J19</f>
        <v>177.06060606060606</v>
      </c>
    </row>
    <row r="20" spans="2:11" x14ac:dyDescent="0.25">
      <c r="B20" s="64"/>
      <c r="C20" s="64"/>
      <c r="D20" s="64"/>
      <c r="E20" s="78"/>
      <c r="F20" s="77"/>
      <c r="G20" s="64"/>
      <c r="H20" s="64"/>
      <c r="I20" s="63"/>
      <c r="J20" s="63"/>
      <c r="K20" s="63"/>
    </row>
    <row r="21" spans="2:11" x14ac:dyDescent="0.25">
      <c r="B21" s="195">
        <v>10</v>
      </c>
      <c r="C21" s="63">
        <v>10</v>
      </c>
      <c r="D21" s="63">
        <v>2021</v>
      </c>
      <c r="E21" s="71" t="s">
        <v>195</v>
      </c>
      <c r="F21" s="71">
        <v>4</v>
      </c>
      <c r="G21" s="72" t="s">
        <v>215</v>
      </c>
      <c r="H21" s="72" t="s">
        <v>124</v>
      </c>
      <c r="I21" s="63">
        <v>1930</v>
      </c>
      <c r="J21" s="63">
        <v>11</v>
      </c>
      <c r="K21" s="66">
        <f>I21/J21</f>
        <v>175.45454545454547</v>
      </c>
    </row>
    <row r="22" spans="2:11" x14ac:dyDescent="0.25">
      <c r="B22" s="63">
        <v>3</v>
      </c>
      <c r="C22" s="63">
        <v>4</v>
      </c>
      <c r="D22" s="63">
        <v>2022</v>
      </c>
      <c r="E22" s="71" t="s">
        <v>195</v>
      </c>
      <c r="F22" s="71">
        <v>4</v>
      </c>
      <c r="G22" s="64" t="s">
        <v>272</v>
      </c>
      <c r="H22" s="64"/>
      <c r="I22" s="63">
        <v>1979</v>
      </c>
      <c r="J22" s="63">
        <v>11</v>
      </c>
      <c r="K22" s="66">
        <f>I22/J22</f>
        <v>179.90909090909091</v>
      </c>
    </row>
    <row r="23" spans="2:11" x14ac:dyDescent="0.25">
      <c r="B23" s="63">
        <v>22</v>
      </c>
      <c r="C23" s="63">
        <v>5</v>
      </c>
      <c r="D23" s="63">
        <v>2022</v>
      </c>
      <c r="E23" s="71" t="s">
        <v>195</v>
      </c>
      <c r="F23" s="71">
        <v>4</v>
      </c>
      <c r="G23" s="72" t="s">
        <v>280</v>
      </c>
      <c r="H23" s="64"/>
      <c r="I23" s="63">
        <v>1870</v>
      </c>
      <c r="J23" s="63">
        <v>11</v>
      </c>
      <c r="K23" s="66">
        <f>I23/J23</f>
        <v>170</v>
      </c>
    </row>
    <row r="24" spans="2:11" x14ac:dyDescent="0.25">
      <c r="B24" s="64"/>
      <c r="C24" s="64"/>
      <c r="D24" s="64"/>
      <c r="E24" s="78"/>
      <c r="F24" s="77"/>
      <c r="G24" s="64"/>
      <c r="H24" s="64"/>
      <c r="I24" s="79">
        <f>SUM(I21:I23)</f>
        <v>5779</v>
      </c>
      <c r="J24" s="79">
        <f>SUM(J21:J23)</f>
        <v>33</v>
      </c>
      <c r="K24" s="99">
        <f>I24/J24</f>
        <v>175.12121212121212</v>
      </c>
    </row>
    <row r="25" spans="2:11" x14ac:dyDescent="0.25">
      <c r="B25" s="64"/>
      <c r="C25" s="64"/>
      <c r="D25" s="64"/>
      <c r="E25" s="78"/>
      <c r="F25" s="77"/>
      <c r="G25" s="64"/>
      <c r="H25" s="64"/>
      <c r="I25" s="63"/>
      <c r="J25" s="63"/>
      <c r="K25" s="63"/>
    </row>
    <row r="26" spans="2:11" x14ac:dyDescent="0.25">
      <c r="B26" s="195">
        <v>10</v>
      </c>
      <c r="C26" s="63">
        <v>10</v>
      </c>
      <c r="D26" s="63">
        <v>2021</v>
      </c>
      <c r="E26" s="71" t="s">
        <v>195</v>
      </c>
      <c r="F26" s="71">
        <v>4</v>
      </c>
      <c r="G26" s="72" t="s">
        <v>215</v>
      </c>
      <c r="H26" s="72" t="s">
        <v>196</v>
      </c>
      <c r="I26" s="63">
        <v>936</v>
      </c>
      <c r="J26" s="63">
        <v>6</v>
      </c>
      <c r="K26" s="66">
        <f>I26/J26</f>
        <v>156</v>
      </c>
    </row>
    <row r="27" spans="2:11" x14ac:dyDescent="0.25">
      <c r="B27" s="63">
        <v>22</v>
      </c>
      <c r="C27" s="63">
        <v>5</v>
      </c>
      <c r="D27" s="63">
        <v>2022</v>
      </c>
      <c r="E27" s="71" t="s">
        <v>195</v>
      </c>
      <c r="F27" s="71">
        <v>4</v>
      </c>
      <c r="G27" s="72" t="s">
        <v>280</v>
      </c>
      <c r="H27" s="64"/>
      <c r="I27" s="63">
        <v>480</v>
      </c>
      <c r="J27" s="63">
        <v>3</v>
      </c>
      <c r="K27" s="66">
        <f>I27/J27</f>
        <v>160</v>
      </c>
    </row>
    <row r="28" spans="2:11" x14ac:dyDescent="0.25">
      <c r="B28" s="64"/>
      <c r="C28" s="64"/>
      <c r="D28" s="64"/>
      <c r="E28" s="78"/>
      <c r="F28" s="77"/>
      <c r="G28" s="64"/>
      <c r="H28" s="64"/>
      <c r="I28" s="79">
        <f>SUM(I26:I27)</f>
        <v>1416</v>
      </c>
      <c r="J28" s="79">
        <f>SUM(J26:J27)</f>
        <v>9</v>
      </c>
      <c r="K28" s="99">
        <f>I28/J28</f>
        <v>157.33333333333334</v>
      </c>
    </row>
    <row r="29" spans="2:11" x14ac:dyDescent="0.25">
      <c r="B29" s="64"/>
      <c r="C29" s="64"/>
      <c r="D29" s="64"/>
      <c r="E29" s="78"/>
      <c r="F29" s="77"/>
      <c r="G29" s="64"/>
      <c r="H29" s="64"/>
      <c r="I29" s="63"/>
      <c r="J29" s="63"/>
      <c r="K29" s="63"/>
    </row>
    <row r="30" spans="2:11" x14ac:dyDescent="0.25">
      <c r="B30" s="195">
        <v>10</v>
      </c>
      <c r="C30" s="63">
        <v>10</v>
      </c>
      <c r="D30" s="63">
        <v>2021</v>
      </c>
      <c r="E30" s="71" t="s">
        <v>195</v>
      </c>
      <c r="F30" s="71">
        <v>4</v>
      </c>
      <c r="G30" s="72" t="s">
        <v>215</v>
      </c>
      <c r="H30" s="72" t="s">
        <v>197</v>
      </c>
      <c r="I30" s="63">
        <v>761</v>
      </c>
      <c r="J30" s="63">
        <v>5</v>
      </c>
      <c r="K30" s="66">
        <f>I30/J30</f>
        <v>152.19999999999999</v>
      </c>
    </row>
    <row r="31" spans="2:11" x14ac:dyDescent="0.25">
      <c r="B31" s="63">
        <v>3</v>
      </c>
      <c r="C31" s="63">
        <v>4</v>
      </c>
      <c r="D31" s="63">
        <v>2022</v>
      </c>
      <c r="E31" s="71" t="s">
        <v>195</v>
      </c>
      <c r="F31" s="71">
        <v>4</v>
      </c>
      <c r="G31" s="64" t="s">
        <v>272</v>
      </c>
      <c r="H31" s="64"/>
      <c r="I31" s="63">
        <v>572</v>
      </c>
      <c r="J31" s="63">
        <v>4</v>
      </c>
      <c r="K31" s="66">
        <f>I31/J31</f>
        <v>143</v>
      </c>
    </row>
    <row r="32" spans="2:11" x14ac:dyDescent="0.25">
      <c r="B32" s="63">
        <v>22</v>
      </c>
      <c r="C32" s="63">
        <v>5</v>
      </c>
      <c r="D32" s="63">
        <v>2022</v>
      </c>
      <c r="E32" s="71" t="s">
        <v>195</v>
      </c>
      <c r="F32" s="71">
        <v>4</v>
      </c>
      <c r="G32" s="72" t="s">
        <v>280</v>
      </c>
      <c r="H32" s="64"/>
      <c r="I32" s="63">
        <v>1341</v>
      </c>
      <c r="J32" s="63">
        <v>8</v>
      </c>
      <c r="K32" s="66">
        <f>I32/J32</f>
        <v>167.625</v>
      </c>
    </row>
    <row r="33" spans="2:11" x14ac:dyDescent="0.25">
      <c r="B33" s="64"/>
      <c r="C33" s="64"/>
      <c r="D33" s="64"/>
      <c r="E33" s="78"/>
      <c r="F33" s="77"/>
      <c r="G33" s="64"/>
      <c r="H33" s="64"/>
      <c r="I33" s="79">
        <f>SUM(I30:I32)</f>
        <v>2674</v>
      </c>
      <c r="J33" s="79">
        <f>SUM(J30:J32)</f>
        <v>17</v>
      </c>
      <c r="K33" s="99">
        <f>I33/J33</f>
        <v>157.29411764705881</v>
      </c>
    </row>
    <row r="34" spans="2:11" x14ac:dyDescent="0.25">
      <c r="B34" s="64"/>
      <c r="C34" s="64"/>
      <c r="D34" s="64"/>
      <c r="E34" s="78"/>
      <c r="F34" s="77"/>
      <c r="G34" s="64"/>
      <c r="H34" s="64"/>
      <c r="I34" s="100"/>
      <c r="J34" s="100"/>
      <c r="K34" s="99"/>
    </row>
    <row r="35" spans="2:11" x14ac:dyDescent="0.25">
      <c r="B35" s="63">
        <v>3</v>
      </c>
      <c r="C35" s="63">
        <v>4</v>
      </c>
      <c r="D35" s="63">
        <v>2022</v>
      </c>
      <c r="E35" s="209" t="s">
        <v>195</v>
      </c>
      <c r="F35" s="209">
        <v>4</v>
      </c>
      <c r="G35" s="64" t="s">
        <v>272</v>
      </c>
      <c r="H35" s="72" t="s">
        <v>128</v>
      </c>
      <c r="I35" s="100">
        <v>1035</v>
      </c>
      <c r="J35" s="100">
        <v>7</v>
      </c>
      <c r="K35" s="66">
        <f>I35/J35</f>
        <v>147.85714285714286</v>
      </c>
    </row>
    <row r="36" spans="2:11" x14ac:dyDescent="0.25">
      <c r="B36" s="64"/>
      <c r="C36" s="64"/>
      <c r="D36" s="64"/>
      <c r="E36" s="78"/>
      <c r="F36" s="77"/>
      <c r="G36" s="64"/>
      <c r="H36" s="64"/>
      <c r="I36" s="100"/>
      <c r="J36" s="100"/>
      <c r="K36" s="99"/>
    </row>
    <row r="37" spans="2:11" x14ac:dyDescent="0.25">
      <c r="B37" s="64"/>
      <c r="C37" s="64"/>
      <c r="D37" s="64"/>
      <c r="E37" s="78"/>
      <c r="F37" s="77"/>
      <c r="G37" s="64"/>
      <c r="H37" s="64"/>
      <c r="I37" s="100"/>
      <c r="J37" s="100"/>
      <c r="K37" s="99"/>
    </row>
    <row r="38" spans="2:11" x14ac:dyDescent="0.25">
      <c r="B38" s="63"/>
      <c r="C38" s="63"/>
      <c r="D38" s="78"/>
      <c r="E38" s="72"/>
      <c r="F38" s="71"/>
      <c r="G38" s="72"/>
      <c r="H38" s="72"/>
      <c r="I38" s="100"/>
      <c r="J38" s="100"/>
      <c r="K38" s="66"/>
    </row>
    <row r="39" spans="2:11" x14ac:dyDescent="0.25">
      <c r="B39" s="63"/>
      <c r="C39" s="63"/>
      <c r="D39" s="78"/>
      <c r="E39" s="72"/>
      <c r="F39" s="71"/>
      <c r="G39" s="72"/>
      <c r="H39" s="71" t="s">
        <v>198</v>
      </c>
      <c r="I39" s="101">
        <f>I14+I19+I24+I28+I33+I35</f>
        <v>22456</v>
      </c>
      <c r="J39" s="102">
        <f>J14+J19+J24+J28+J33+J35</f>
        <v>132</v>
      </c>
      <c r="K39" s="103">
        <f>I39/J39</f>
        <v>170.12121212121212</v>
      </c>
    </row>
    <row r="40" spans="2:11" x14ac:dyDescent="0.25">
      <c r="B40" s="63"/>
      <c r="C40" s="63"/>
      <c r="D40" s="52"/>
      <c r="E40" s="32"/>
      <c r="F40" s="54"/>
      <c r="G40" s="32"/>
      <c r="H40" s="32"/>
      <c r="I40" s="97"/>
      <c r="J40" s="97"/>
      <c r="K40" s="51"/>
    </row>
    <row r="41" spans="2:11" ht="15.75" x14ac:dyDescent="0.25">
      <c r="B41" s="64"/>
      <c r="C41" s="64"/>
      <c r="E41" s="235" t="s">
        <v>199</v>
      </c>
      <c r="F41" s="235"/>
      <c r="G41" s="235"/>
      <c r="I41" s="52"/>
      <c r="J41" s="52"/>
      <c r="K41" s="52"/>
    </row>
    <row r="42" spans="2:11" x14ac:dyDescent="0.25">
      <c r="B42" s="64"/>
      <c r="C42" s="64"/>
      <c r="I42" s="52"/>
      <c r="J42" s="52"/>
      <c r="K42" s="52"/>
    </row>
    <row r="43" spans="2:11" x14ac:dyDescent="0.25">
      <c r="B43" s="195">
        <v>10</v>
      </c>
      <c r="C43" s="63">
        <v>10</v>
      </c>
      <c r="D43" s="63">
        <v>2021</v>
      </c>
      <c r="E43" s="71" t="s">
        <v>200</v>
      </c>
      <c r="F43" s="71">
        <v>4</v>
      </c>
      <c r="G43" s="72" t="s">
        <v>248</v>
      </c>
      <c r="H43" s="72" t="s">
        <v>131</v>
      </c>
      <c r="I43" s="63">
        <v>1136</v>
      </c>
      <c r="J43" s="63">
        <v>7</v>
      </c>
      <c r="K43" s="66">
        <f>I43/J43</f>
        <v>162.28571428571428</v>
      </c>
    </row>
    <row r="44" spans="2:11" x14ac:dyDescent="0.25">
      <c r="B44" s="63">
        <v>3</v>
      </c>
      <c r="C44" s="63">
        <v>4</v>
      </c>
      <c r="D44" s="63">
        <v>2022</v>
      </c>
      <c r="E44" s="71" t="s">
        <v>200</v>
      </c>
      <c r="F44" s="71">
        <v>4</v>
      </c>
      <c r="G44" s="64" t="s">
        <v>120</v>
      </c>
      <c r="H44" s="72"/>
      <c r="I44" s="63">
        <v>1177</v>
      </c>
      <c r="J44" s="63">
        <v>7</v>
      </c>
      <c r="K44" s="66">
        <f>I44/J44</f>
        <v>168.14285714285714</v>
      </c>
    </row>
    <row r="45" spans="2:11" x14ac:dyDescent="0.25">
      <c r="B45" s="63">
        <v>22</v>
      </c>
      <c r="C45" s="63">
        <v>5</v>
      </c>
      <c r="D45" s="63">
        <v>2022</v>
      </c>
      <c r="E45" s="71" t="s">
        <v>200</v>
      </c>
      <c r="F45" s="71">
        <v>4</v>
      </c>
      <c r="G45" s="72" t="s">
        <v>279</v>
      </c>
      <c r="H45" s="72"/>
      <c r="I45" s="63">
        <v>1187</v>
      </c>
      <c r="J45" s="63">
        <v>7</v>
      </c>
      <c r="K45" s="66">
        <f>I45/J45</f>
        <v>169.57142857142858</v>
      </c>
    </row>
    <row r="46" spans="2:11" x14ac:dyDescent="0.25">
      <c r="B46" s="54"/>
      <c r="C46" s="63"/>
      <c r="D46" s="63"/>
      <c r="E46" s="71"/>
      <c r="F46" s="71"/>
      <c r="G46" s="77"/>
      <c r="H46" s="72"/>
      <c r="I46" s="79">
        <f>SUM(I43:I45)</f>
        <v>3500</v>
      </c>
      <c r="J46" s="79">
        <f>SUM(J43:J45)</f>
        <v>21</v>
      </c>
      <c r="K46" s="99">
        <f>I46/J46</f>
        <v>166.66666666666666</v>
      </c>
    </row>
    <row r="47" spans="2:11" x14ac:dyDescent="0.25">
      <c r="B47" s="54"/>
      <c r="C47" s="63"/>
      <c r="D47" s="63"/>
      <c r="E47" s="71"/>
      <c r="F47" s="71"/>
      <c r="G47" s="77"/>
      <c r="H47" s="72"/>
      <c r="I47" s="63"/>
      <c r="J47" s="63"/>
      <c r="K47" s="66"/>
    </row>
    <row r="48" spans="2:11" x14ac:dyDescent="0.25">
      <c r="B48" s="195">
        <v>10</v>
      </c>
      <c r="C48" s="63">
        <v>10</v>
      </c>
      <c r="D48" s="63">
        <v>2021</v>
      </c>
      <c r="E48" s="71" t="s">
        <v>200</v>
      </c>
      <c r="F48" s="71">
        <v>4</v>
      </c>
      <c r="G48" s="72" t="s">
        <v>248</v>
      </c>
      <c r="H48" s="72" t="s">
        <v>130</v>
      </c>
      <c r="I48" s="63">
        <v>1142</v>
      </c>
      <c r="J48" s="63">
        <v>7</v>
      </c>
      <c r="K48" s="66">
        <f>I48/J48</f>
        <v>163.14285714285714</v>
      </c>
    </row>
    <row r="49" spans="2:11" x14ac:dyDescent="0.25">
      <c r="B49" s="63">
        <v>3</v>
      </c>
      <c r="C49" s="63">
        <v>4</v>
      </c>
      <c r="D49" s="63">
        <v>2022</v>
      </c>
      <c r="E49" s="71" t="s">
        <v>200</v>
      </c>
      <c r="F49" s="71">
        <v>4</v>
      </c>
      <c r="G49" s="64" t="s">
        <v>120</v>
      </c>
      <c r="H49" s="72"/>
      <c r="I49" s="63">
        <v>1307</v>
      </c>
      <c r="J49" s="63">
        <v>7</v>
      </c>
      <c r="K49" s="66">
        <f>I49/J49</f>
        <v>186.71428571428572</v>
      </c>
    </row>
    <row r="50" spans="2:11" x14ac:dyDescent="0.25">
      <c r="B50" s="63">
        <v>22</v>
      </c>
      <c r="C50" s="63">
        <v>5</v>
      </c>
      <c r="D50" s="63">
        <v>2022</v>
      </c>
      <c r="E50" s="71" t="s">
        <v>200</v>
      </c>
      <c r="F50" s="71">
        <v>4</v>
      </c>
      <c r="G50" s="72" t="s">
        <v>279</v>
      </c>
      <c r="H50" s="72"/>
      <c r="I50" s="63">
        <v>1291</v>
      </c>
      <c r="J50" s="63">
        <v>7</v>
      </c>
      <c r="K50" s="66">
        <f>I50/J50</f>
        <v>184.42857142857142</v>
      </c>
    </row>
    <row r="51" spans="2:11" x14ac:dyDescent="0.25">
      <c r="B51" s="54"/>
      <c r="C51" s="63"/>
      <c r="D51" s="63"/>
      <c r="E51" s="71"/>
      <c r="F51" s="71"/>
      <c r="G51" s="77"/>
      <c r="H51" s="72"/>
      <c r="I51" s="79">
        <f>SUM(I48:I50)</f>
        <v>3740</v>
      </c>
      <c r="J51" s="79">
        <f>SUM(J48:J50)</f>
        <v>21</v>
      </c>
      <c r="K51" s="99">
        <f>I51/J51</f>
        <v>178.0952380952381</v>
      </c>
    </row>
    <row r="52" spans="2:11" x14ac:dyDescent="0.25">
      <c r="B52" s="54"/>
      <c r="C52" s="63"/>
      <c r="D52" s="63"/>
      <c r="E52" s="71"/>
      <c r="F52" s="71"/>
      <c r="G52" s="77"/>
      <c r="H52" s="72"/>
      <c r="I52" s="63"/>
      <c r="J52" s="63"/>
      <c r="K52" s="66"/>
    </row>
    <row r="53" spans="2:11" x14ac:dyDescent="0.25">
      <c r="B53" s="195">
        <v>10</v>
      </c>
      <c r="C53" s="63">
        <v>10</v>
      </c>
      <c r="D53" s="63">
        <v>2021</v>
      </c>
      <c r="E53" s="71" t="s">
        <v>200</v>
      </c>
      <c r="F53" s="71">
        <v>4</v>
      </c>
      <c r="G53" s="72" t="s">
        <v>248</v>
      </c>
      <c r="H53" s="72" t="s">
        <v>128</v>
      </c>
      <c r="I53" s="63">
        <v>1073</v>
      </c>
      <c r="J53" s="63">
        <v>7</v>
      </c>
      <c r="K53" s="66">
        <f>I53/J53</f>
        <v>153.28571428571428</v>
      </c>
    </row>
    <row r="54" spans="2:11" x14ac:dyDescent="0.25">
      <c r="B54" s="54"/>
      <c r="C54" s="63"/>
      <c r="D54" s="63"/>
      <c r="E54" s="71"/>
      <c r="F54" s="71"/>
      <c r="G54" s="77"/>
      <c r="I54" s="79">
        <f>SUM(I53:I53)</f>
        <v>1073</v>
      </c>
      <c r="J54" s="79">
        <f>SUM(J53:J53)</f>
        <v>7</v>
      </c>
      <c r="K54" s="99">
        <f>I54/J54</f>
        <v>153.28571428571428</v>
      </c>
    </row>
    <row r="55" spans="2:11" x14ac:dyDescent="0.25">
      <c r="B55" s="54"/>
      <c r="C55" s="63"/>
      <c r="D55" s="63"/>
      <c r="E55" s="71"/>
      <c r="F55" s="71"/>
      <c r="G55" s="77"/>
      <c r="I55" s="63"/>
      <c r="J55" s="63"/>
      <c r="K55" s="66"/>
    </row>
    <row r="56" spans="2:11" x14ac:dyDescent="0.25">
      <c r="B56" s="63">
        <v>3</v>
      </c>
      <c r="C56" s="63">
        <v>4</v>
      </c>
      <c r="D56" s="63">
        <v>2022</v>
      </c>
      <c r="E56" s="71" t="s">
        <v>200</v>
      </c>
      <c r="F56" s="71">
        <v>4</v>
      </c>
      <c r="G56" s="64" t="s">
        <v>120</v>
      </c>
      <c r="H56" s="72" t="s">
        <v>137</v>
      </c>
      <c r="I56" s="63">
        <v>917</v>
      </c>
      <c r="J56" s="63">
        <v>6</v>
      </c>
      <c r="K56" s="66">
        <f>I56/J56</f>
        <v>152.83333333333334</v>
      </c>
    </row>
    <row r="57" spans="2:11" x14ac:dyDescent="0.25">
      <c r="B57" s="98"/>
      <c r="C57" s="63"/>
      <c r="D57" s="170"/>
      <c r="E57" s="71" t="s">
        <v>200</v>
      </c>
      <c r="F57" s="71">
        <v>4</v>
      </c>
      <c r="G57" s="72"/>
      <c r="H57" s="77"/>
      <c r="I57" s="63"/>
      <c r="J57" s="63"/>
      <c r="K57" s="66"/>
    </row>
    <row r="58" spans="2:11" x14ac:dyDescent="0.25">
      <c r="B58" s="64"/>
      <c r="C58" s="64"/>
      <c r="D58" s="64"/>
      <c r="E58" s="63"/>
      <c r="F58" s="77"/>
      <c r="G58" s="77"/>
      <c r="H58" s="77"/>
      <c r="I58" s="79">
        <f>SUM(I56:I57)</f>
        <v>917</v>
      </c>
      <c r="J58" s="79">
        <f>SUM(J56:J57)</f>
        <v>6</v>
      </c>
      <c r="K58" s="99">
        <f>I58/J58</f>
        <v>152.83333333333334</v>
      </c>
    </row>
    <row r="59" spans="2:11" x14ac:dyDescent="0.25">
      <c r="B59" s="64"/>
      <c r="C59" s="64"/>
      <c r="D59" s="64"/>
      <c r="E59" s="63"/>
      <c r="F59" s="77"/>
      <c r="G59" s="77"/>
      <c r="H59" s="77"/>
      <c r="I59" s="63"/>
      <c r="J59" s="63"/>
      <c r="K59" s="63"/>
    </row>
    <row r="60" spans="2:11" x14ac:dyDescent="0.25">
      <c r="B60" s="195">
        <v>10</v>
      </c>
      <c r="C60" s="63">
        <v>10</v>
      </c>
      <c r="D60" s="63">
        <v>2021</v>
      </c>
      <c r="E60" s="71" t="s">
        <v>200</v>
      </c>
      <c r="F60" s="71">
        <v>4</v>
      </c>
      <c r="G60" s="72" t="s">
        <v>248</v>
      </c>
      <c r="H60" s="67" t="s">
        <v>140</v>
      </c>
      <c r="I60" s="63">
        <v>1117</v>
      </c>
      <c r="J60" s="63">
        <v>7</v>
      </c>
      <c r="K60" s="66">
        <f>I60/J60</f>
        <v>159.57142857142858</v>
      </c>
    </row>
    <row r="61" spans="2:11" x14ac:dyDescent="0.25">
      <c r="B61" s="63">
        <v>3</v>
      </c>
      <c r="C61" s="63">
        <v>4</v>
      </c>
      <c r="D61" s="63">
        <v>2022</v>
      </c>
      <c r="E61" s="71" t="s">
        <v>200</v>
      </c>
      <c r="F61" s="71">
        <v>4</v>
      </c>
      <c r="G61" s="64" t="s">
        <v>120</v>
      </c>
      <c r="H61" s="77"/>
      <c r="I61" s="63">
        <v>1152</v>
      </c>
      <c r="J61" s="63">
        <v>7</v>
      </c>
      <c r="K61" s="66">
        <f>I61/J61</f>
        <v>164.57142857142858</v>
      </c>
    </row>
    <row r="62" spans="2:11" x14ac:dyDescent="0.25">
      <c r="B62" s="63">
        <v>22</v>
      </c>
      <c r="C62" s="63">
        <v>5</v>
      </c>
      <c r="D62" s="63">
        <v>2022</v>
      </c>
      <c r="E62" s="170" t="s">
        <v>200</v>
      </c>
      <c r="F62" s="170">
        <v>4</v>
      </c>
      <c r="G62" s="72" t="s">
        <v>279</v>
      </c>
      <c r="H62" s="77"/>
      <c r="I62" s="63"/>
      <c r="J62" s="63"/>
      <c r="K62" s="66"/>
    </row>
    <row r="63" spans="2:11" x14ac:dyDescent="0.25">
      <c r="C63" s="64"/>
      <c r="G63" s="77"/>
      <c r="H63" s="77"/>
      <c r="I63" s="79">
        <f>SUM(I60:I61)</f>
        <v>2269</v>
      </c>
      <c r="J63" s="79">
        <f>SUM(J60:J61)</f>
        <v>14</v>
      </c>
      <c r="K63" s="66">
        <f>I63/J63</f>
        <v>162.07142857142858</v>
      </c>
    </row>
    <row r="64" spans="2:11" x14ac:dyDescent="0.25">
      <c r="C64" s="64"/>
      <c r="G64" s="77"/>
      <c r="H64" s="77"/>
      <c r="I64" s="100"/>
      <c r="J64" s="100"/>
      <c r="K64" s="66"/>
    </row>
    <row r="65" spans="2:11" x14ac:dyDescent="0.25">
      <c r="B65" s="63">
        <v>3</v>
      </c>
      <c r="C65" s="63">
        <v>4</v>
      </c>
      <c r="D65" s="63">
        <v>2022</v>
      </c>
      <c r="E65" s="209" t="s">
        <v>200</v>
      </c>
      <c r="F65" s="209">
        <v>4</v>
      </c>
      <c r="G65" s="64" t="s">
        <v>120</v>
      </c>
      <c r="H65" s="77" t="s">
        <v>269</v>
      </c>
      <c r="I65" s="100">
        <v>260</v>
      </c>
      <c r="J65" s="100">
        <v>2</v>
      </c>
      <c r="K65" s="66">
        <f>I65/J65</f>
        <v>130</v>
      </c>
    </row>
    <row r="66" spans="2:11" x14ac:dyDescent="0.25">
      <c r="B66" s="63">
        <v>22</v>
      </c>
      <c r="C66" s="63">
        <v>5</v>
      </c>
      <c r="D66" s="63">
        <v>2022</v>
      </c>
      <c r="G66" s="72" t="s">
        <v>279</v>
      </c>
      <c r="H66" s="77"/>
      <c r="I66" s="100">
        <v>955</v>
      </c>
      <c r="J66" s="100">
        <v>7</v>
      </c>
      <c r="K66" s="66">
        <f>I66/J66</f>
        <v>136.42857142857142</v>
      </c>
    </row>
    <row r="67" spans="2:11" x14ac:dyDescent="0.25">
      <c r="C67" s="64"/>
      <c r="G67" s="72"/>
      <c r="H67" s="77"/>
      <c r="I67" s="79">
        <f>SUM(I65:I66)</f>
        <v>1215</v>
      </c>
      <c r="J67" s="79">
        <f>SUM(J65:J66)</f>
        <v>9</v>
      </c>
      <c r="K67" s="66">
        <f>I67/J67</f>
        <v>135</v>
      </c>
    </row>
    <row r="68" spans="2:11" x14ac:dyDescent="0.25">
      <c r="C68" s="64"/>
      <c r="G68" s="77"/>
      <c r="H68" s="77"/>
      <c r="I68" s="100"/>
      <c r="J68" s="100"/>
      <c r="K68" s="66"/>
    </row>
    <row r="69" spans="2:11" x14ac:dyDescent="0.25">
      <c r="C69" s="64"/>
      <c r="G69" s="77"/>
      <c r="H69" s="71" t="s">
        <v>198</v>
      </c>
      <c r="I69" s="101">
        <f>I46+I51+I54+I58+I63+I67</f>
        <v>12714</v>
      </c>
      <c r="J69" s="102">
        <f>J46+J51+J54+J58+J63+J67</f>
        <v>78</v>
      </c>
      <c r="K69" s="103">
        <f>I69/J69</f>
        <v>163</v>
      </c>
    </row>
    <row r="70" spans="2:11" ht="15.75" x14ac:dyDescent="0.25">
      <c r="C70" s="64"/>
      <c r="E70" s="235" t="s">
        <v>201</v>
      </c>
      <c r="F70" s="235"/>
      <c r="G70" s="235"/>
      <c r="I70" s="97"/>
      <c r="J70" s="97"/>
      <c r="K70" s="51"/>
    </row>
    <row r="71" spans="2:11" x14ac:dyDescent="0.25">
      <c r="C71" s="64"/>
      <c r="I71" s="52"/>
      <c r="J71" s="52"/>
      <c r="K71" s="52"/>
    </row>
    <row r="72" spans="2:11" x14ac:dyDescent="0.25">
      <c r="B72" s="170">
        <v>17</v>
      </c>
      <c r="C72" s="63">
        <v>11</v>
      </c>
      <c r="D72" s="63">
        <v>2019</v>
      </c>
      <c r="E72" s="71" t="s">
        <v>202</v>
      </c>
      <c r="F72" s="71">
        <v>3</v>
      </c>
      <c r="G72" s="72" t="s">
        <v>120</v>
      </c>
      <c r="H72" s="64" t="s">
        <v>203</v>
      </c>
      <c r="I72" s="63">
        <v>869</v>
      </c>
      <c r="J72" s="63">
        <v>7</v>
      </c>
      <c r="K72" s="66">
        <f>I72/J72</f>
        <v>124.14285714285714</v>
      </c>
    </row>
    <row r="73" spans="2:11" x14ac:dyDescent="0.25">
      <c r="B73" s="63"/>
      <c r="C73" s="63"/>
      <c r="D73" s="63"/>
      <c r="E73" s="71" t="s">
        <v>202</v>
      </c>
      <c r="F73" s="170">
        <v>3</v>
      </c>
      <c r="G73" s="72"/>
      <c r="H73" s="64"/>
      <c r="I73" s="63"/>
      <c r="J73" s="63"/>
      <c r="K73" s="66"/>
    </row>
    <row r="74" spans="2:11" x14ac:dyDescent="0.25">
      <c r="B74" s="63"/>
      <c r="C74" s="63"/>
      <c r="D74" s="63"/>
      <c r="E74" s="71" t="s">
        <v>202</v>
      </c>
      <c r="F74" s="170">
        <v>3</v>
      </c>
      <c r="G74" s="72"/>
      <c r="H74" s="64"/>
      <c r="I74" s="63"/>
      <c r="J74" s="63"/>
      <c r="K74" s="66"/>
    </row>
    <row r="75" spans="2:11" x14ac:dyDescent="0.25">
      <c r="B75" s="64"/>
      <c r="C75" s="64"/>
      <c r="D75" s="64"/>
      <c r="E75" s="78"/>
      <c r="F75" s="77"/>
      <c r="G75" s="64"/>
      <c r="H75" s="64"/>
      <c r="I75" s="79">
        <f>SUM(I72:I74)</f>
        <v>869</v>
      </c>
      <c r="J75" s="79">
        <f>SUM(J72:J74)</f>
        <v>7</v>
      </c>
      <c r="K75" s="66">
        <f>I75/J75</f>
        <v>124.14285714285714</v>
      </c>
    </row>
    <row r="76" spans="2:11" x14ac:dyDescent="0.25">
      <c r="B76" s="64"/>
      <c r="C76" s="64"/>
      <c r="D76" s="64"/>
      <c r="E76" s="78"/>
      <c r="F76" s="77"/>
      <c r="G76" s="64"/>
      <c r="H76" s="64"/>
      <c r="I76" s="63"/>
      <c r="J76" s="63"/>
      <c r="K76" s="63"/>
    </row>
    <row r="77" spans="2:11" x14ac:dyDescent="0.25">
      <c r="B77" s="170">
        <v>17</v>
      </c>
      <c r="C77" s="63">
        <v>11</v>
      </c>
      <c r="D77" s="63">
        <v>2019</v>
      </c>
      <c r="E77" s="71" t="s">
        <v>202</v>
      </c>
      <c r="F77" s="170">
        <v>3</v>
      </c>
      <c r="G77" s="72" t="s">
        <v>120</v>
      </c>
      <c r="H77" s="72" t="s">
        <v>134</v>
      </c>
      <c r="I77" s="63">
        <v>497</v>
      </c>
      <c r="J77" s="63">
        <v>4</v>
      </c>
      <c r="K77" s="66">
        <f>I77/J77</f>
        <v>124.25</v>
      </c>
    </row>
    <row r="78" spans="2:11" x14ac:dyDescent="0.25">
      <c r="B78" s="170"/>
      <c r="C78" s="63"/>
      <c r="D78" s="63"/>
      <c r="E78" s="170" t="s">
        <v>202</v>
      </c>
      <c r="F78" s="170">
        <v>3</v>
      </c>
      <c r="G78" s="72"/>
      <c r="H78" s="72"/>
      <c r="I78" s="63"/>
      <c r="J78" s="63"/>
      <c r="K78" s="66"/>
    </row>
    <row r="79" spans="2:11" x14ac:dyDescent="0.25">
      <c r="B79" s="63"/>
      <c r="C79" s="63"/>
      <c r="D79" s="63"/>
      <c r="E79" s="71" t="s">
        <v>202</v>
      </c>
      <c r="F79" s="170">
        <v>3</v>
      </c>
      <c r="G79" s="72"/>
      <c r="H79" s="64"/>
      <c r="I79" s="63"/>
      <c r="J79" s="63"/>
      <c r="K79" s="66"/>
    </row>
    <row r="80" spans="2:11" x14ac:dyDescent="0.25">
      <c r="B80" s="64"/>
      <c r="C80" s="64"/>
      <c r="D80" s="64"/>
      <c r="E80" s="78"/>
      <c r="F80" s="77"/>
      <c r="G80" s="64"/>
      <c r="H80" s="64"/>
      <c r="I80" s="79">
        <f>SUM(I77:I79)</f>
        <v>497</v>
      </c>
      <c r="J80" s="79">
        <f>SUM(J77:J79)</f>
        <v>4</v>
      </c>
      <c r="K80" s="66">
        <f>I80/J80</f>
        <v>124.25</v>
      </c>
    </row>
    <row r="81" spans="2:11" x14ac:dyDescent="0.25">
      <c r="B81" s="64"/>
      <c r="C81" s="64"/>
      <c r="D81" s="64"/>
      <c r="E81" s="78"/>
      <c r="F81" s="77"/>
      <c r="G81" s="64"/>
      <c r="H81" s="64"/>
      <c r="I81" s="63"/>
      <c r="J81" s="63"/>
      <c r="K81" s="63"/>
    </row>
    <row r="82" spans="2:11" x14ac:dyDescent="0.25">
      <c r="B82" s="170">
        <v>17</v>
      </c>
      <c r="C82" s="63">
        <v>11</v>
      </c>
      <c r="D82" s="63">
        <v>2019</v>
      </c>
      <c r="E82" s="71" t="s">
        <v>202</v>
      </c>
      <c r="F82" s="170">
        <v>3</v>
      </c>
      <c r="G82" s="72" t="s">
        <v>120</v>
      </c>
      <c r="H82" s="64" t="s">
        <v>130</v>
      </c>
      <c r="I82" s="63">
        <v>1604</v>
      </c>
      <c r="J82" s="63">
        <v>9</v>
      </c>
      <c r="K82" s="66">
        <f>I82/J82</f>
        <v>178.22222222222223</v>
      </c>
    </row>
    <row r="83" spans="2:11" x14ac:dyDescent="0.25">
      <c r="B83" s="63"/>
      <c r="C83" s="63"/>
      <c r="D83" s="63"/>
      <c r="E83" s="71" t="s">
        <v>202</v>
      </c>
      <c r="F83" s="170">
        <v>3</v>
      </c>
      <c r="G83" s="72"/>
      <c r="H83" s="64"/>
      <c r="I83" s="63"/>
      <c r="J83" s="63"/>
      <c r="K83" s="66"/>
    </row>
    <row r="84" spans="2:11" x14ac:dyDescent="0.25">
      <c r="B84" s="63"/>
      <c r="C84" s="63"/>
      <c r="D84" s="63"/>
      <c r="E84" s="71" t="s">
        <v>202</v>
      </c>
      <c r="F84" s="170">
        <v>3</v>
      </c>
      <c r="G84" s="72"/>
      <c r="H84" s="64"/>
      <c r="I84" s="63"/>
      <c r="J84" s="63"/>
      <c r="K84" s="66"/>
    </row>
    <row r="85" spans="2:11" x14ac:dyDescent="0.25">
      <c r="B85" s="64"/>
      <c r="C85" s="64"/>
      <c r="D85" s="64"/>
      <c r="E85" s="78"/>
      <c r="F85" s="77"/>
      <c r="G85" s="64"/>
      <c r="H85" s="64"/>
      <c r="I85" s="79">
        <f>SUM(I82:I84)</f>
        <v>1604</v>
      </c>
      <c r="J85" s="79">
        <f>SUM(J82:J84)</f>
        <v>9</v>
      </c>
      <c r="K85" s="66">
        <f>I85/J85</f>
        <v>178.22222222222223</v>
      </c>
    </row>
    <row r="86" spans="2:11" x14ac:dyDescent="0.25">
      <c r="B86" s="64"/>
      <c r="C86" s="64"/>
      <c r="D86" s="64"/>
      <c r="E86" s="78"/>
      <c r="F86" s="77"/>
      <c r="G86" s="64"/>
      <c r="H86" s="64"/>
      <c r="I86" s="63"/>
      <c r="J86" s="63"/>
      <c r="K86" s="63"/>
    </row>
    <row r="87" spans="2:11" x14ac:dyDescent="0.25">
      <c r="B87" s="170">
        <v>17</v>
      </c>
      <c r="C87" s="63">
        <v>11</v>
      </c>
      <c r="D87" s="63">
        <v>2019</v>
      </c>
      <c r="E87" s="71" t="s">
        <v>202</v>
      </c>
      <c r="F87" s="170">
        <v>3</v>
      </c>
      <c r="G87" s="72" t="s">
        <v>136</v>
      </c>
      <c r="H87" s="72" t="s">
        <v>135</v>
      </c>
      <c r="I87" s="63">
        <v>835</v>
      </c>
      <c r="J87" s="63">
        <v>7</v>
      </c>
      <c r="K87" s="66">
        <f>I87/J87</f>
        <v>119.28571428571429</v>
      </c>
    </row>
    <row r="88" spans="2:11" x14ac:dyDescent="0.25">
      <c r="B88" s="170"/>
      <c r="C88" s="63"/>
      <c r="D88" s="63"/>
      <c r="E88" s="170" t="s">
        <v>202</v>
      </c>
      <c r="F88" s="170">
        <v>3</v>
      </c>
      <c r="G88" s="72"/>
      <c r="H88" s="72"/>
      <c r="I88" s="63"/>
      <c r="J88" s="63"/>
      <c r="K88" s="66"/>
    </row>
    <row r="89" spans="2:11" x14ac:dyDescent="0.25">
      <c r="B89" s="63"/>
      <c r="C89" s="63"/>
      <c r="D89" s="63"/>
      <c r="E89" s="71" t="s">
        <v>202</v>
      </c>
      <c r="F89" s="170">
        <v>3</v>
      </c>
      <c r="G89" s="72"/>
      <c r="H89" s="64"/>
      <c r="I89" s="63"/>
      <c r="J89" s="63"/>
      <c r="K89" s="66"/>
    </row>
    <row r="90" spans="2:11" x14ac:dyDescent="0.25">
      <c r="B90" s="64"/>
      <c r="H90" s="64"/>
      <c r="I90" s="79">
        <f>SUM(I87:I89)</f>
        <v>835</v>
      </c>
      <c r="J90" s="79">
        <f>SUM(J87:J89)</f>
        <v>7</v>
      </c>
      <c r="K90" s="66">
        <f>I90/J90</f>
        <v>119.28571428571429</v>
      </c>
    </row>
    <row r="91" spans="2:11" x14ac:dyDescent="0.25">
      <c r="H91" s="64"/>
      <c r="I91" s="52"/>
      <c r="J91" s="52"/>
      <c r="K91" s="52"/>
    </row>
    <row r="92" spans="2:11" x14ac:dyDescent="0.25">
      <c r="H92" s="71" t="s">
        <v>198</v>
      </c>
      <c r="I92" s="101">
        <f>I75+I80+I85+I90</f>
        <v>3805</v>
      </c>
      <c r="J92" s="102">
        <f>J75+J80+J85+J90</f>
        <v>27</v>
      </c>
      <c r="K92" s="103">
        <f>I92/J92</f>
        <v>140.92592592592592</v>
      </c>
    </row>
    <row r="93" spans="2:11" x14ac:dyDescent="0.25">
      <c r="I93" s="52"/>
      <c r="J93" s="52"/>
      <c r="K93" s="52"/>
    </row>
  </sheetData>
  <mergeCells count="3">
    <mergeCell ref="E41:G41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1"/>
  <sheetViews>
    <sheetView topLeftCell="A77" workbookViewId="0">
      <selection activeCell="G104" sqref="G104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250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3" t="s">
        <v>204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110</v>
      </c>
      <c r="C6" s="60" t="s">
        <v>111</v>
      </c>
      <c r="D6" s="60" t="s">
        <v>112</v>
      </c>
      <c r="E6" s="60" t="s">
        <v>193</v>
      </c>
      <c r="F6" s="60" t="s">
        <v>114</v>
      </c>
      <c r="G6" s="60" t="s">
        <v>115</v>
      </c>
      <c r="H6" s="60" t="s">
        <v>116</v>
      </c>
      <c r="I6" s="60" t="s">
        <v>118</v>
      </c>
      <c r="J6" s="60" t="s">
        <v>11</v>
      </c>
      <c r="K6" s="104" t="s">
        <v>15</v>
      </c>
    </row>
    <row r="7" spans="2:11" x14ac:dyDescent="0.25">
      <c r="B7" s="94"/>
      <c r="C7" s="94"/>
      <c r="D7" s="94"/>
      <c r="E7" s="94"/>
      <c r="F7" s="94"/>
      <c r="G7" s="95"/>
      <c r="H7" s="96"/>
      <c r="I7" s="94"/>
      <c r="J7" s="94"/>
      <c r="K7" s="94"/>
    </row>
    <row r="8" spans="2:11" ht="24.75" customHeight="1" x14ac:dyDescent="0.25">
      <c r="B8" s="94"/>
      <c r="C8" s="94"/>
      <c r="D8" s="94"/>
      <c r="E8" s="94"/>
      <c r="F8" s="94"/>
      <c r="G8" s="236" t="s">
        <v>284</v>
      </c>
      <c r="H8" s="236"/>
      <c r="I8" s="94"/>
      <c r="J8" s="94"/>
      <c r="K8" s="94"/>
    </row>
    <row r="9" spans="2:11" x14ac:dyDescent="0.25">
      <c r="B9" s="71">
        <v>14</v>
      </c>
      <c r="C9" s="63">
        <v>11</v>
      </c>
      <c r="D9" s="63">
        <v>2021</v>
      </c>
      <c r="E9" s="71" t="s">
        <v>202</v>
      </c>
      <c r="F9" s="71">
        <v>5</v>
      </c>
      <c r="G9" s="64" t="s">
        <v>120</v>
      </c>
      <c r="H9" s="72" t="s">
        <v>129</v>
      </c>
      <c r="I9" s="63">
        <v>1274</v>
      </c>
      <c r="J9" s="63">
        <v>7</v>
      </c>
      <c r="K9" s="66">
        <f>I9/J9</f>
        <v>182</v>
      </c>
    </row>
    <row r="10" spans="2:11" x14ac:dyDescent="0.25">
      <c r="B10" s="98">
        <v>27</v>
      </c>
      <c r="C10" s="63">
        <v>2</v>
      </c>
      <c r="D10" s="54">
        <v>2022</v>
      </c>
      <c r="E10" s="71" t="s">
        <v>202</v>
      </c>
      <c r="F10" s="71">
        <v>5</v>
      </c>
      <c r="G10" s="64" t="s">
        <v>120</v>
      </c>
      <c r="H10" s="72"/>
      <c r="I10" s="100">
        <v>1108</v>
      </c>
      <c r="J10" s="100">
        <v>6</v>
      </c>
      <c r="K10" s="66">
        <f>I10/J10</f>
        <v>184.66666666666666</v>
      </c>
    </row>
    <row r="11" spans="2:11" x14ac:dyDescent="0.25">
      <c r="B11" s="63">
        <v>12</v>
      </c>
      <c r="C11" s="63">
        <v>6</v>
      </c>
      <c r="D11" s="63">
        <v>2022</v>
      </c>
      <c r="E11" s="71" t="s">
        <v>202</v>
      </c>
      <c r="F11" s="63">
        <v>5</v>
      </c>
      <c r="G11" s="72" t="s">
        <v>262</v>
      </c>
      <c r="H11" s="77"/>
      <c r="I11" s="63">
        <v>1186</v>
      </c>
      <c r="J11" s="63">
        <v>7</v>
      </c>
      <c r="K11" s="66">
        <f>I11/J11</f>
        <v>169.42857142857142</v>
      </c>
    </row>
    <row r="12" spans="2:11" x14ac:dyDescent="0.25">
      <c r="B12" s="77"/>
      <c r="C12" s="64"/>
      <c r="D12" s="64"/>
      <c r="E12" s="78"/>
      <c r="F12" s="77"/>
      <c r="G12" s="77"/>
      <c r="H12" s="77"/>
      <c r="I12" s="79">
        <f>SUM(I9:I11)</f>
        <v>3568</v>
      </c>
      <c r="J12" s="79">
        <f>SUM(J9:J11)</f>
        <v>20</v>
      </c>
      <c r="K12" s="66">
        <f>I12/J12</f>
        <v>178.4</v>
      </c>
    </row>
    <row r="13" spans="2:11" x14ac:dyDescent="0.25">
      <c r="B13" s="77"/>
      <c r="C13" s="64"/>
      <c r="D13" s="64"/>
      <c r="E13" s="78"/>
      <c r="F13" s="77"/>
      <c r="G13" s="77"/>
      <c r="H13" s="77"/>
      <c r="I13" s="63"/>
      <c r="J13" s="63"/>
      <c r="K13" s="63"/>
    </row>
    <row r="14" spans="2:11" x14ac:dyDescent="0.25">
      <c r="B14" s="206">
        <v>14</v>
      </c>
      <c r="C14" s="63">
        <v>11</v>
      </c>
      <c r="D14" s="63">
        <v>2021</v>
      </c>
      <c r="E14" s="171" t="s">
        <v>202</v>
      </c>
      <c r="F14" s="171">
        <v>5</v>
      </c>
      <c r="G14" s="64" t="s">
        <v>120</v>
      </c>
      <c r="H14" s="72" t="s">
        <v>125</v>
      </c>
      <c r="I14" s="63">
        <v>1302</v>
      </c>
      <c r="J14" s="63">
        <v>7</v>
      </c>
      <c r="K14" s="66">
        <f>I14/J14</f>
        <v>186</v>
      </c>
    </row>
    <row r="15" spans="2:11" x14ac:dyDescent="0.25">
      <c r="B15" s="98">
        <v>27</v>
      </c>
      <c r="C15" s="63">
        <v>2</v>
      </c>
      <c r="D15" s="54">
        <v>2022</v>
      </c>
      <c r="E15" s="206" t="s">
        <v>202</v>
      </c>
      <c r="F15" s="206">
        <v>5</v>
      </c>
      <c r="G15" s="64" t="s">
        <v>120</v>
      </c>
      <c r="H15" s="77"/>
      <c r="I15" s="63">
        <v>563</v>
      </c>
      <c r="J15" s="63">
        <v>3</v>
      </c>
      <c r="K15" s="66">
        <f>I15/J15</f>
        <v>187.66666666666666</v>
      </c>
    </row>
    <row r="16" spans="2:11" x14ac:dyDescent="0.25">
      <c r="B16" s="63">
        <v>12</v>
      </c>
      <c r="C16" s="63">
        <v>6</v>
      </c>
      <c r="D16" s="63">
        <v>2022</v>
      </c>
      <c r="E16" s="71" t="s">
        <v>202</v>
      </c>
      <c r="F16" s="63">
        <v>5</v>
      </c>
      <c r="G16" s="72" t="s">
        <v>262</v>
      </c>
      <c r="H16" s="77"/>
      <c r="I16" s="63">
        <v>1341</v>
      </c>
      <c r="J16" s="63">
        <v>7</v>
      </c>
      <c r="K16" s="207">
        <f>I16/J16</f>
        <v>191.57142857142858</v>
      </c>
    </row>
    <row r="17" spans="2:11" x14ac:dyDescent="0.25">
      <c r="B17" s="77"/>
      <c r="C17" s="64"/>
      <c r="D17" s="64"/>
      <c r="E17" s="78"/>
      <c r="F17" s="77"/>
      <c r="G17" s="77"/>
      <c r="H17" s="77"/>
      <c r="I17" s="79">
        <f>SUM(I14:I16)</f>
        <v>3206</v>
      </c>
      <c r="J17" s="79">
        <f>SUM(J14:J16)</f>
        <v>17</v>
      </c>
      <c r="K17" s="66">
        <f>I17/J17</f>
        <v>188.58823529411765</v>
      </c>
    </row>
    <row r="18" spans="2:11" x14ac:dyDescent="0.25">
      <c r="B18" s="77"/>
      <c r="C18" s="64"/>
      <c r="D18" s="64"/>
      <c r="E18" s="78"/>
      <c r="F18" s="77"/>
      <c r="G18" s="77"/>
      <c r="H18" s="77"/>
      <c r="I18" s="63"/>
      <c r="J18" s="63"/>
      <c r="K18" s="63"/>
    </row>
    <row r="19" spans="2:11" x14ac:dyDescent="0.25">
      <c r="B19" s="206">
        <v>14</v>
      </c>
      <c r="C19" s="63">
        <v>11</v>
      </c>
      <c r="D19" s="63">
        <v>2021</v>
      </c>
      <c r="E19" s="171" t="s">
        <v>202</v>
      </c>
      <c r="F19" s="171">
        <v>5</v>
      </c>
      <c r="G19" s="64" t="s">
        <v>120</v>
      </c>
      <c r="H19" s="72" t="s">
        <v>126</v>
      </c>
      <c r="I19" s="63">
        <v>1279</v>
      </c>
      <c r="J19" s="63">
        <v>7</v>
      </c>
      <c r="K19" s="66">
        <f>I19/J19</f>
        <v>182.71428571428572</v>
      </c>
    </row>
    <row r="20" spans="2:11" x14ac:dyDescent="0.25">
      <c r="B20" s="98">
        <v>27</v>
      </c>
      <c r="C20" s="63">
        <v>2</v>
      </c>
      <c r="D20" s="54">
        <v>2022</v>
      </c>
      <c r="E20" s="206" t="s">
        <v>202</v>
      </c>
      <c r="F20" s="206">
        <v>5</v>
      </c>
      <c r="G20" s="64" t="s">
        <v>120</v>
      </c>
      <c r="H20" s="77"/>
      <c r="I20" s="63">
        <v>877</v>
      </c>
      <c r="J20" s="63">
        <v>5</v>
      </c>
      <c r="K20" s="66">
        <f>I20/J20</f>
        <v>175.4</v>
      </c>
    </row>
    <row r="21" spans="2:11" x14ac:dyDescent="0.25">
      <c r="B21" s="63">
        <v>12</v>
      </c>
      <c r="C21" s="63">
        <v>6</v>
      </c>
      <c r="D21" s="63">
        <v>2022</v>
      </c>
      <c r="E21" s="71" t="s">
        <v>202</v>
      </c>
      <c r="F21" s="63">
        <v>5</v>
      </c>
      <c r="G21" s="72" t="s">
        <v>262</v>
      </c>
      <c r="H21" s="77"/>
      <c r="I21" s="63">
        <v>1221</v>
      </c>
      <c r="J21" s="63">
        <v>7</v>
      </c>
      <c r="K21" s="172">
        <f>I21/J21</f>
        <v>174.42857142857142</v>
      </c>
    </row>
    <row r="22" spans="2:11" x14ac:dyDescent="0.25">
      <c r="B22" s="77"/>
      <c r="C22" s="64"/>
      <c r="D22" s="64"/>
      <c r="E22" s="78"/>
      <c r="F22" s="77"/>
      <c r="G22" s="77"/>
      <c r="H22" s="77"/>
      <c r="I22" s="79">
        <f>SUM(I19:I21)</f>
        <v>3377</v>
      </c>
      <c r="J22" s="79">
        <f>SUM(J19:J21)</f>
        <v>19</v>
      </c>
      <c r="K22" s="66">
        <f>I22/J22</f>
        <v>177.73684210526315</v>
      </c>
    </row>
    <row r="23" spans="2:11" x14ac:dyDescent="0.25">
      <c r="B23" s="77"/>
      <c r="C23" s="64"/>
      <c r="D23" s="64"/>
      <c r="E23" s="78"/>
      <c r="F23" s="77"/>
      <c r="G23" s="77"/>
      <c r="H23" s="77"/>
      <c r="I23" s="63"/>
      <c r="J23" s="63"/>
      <c r="K23" s="63"/>
    </row>
    <row r="24" spans="2:11" x14ac:dyDescent="0.25">
      <c r="B24" s="206">
        <v>14</v>
      </c>
      <c r="C24" s="63">
        <v>11</v>
      </c>
      <c r="D24" s="63">
        <v>2021</v>
      </c>
      <c r="E24" s="171" t="s">
        <v>202</v>
      </c>
      <c r="F24" s="171">
        <v>5</v>
      </c>
      <c r="G24" s="64" t="s">
        <v>120</v>
      </c>
      <c r="H24" s="72" t="s">
        <v>133</v>
      </c>
      <c r="I24" s="63">
        <v>1194</v>
      </c>
      <c r="J24" s="63">
        <v>7</v>
      </c>
      <c r="K24" s="66">
        <f>I24/J24</f>
        <v>170.57142857142858</v>
      </c>
    </row>
    <row r="25" spans="2:11" x14ac:dyDescent="0.25">
      <c r="B25" s="98">
        <v>27</v>
      </c>
      <c r="C25" s="63">
        <v>2</v>
      </c>
      <c r="D25" s="54">
        <v>2022</v>
      </c>
      <c r="E25" s="206" t="s">
        <v>202</v>
      </c>
      <c r="F25" s="206">
        <v>5</v>
      </c>
      <c r="G25" s="64" t="s">
        <v>120</v>
      </c>
      <c r="H25" s="77"/>
      <c r="I25" s="63">
        <v>1355</v>
      </c>
      <c r="J25" s="63">
        <v>7</v>
      </c>
      <c r="K25" s="66">
        <f>I25/J25</f>
        <v>193.57142857142858</v>
      </c>
    </row>
    <row r="26" spans="2:11" x14ac:dyDescent="0.25">
      <c r="B26" s="63">
        <v>12</v>
      </c>
      <c r="C26" s="63">
        <v>6</v>
      </c>
      <c r="D26" s="63">
        <v>2022</v>
      </c>
      <c r="E26" s="71" t="s">
        <v>202</v>
      </c>
      <c r="F26" s="63">
        <v>5</v>
      </c>
      <c r="G26" s="72" t="s">
        <v>262</v>
      </c>
      <c r="H26" s="77"/>
      <c r="I26" s="63">
        <v>1120</v>
      </c>
      <c r="J26" s="63">
        <v>7</v>
      </c>
      <c r="K26" s="66">
        <f>I26/J26</f>
        <v>160</v>
      </c>
    </row>
    <row r="27" spans="2:11" x14ac:dyDescent="0.25">
      <c r="B27" s="77"/>
      <c r="C27" s="64"/>
      <c r="D27" s="64"/>
      <c r="E27" s="78"/>
      <c r="F27" s="77"/>
      <c r="G27" s="77"/>
      <c r="H27" s="77"/>
      <c r="I27" s="79">
        <f>SUM(I24:I26)</f>
        <v>3669</v>
      </c>
      <c r="J27" s="79">
        <f>SUM(J24:J26)</f>
        <v>21</v>
      </c>
      <c r="K27" s="66">
        <f>I27/J27</f>
        <v>174.71428571428572</v>
      </c>
    </row>
    <row r="28" spans="2:11" x14ac:dyDescent="0.25">
      <c r="B28" s="77"/>
      <c r="C28" s="64"/>
      <c r="D28" s="64"/>
      <c r="E28" s="78"/>
      <c r="F28" s="77"/>
      <c r="G28" s="77"/>
      <c r="H28" s="77"/>
      <c r="I28" s="63"/>
      <c r="J28" s="63"/>
      <c r="K28" s="63"/>
    </row>
    <row r="29" spans="2:11" x14ac:dyDescent="0.25">
      <c r="B29" s="206">
        <v>14</v>
      </c>
      <c r="C29" s="63">
        <v>11</v>
      </c>
      <c r="D29" s="63">
        <v>2021</v>
      </c>
      <c r="E29" s="171" t="s">
        <v>202</v>
      </c>
      <c r="F29" s="171">
        <v>5</v>
      </c>
      <c r="G29" s="64" t="s">
        <v>120</v>
      </c>
      <c r="H29" s="72" t="s">
        <v>141</v>
      </c>
      <c r="I29" s="63">
        <v>1351</v>
      </c>
      <c r="J29" s="63">
        <v>7</v>
      </c>
      <c r="K29" s="172">
        <f>I29/J29</f>
        <v>193</v>
      </c>
    </row>
    <row r="30" spans="2:11" x14ac:dyDescent="0.25">
      <c r="B30" s="98">
        <v>27</v>
      </c>
      <c r="C30" s="63">
        <v>2</v>
      </c>
      <c r="D30" s="54">
        <v>2022</v>
      </c>
      <c r="E30" s="206" t="s">
        <v>202</v>
      </c>
      <c r="F30" s="206">
        <v>5</v>
      </c>
      <c r="G30" s="64" t="s">
        <v>120</v>
      </c>
      <c r="H30" s="32"/>
      <c r="I30" s="63"/>
      <c r="J30" s="63"/>
      <c r="K30" s="66"/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79">
        <f>SUM(I29:I31)</f>
        <v>1351</v>
      </c>
      <c r="J32" s="79">
        <f>SUM(J29:J31)</f>
        <v>7</v>
      </c>
      <c r="K32" s="66">
        <f>I32/J32</f>
        <v>193</v>
      </c>
    </row>
    <row r="33" spans="2:11" x14ac:dyDescent="0.25">
      <c r="B33" s="54"/>
      <c r="C33" s="52"/>
      <c r="D33" s="52"/>
      <c r="E33" s="32"/>
      <c r="F33" s="54"/>
      <c r="H33" s="32"/>
      <c r="I33" s="100"/>
      <c r="J33" s="97"/>
      <c r="K33" s="51"/>
    </row>
    <row r="34" spans="2:11" x14ac:dyDescent="0.25">
      <c r="B34" s="206">
        <v>14</v>
      </c>
      <c r="C34" s="63">
        <v>11</v>
      </c>
      <c r="D34" s="63">
        <v>2021</v>
      </c>
      <c r="E34" s="171" t="s">
        <v>202</v>
      </c>
      <c r="F34" s="171">
        <v>5</v>
      </c>
      <c r="G34" s="64" t="s">
        <v>120</v>
      </c>
      <c r="H34" s="72" t="s">
        <v>127</v>
      </c>
      <c r="I34" s="100">
        <v>1213</v>
      </c>
      <c r="J34" s="100">
        <v>7</v>
      </c>
      <c r="K34" s="66">
        <f>I34/J34</f>
        <v>173.28571428571428</v>
      </c>
    </row>
    <row r="35" spans="2:11" x14ac:dyDescent="0.25">
      <c r="B35" s="98">
        <v>27</v>
      </c>
      <c r="C35" s="63">
        <v>2</v>
      </c>
      <c r="D35" s="54">
        <v>2022</v>
      </c>
      <c r="E35" s="206" t="s">
        <v>202</v>
      </c>
      <c r="F35" s="206">
        <v>5</v>
      </c>
      <c r="G35" s="64" t="s">
        <v>120</v>
      </c>
      <c r="H35" s="72"/>
      <c r="I35" s="100">
        <v>1338</v>
      </c>
      <c r="J35" s="100">
        <v>7</v>
      </c>
      <c r="K35" s="66">
        <f>I35/J35</f>
        <v>191.14285714285714</v>
      </c>
    </row>
    <row r="36" spans="2:11" x14ac:dyDescent="0.25">
      <c r="B36" s="63">
        <v>12</v>
      </c>
      <c r="C36" s="63">
        <v>6</v>
      </c>
      <c r="D36" s="63">
        <v>2022</v>
      </c>
      <c r="E36" s="216" t="s">
        <v>202</v>
      </c>
      <c r="F36" s="216">
        <v>5</v>
      </c>
      <c r="G36" s="72" t="s">
        <v>262</v>
      </c>
      <c r="H36" s="72"/>
      <c r="I36" s="100">
        <v>1181</v>
      </c>
      <c r="J36" s="100">
        <v>7</v>
      </c>
      <c r="K36" s="66">
        <f>I36/J36</f>
        <v>168.71428571428572</v>
      </c>
    </row>
    <row r="37" spans="2:11" x14ac:dyDescent="0.25">
      <c r="B37" s="54"/>
      <c r="C37" s="52"/>
      <c r="D37" s="52"/>
      <c r="E37" s="32"/>
      <c r="F37" s="54"/>
      <c r="H37" s="72"/>
      <c r="I37" s="79">
        <f>SUM(I34:I36)</f>
        <v>3732</v>
      </c>
      <c r="J37" s="79">
        <f>SUM(J34:J36)</f>
        <v>21</v>
      </c>
      <c r="K37" s="66">
        <f>I37/J37</f>
        <v>177.71428571428572</v>
      </c>
    </row>
    <row r="38" spans="2:11" x14ac:dyDescent="0.25">
      <c r="B38" s="54"/>
      <c r="C38" s="52"/>
      <c r="D38" s="52"/>
      <c r="E38" s="32"/>
      <c r="F38" s="54"/>
      <c r="H38" s="72"/>
      <c r="I38" s="100"/>
      <c r="J38" s="100"/>
      <c r="K38" s="66"/>
    </row>
    <row r="39" spans="2:11" x14ac:dyDescent="0.25">
      <c r="B39" s="54"/>
      <c r="C39" s="52"/>
      <c r="D39" s="52"/>
      <c r="E39" s="32"/>
      <c r="F39" s="54"/>
      <c r="H39" s="71" t="s">
        <v>198</v>
      </c>
      <c r="I39" s="101">
        <f>I12+I17+I22+I27+I32+I37</f>
        <v>18903</v>
      </c>
      <c r="J39" s="102">
        <f>J12+J17+J22+J27+J32+J37</f>
        <v>105</v>
      </c>
      <c r="K39" s="103">
        <f>I39/J39</f>
        <v>180.02857142857144</v>
      </c>
    </row>
    <row r="40" spans="2:11" ht="22.5" customHeight="1" x14ac:dyDescent="0.25">
      <c r="B40" s="54"/>
      <c r="C40" s="52"/>
      <c r="D40" s="52"/>
      <c r="E40" s="32"/>
      <c r="F40" s="54"/>
      <c r="G40" s="236" t="s">
        <v>285</v>
      </c>
      <c r="H40" s="236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06">
        <v>14</v>
      </c>
      <c r="C42" s="63">
        <v>11</v>
      </c>
      <c r="D42" s="63">
        <v>2021</v>
      </c>
      <c r="E42" s="171" t="s">
        <v>202</v>
      </c>
      <c r="F42" s="171">
        <v>5</v>
      </c>
      <c r="G42" s="64" t="s">
        <v>120</v>
      </c>
      <c r="H42" s="72" t="s">
        <v>142</v>
      </c>
      <c r="I42" s="63">
        <v>976</v>
      </c>
      <c r="J42" s="63">
        <v>5</v>
      </c>
      <c r="K42" s="66">
        <f>I42/J42</f>
        <v>195.2</v>
      </c>
    </row>
    <row r="43" spans="2:11" x14ac:dyDescent="0.25">
      <c r="B43" s="98">
        <v>27</v>
      </c>
      <c r="C43" s="63">
        <v>2</v>
      </c>
      <c r="D43" s="216">
        <v>2022</v>
      </c>
      <c r="E43" s="206" t="s">
        <v>202</v>
      </c>
      <c r="F43" s="206">
        <v>5</v>
      </c>
      <c r="G43" s="64" t="s">
        <v>120</v>
      </c>
      <c r="H43" s="72"/>
      <c r="I43" s="63">
        <v>1339</v>
      </c>
      <c r="J43" s="63">
        <v>7</v>
      </c>
      <c r="K43" s="66">
        <f>I43/J43</f>
        <v>191.28571428571428</v>
      </c>
    </row>
    <row r="44" spans="2:11" x14ac:dyDescent="0.25">
      <c r="B44" s="98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79">
        <f>SUM(I42:I44)</f>
        <v>2315</v>
      </c>
      <c r="J45" s="79">
        <f>SUM(J42:J44)</f>
        <v>12</v>
      </c>
      <c r="K45" s="66">
        <f>I45/J45</f>
        <v>192.91666666666666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06">
        <v>14</v>
      </c>
      <c r="C47" s="63">
        <v>11</v>
      </c>
      <c r="D47" s="63">
        <v>2021</v>
      </c>
      <c r="E47" s="171" t="s">
        <v>202</v>
      </c>
      <c r="F47" s="171">
        <v>5</v>
      </c>
      <c r="G47" s="64" t="s">
        <v>120</v>
      </c>
      <c r="H47" s="72" t="s">
        <v>123</v>
      </c>
      <c r="I47" s="63">
        <v>1337</v>
      </c>
      <c r="J47" s="63">
        <v>7</v>
      </c>
      <c r="K47" s="66">
        <f>I47/J47</f>
        <v>191</v>
      </c>
    </row>
    <row r="48" spans="2:11" x14ac:dyDescent="0.25">
      <c r="B48" s="98">
        <v>27</v>
      </c>
      <c r="C48" s="63">
        <v>2</v>
      </c>
      <c r="D48" s="216">
        <v>2022</v>
      </c>
      <c r="E48" s="206" t="s">
        <v>202</v>
      </c>
      <c r="F48" s="206">
        <v>5</v>
      </c>
      <c r="G48" s="64" t="s">
        <v>120</v>
      </c>
      <c r="H48" s="72"/>
      <c r="I48" s="63">
        <v>1319</v>
      </c>
      <c r="J48" s="63">
        <v>7</v>
      </c>
      <c r="K48" s="66">
        <f>I48/J48</f>
        <v>188.42857142857142</v>
      </c>
    </row>
    <row r="49" spans="2:11" x14ac:dyDescent="0.25">
      <c r="B49" s="63">
        <v>12</v>
      </c>
      <c r="C49" s="63">
        <v>6</v>
      </c>
      <c r="D49" s="63">
        <v>2022</v>
      </c>
      <c r="E49" s="216" t="s">
        <v>202</v>
      </c>
      <c r="F49" s="216">
        <v>5</v>
      </c>
      <c r="G49" s="72" t="s">
        <v>262</v>
      </c>
      <c r="H49" s="72"/>
      <c r="I49" s="63">
        <v>1311</v>
      </c>
      <c r="J49" s="63">
        <v>7</v>
      </c>
      <c r="K49" s="66">
        <f>I49/J49</f>
        <v>187.28571428571428</v>
      </c>
    </row>
    <row r="50" spans="2:11" x14ac:dyDescent="0.25">
      <c r="B50" s="71"/>
      <c r="C50" s="63"/>
      <c r="D50" s="63"/>
      <c r="E50" s="71"/>
      <c r="F50" s="71"/>
      <c r="G50" s="64"/>
      <c r="H50" s="72"/>
      <c r="I50" s="79">
        <f>SUM(I47:I49)</f>
        <v>3967</v>
      </c>
      <c r="J50" s="79">
        <f>SUM(J47:J49)</f>
        <v>21</v>
      </c>
      <c r="K50" s="66">
        <f>I50/J50</f>
        <v>188.9047619047619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06">
        <v>14</v>
      </c>
      <c r="C52" s="63">
        <v>11</v>
      </c>
      <c r="D52" s="63">
        <v>2021</v>
      </c>
      <c r="E52" s="171" t="s">
        <v>202</v>
      </c>
      <c r="F52" s="171">
        <v>5</v>
      </c>
      <c r="G52" s="64" t="s">
        <v>120</v>
      </c>
      <c r="H52" s="72" t="s">
        <v>238</v>
      </c>
      <c r="I52" s="63">
        <v>1262</v>
      </c>
      <c r="J52" s="63">
        <v>7</v>
      </c>
      <c r="K52" s="66">
        <f>I52/J52</f>
        <v>180.28571428571428</v>
      </c>
    </row>
    <row r="53" spans="2:11" x14ac:dyDescent="0.25">
      <c r="B53" s="98">
        <v>27</v>
      </c>
      <c r="C53" s="63">
        <v>2</v>
      </c>
      <c r="D53" s="216">
        <v>2022</v>
      </c>
      <c r="E53" s="206" t="s">
        <v>202</v>
      </c>
      <c r="F53" s="206">
        <v>5</v>
      </c>
      <c r="G53" s="64" t="s">
        <v>120</v>
      </c>
      <c r="H53" s="72"/>
      <c r="I53" s="63">
        <v>1369</v>
      </c>
      <c r="J53" s="63">
        <v>7</v>
      </c>
      <c r="K53" s="66">
        <f>I53/J53</f>
        <v>195.57142857142858</v>
      </c>
    </row>
    <row r="54" spans="2:11" x14ac:dyDescent="0.25">
      <c r="B54" s="63">
        <v>12</v>
      </c>
      <c r="C54" s="63">
        <v>6</v>
      </c>
      <c r="D54" s="63">
        <v>2022</v>
      </c>
      <c r="E54" s="216" t="s">
        <v>202</v>
      </c>
      <c r="F54" s="216">
        <v>5</v>
      </c>
      <c r="G54" s="72" t="s">
        <v>262</v>
      </c>
      <c r="H54" s="72"/>
      <c r="I54" s="63">
        <v>1384</v>
      </c>
      <c r="J54" s="63">
        <v>7</v>
      </c>
      <c r="K54" s="66">
        <f>I54/J54</f>
        <v>197.71428571428572</v>
      </c>
    </row>
    <row r="55" spans="2:11" x14ac:dyDescent="0.25">
      <c r="B55" s="71"/>
      <c r="C55" s="63"/>
      <c r="D55" s="63"/>
      <c r="E55" s="71"/>
      <c r="F55" s="71"/>
      <c r="G55" s="64"/>
      <c r="H55" s="72"/>
      <c r="I55" s="79">
        <f>SUM(I52:I54)</f>
        <v>4015</v>
      </c>
      <c r="J55" s="79">
        <f>SUM(J52:J54)</f>
        <v>21</v>
      </c>
      <c r="K55" s="66">
        <f>I55/J55</f>
        <v>191.1904761904762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06">
        <v>14</v>
      </c>
      <c r="C57" s="63">
        <v>11</v>
      </c>
      <c r="D57" s="63">
        <v>2021</v>
      </c>
      <c r="E57" s="171" t="s">
        <v>202</v>
      </c>
      <c r="F57" s="171">
        <v>5</v>
      </c>
      <c r="G57" s="64" t="s">
        <v>120</v>
      </c>
      <c r="H57" s="72" t="s">
        <v>132</v>
      </c>
      <c r="I57" s="63">
        <v>781</v>
      </c>
      <c r="J57" s="63">
        <v>5</v>
      </c>
      <c r="K57" s="66">
        <f>I57/J57</f>
        <v>156.19999999999999</v>
      </c>
    </row>
    <row r="58" spans="2:11" x14ac:dyDescent="0.25">
      <c r="B58" s="98">
        <v>27</v>
      </c>
      <c r="C58" s="63">
        <v>2</v>
      </c>
      <c r="D58" s="216">
        <v>2022</v>
      </c>
      <c r="E58" s="206" t="s">
        <v>202</v>
      </c>
      <c r="F58" s="206">
        <v>5</v>
      </c>
      <c r="G58" s="64" t="s">
        <v>120</v>
      </c>
      <c r="H58" s="77"/>
      <c r="I58" s="63">
        <v>1203</v>
      </c>
      <c r="J58" s="63">
        <v>7</v>
      </c>
      <c r="K58" s="66">
        <f>I58/J58</f>
        <v>171.85714285714286</v>
      </c>
    </row>
    <row r="59" spans="2:11" x14ac:dyDescent="0.25">
      <c r="B59" s="63"/>
      <c r="C59" s="63"/>
      <c r="D59" s="63"/>
      <c r="E59" s="71"/>
      <c r="F59" s="71"/>
      <c r="G59" s="72"/>
      <c r="H59" s="77"/>
      <c r="I59" s="63"/>
      <c r="J59" s="63"/>
      <c r="K59" s="66"/>
    </row>
    <row r="60" spans="2:11" x14ac:dyDescent="0.25">
      <c r="B60" s="64"/>
      <c r="C60" s="64"/>
      <c r="D60" s="64"/>
      <c r="E60" s="78"/>
      <c r="F60" s="77"/>
      <c r="G60" s="64"/>
      <c r="H60" s="77"/>
      <c r="I60" s="79">
        <f>SUM(I57:I59)</f>
        <v>1984</v>
      </c>
      <c r="J60" s="79">
        <f>SUM(J57:J59)</f>
        <v>12</v>
      </c>
      <c r="K60" s="66">
        <f>I60/J60</f>
        <v>165.33333333333334</v>
      </c>
    </row>
    <row r="61" spans="2:11" x14ac:dyDescent="0.25">
      <c r="B61" s="64"/>
      <c r="C61" s="64"/>
      <c r="D61" s="64"/>
      <c r="E61" s="78"/>
      <c r="F61" s="77"/>
      <c r="G61" s="64"/>
      <c r="H61" s="77"/>
      <c r="I61" s="63"/>
      <c r="J61" s="63"/>
      <c r="K61" s="63"/>
    </row>
    <row r="62" spans="2:11" x14ac:dyDescent="0.25">
      <c r="B62" s="64"/>
      <c r="C62" s="64"/>
      <c r="D62" s="64"/>
      <c r="E62" s="78"/>
      <c r="F62" s="77"/>
      <c r="G62" s="64"/>
      <c r="H62" s="77"/>
      <c r="I62" s="63"/>
      <c r="J62" s="63"/>
      <c r="K62" s="63"/>
    </row>
    <row r="63" spans="2:11" x14ac:dyDescent="0.25">
      <c r="B63" s="206">
        <v>14</v>
      </c>
      <c r="C63" s="63">
        <v>11</v>
      </c>
      <c r="D63" s="63">
        <v>2021</v>
      </c>
      <c r="E63" s="171" t="s">
        <v>202</v>
      </c>
      <c r="F63" s="171">
        <v>5</v>
      </c>
      <c r="G63" s="64" t="s">
        <v>120</v>
      </c>
      <c r="H63" s="72" t="s">
        <v>255</v>
      </c>
      <c r="I63" s="63">
        <v>658</v>
      </c>
      <c r="J63" s="63">
        <v>4</v>
      </c>
      <c r="K63" s="66">
        <f>I63/J63</f>
        <v>164.5</v>
      </c>
    </row>
    <row r="64" spans="2:11" x14ac:dyDescent="0.25">
      <c r="B64" s="98">
        <v>27</v>
      </c>
      <c r="C64" s="63">
        <v>2</v>
      </c>
      <c r="D64" s="216">
        <v>2022</v>
      </c>
      <c r="E64" s="206" t="s">
        <v>202</v>
      </c>
      <c r="F64" s="206">
        <v>5</v>
      </c>
      <c r="G64" s="64" t="s">
        <v>120</v>
      </c>
      <c r="H64" s="77"/>
      <c r="I64" s="63">
        <v>1195</v>
      </c>
      <c r="J64" s="63">
        <v>7</v>
      </c>
      <c r="K64" s="66">
        <f>I64/J64</f>
        <v>170.71428571428572</v>
      </c>
    </row>
    <row r="65" spans="2:11" x14ac:dyDescent="0.25">
      <c r="B65" s="63">
        <v>12</v>
      </c>
      <c r="C65" s="63">
        <v>6</v>
      </c>
      <c r="D65" s="63">
        <v>2022</v>
      </c>
      <c r="E65" s="216" t="s">
        <v>202</v>
      </c>
      <c r="F65" s="216">
        <v>5</v>
      </c>
      <c r="G65" s="72" t="s">
        <v>262</v>
      </c>
      <c r="H65" s="77"/>
      <c r="I65" s="63">
        <v>1310</v>
      </c>
      <c r="J65" s="63">
        <v>7</v>
      </c>
      <c r="K65" s="66">
        <f>I65/J65</f>
        <v>187.14285714285714</v>
      </c>
    </row>
    <row r="66" spans="2:11" x14ac:dyDescent="0.25">
      <c r="B66" s="64"/>
      <c r="C66" s="64"/>
      <c r="D66" s="64"/>
      <c r="E66" s="78"/>
      <c r="F66" s="77"/>
      <c r="G66" s="64"/>
      <c r="H66" s="77"/>
      <c r="I66" s="79">
        <f>SUM(I63:I65)</f>
        <v>3163</v>
      </c>
      <c r="J66" s="79">
        <f>SUM(J63:J65)</f>
        <v>18</v>
      </c>
      <c r="K66" s="66">
        <f>I66/J66</f>
        <v>175.72222222222223</v>
      </c>
    </row>
    <row r="67" spans="2:11" x14ac:dyDescent="0.25">
      <c r="B67" s="64"/>
      <c r="C67" s="64"/>
      <c r="D67" s="64"/>
      <c r="E67" s="78"/>
      <c r="F67" s="77"/>
      <c r="G67" s="64"/>
      <c r="H67" s="77"/>
      <c r="I67" s="63"/>
      <c r="J67" s="63"/>
      <c r="K67" s="63"/>
    </row>
    <row r="68" spans="2:11" x14ac:dyDescent="0.25">
      <c r="B68" s="216">
        <v>14</v>
      </c>
      <c r="C68" s="63">
        <v>11</v>
      </c>
      <c r="D68" s="63">
        <v>2021</v>
      </c>
      <c r="E68" s="171" t="s">
        <v>202</v>
      </c>
      <c r="F68" s="171">
        <v>5</v>
      </c>
      <c r="G68" s="64" t="s">
        <v>120</v>
      </c>
      <c r="H68" s="72" t="s">
        <v>143</v>
      </c>
      <c r="I68" s="63">
        <v>1216</v>
      </c>
      <c r="J68" s="63">
        <v>7</v>
      </c>
      <c r="K68" s="66">
        <f>I68/J68</f>
        <v>173.71428571428572</v>
      </c>
    </row>
    <row r="69" spans="2:11" x14ac:dyDescent="0.25">
      <c r="B69" s="63">
        <v>12</v>
      </c>
      <c r="C69" s="63">
        <v>6</v>
      </c>
      <c r="D69" s="63">
        <v>2022</v>
      </c>
      <c r="E69" s="216" t="s">
        <v>202</v>
      </c>
      <c r="F69" s="216">
        <v>5</v>
      </c>
      <c r="G69" s="72" t="s">
        <v>262</v>
      </c>
      <c r="H69" s="77"/>
      <c r="I69" s="63">
        <v>1155</v>
      </c>
      <c r="J69" s="63">
        <v>7</v>
      </c>
      <c r="K69" s="66">
        <f>I69/J69</f>
        <v>165</v>
      </c>
    </row>
    <row r="70" spans="2:11" x14ac:dyDescent="0.25">
      <c r="B70" s="63"/>
      <c r="C70" s="63"/>
      <c r="D70" s="63"/>
      <c r="E70" s="71"/>
      <c r="F70" s="71"/>
      <c r="G70" s="72"/>
      <c r="H70" s="77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7"/>
      <c r="I71" s="79">
        <f>SUM(I68:I70)</f>
        <v>2371</v>
      </c>
      <c r="J71" s="79">
        <f>SUM(J68:J70)</f>
        <v>14</v>
      </c>
      <c r="K71" s="66">
        <f>I71/J71</f>
        <v>169.35714285714286</v>
      </c>
    </row>
    <row r="72" spans="2:11" x14ac:dyDescent="0.25">
      <c r="B72" s="54"/>
      <c r="C72" s="52"/>
      <c r="D72" s="52"/>
      <c r="E72" s="32"/>
      <c r="F72" s="54"/>
      <c r="H72" s="77"/>
      <c r="I72" s="100"/>
      <c r="J72" s="100"/>
      <c r="K72" s="66"/>
    </row>
    <row r="73" spans="2:11" x14ac:dyDescent="0.25">
      <c r="B73" s="63">
        <v>12</v>
      </c>
      <c r="C73" s="63">
        <v>6</v>
      </c>
      <c r="D73" s="63">
        <v>2022</v>
      </c>
      <c r="E73" s="216" t="s">
        <v>202</v>
      </c>
      <c r="F73" s="216">
        <v>5</v>
      </c>
      <c r="G73" s="72" t="s">
        <v>262</v>
      </c>
      <c r="H73" s="77" t="s">
        <v>281</v>
      </c>
      <c r="I73" s="100">
        <v>1068</v>
      </c>
      <c r="J73" s="100">
        <v>7</v>
      </c>
      <c r="K73" s="66">
        <f>I73/J73</f>
        <v>152.57142857142858</v>
      </c>
    </row>
    <row r="74" spans="2:11" x14ac:dyDescent="0.25">
      <c r="B74" s="54"/>
      <c r="C74" s="52"/>
      <c r="D74" s="52"/>
      <c r="E74" s="32"/>
      <c r="F74" s="54"/>
      <c r="H74" s="77"/>
      <c r="I74" s="100"/>
      <c r="J74" s="100"/>
      <c r="K74" s="66"/>
    </row>
    <row r="75" spans="2:11" x14ac:dyDescent="0.25">
      <c r="B75" s="54"/>
      <c r="C75" s="52"/>
      <c r="D75" s="52"/>
      <c r="E75" s="32"/>
      <c r="F75" s="54"/>
      <c r="H75" s="77"/>
      <c r="I75" s="100"/>
      <c r="J75" s="100"/>
      <c r="K75" s="66"/>
    </row>
    <row r="76" spans="2:11" x14ac:dyDescent="0.25">
      <c r="B76" s="54"/>
      <c r="C76" s="52"/>
      <c r="D76" s="52"/>
      <c r="E76" s="32"/>
      <c r="F76" s="54"/>
      <c r="H76" s="171" t="s">
        <v>198</v>
      </c>
      <c r="I76" s="101">
        <f>I45+I50+I55+I60+I66+I71+I73</f>
        <v>18883</v>
      </c>
      <c r="J76" s="102">
        <f>J45+J50+J55+J60+J66+J71+J73</f>
        <v>105</v>
      </c>
      <c r="K76" s="103">
        <f>I76/J76</f>
        <v>179.83809523809524</v>
      </c>
    </row>
    <row r="77" spans="2:11" x14ac:dyDescent="0.25">
      <c r="B77" s="54"/>
      <c r="C77" s="52"/>
      <c r="D77" s="52"/>
      <c r="E77" s="32"/>
      <c r="F77" s="54"/>
      <c r="H77" s="77"/>
      <c r="I77" s="100"/>
      <c r="J77" s="100"/>
      <c r="K77" s="66"/>
    </row>
    <row r="78" spans="2:11" ht="15.75" x14ac:dyDescent="0.25">
      <c r="B78" s="54"/>
      <c r="C78" s="52"/>
      <c r="D78" s="52"/>
      <c r="E78" s="32"/>
      <c r="F78" s="54"/>
      <c r="G78" s="105" t="s">
        <v>218</v>
      </c>
      <c r="H78" s="77"/>
      <c r="I78" s="100"/>
      <c r="J78" s="100"/>
      <c r="K78" s="66"/>
    </row>
    <row r="79" spans="2:11" x14ac:dyDescent="0.25">
      <c r="B79" s="54"/>
      <c r="C79" s="52"/>
      <c r="D79" s="52"/>
      <c r="E79" s="32"/>
      <c r="F79" s="54"/>
      <c r="H79" s="77"/>
      <c r="I79" s="100"/>
      <c r="J79" s="100"/>
      <c r="K79" s="66"/>
    </row>
    <row r="80" spans="2:11" x14ac:dyDescent="0.25">
      <c r="B80" s="171">
        <v>14</v>
      </c>
      <c r="C80" s="63">
        <v>11</v>
      </c>
      <c r="D80" s="63">
        <v>2021</v>
      </c>
      <c r="E80" s="171" t="s">
        <v>219</v>
      </c>
      <c r="F80" s="171">
        <v>4</v>
      </c>
      <c r="G80" s="64" t="s">
        <v>136</v>
      </c>
      <c r="H80" s="64" t="s">
        <v>217</v>
      </c>
      <c r="I80" s="100">
        <v>819</v>
      </c>
      <c r="J80" s="100">
        <v>7</v>
      </c>
      <c r="K80" s="66">
        <f>I80/J80</f>
        <v>117</v>
      </c>
    </row>
    <row r="81" spans="2:11" x14ac:dyDescent="0.25">
      <c r="B81" s="63">
        <v>12</v>
      </c>
      <c r="C81" s="63">
        <v>6</v>
      </c>
      <c r="D81" s="63">
        <v>2022</v>
      </c>
      <c r="E81" s="216" t="s">
        <v>219</v>
      </c>
      <c r="F81" s="216">
        <v>4</v>
      </c>
      <c r="G81" s="64" t="s">
        <v>120</v>
      </c>
      <c r="H81" s="77"/>
      <c r="I81" s="100">
        <v>533</v>
      </c>
      <c r="J81" s="100">
        <v>5</v>
      </c>
      <c r="K81" s="66">
        <f>I81/J81</f>
        <v>106.6</v>
      </c>
    </row>
    <row r="82" spans="2:11" x14ac:dyDescent="0.25">
      <c r="B82" s="54"/>
      <c r="C82" s="52"/>
      <c r="D82" s="52"/>
      <c r="E82" s="32"/>
      <c r="F82" s="54"/>
      <c r="H82" s="77"/>
      <c r="I82" s="79">
        <f>SUM(I80:I81)</f>
        <v>1352</v>
      </c>
      <c r="J82" s="79">
        <f>SUM(J80:J81)</f>
        <v>12</v>
      </c>
      <c r="K82" s="66">
        <f>I82/J82</f>
        <v>112.66666666666667</v>
      </c>
    </row>
    <row r="83" spans="2:11" x14ac:dyDescent="0.25">
      <c r="B83" s="54"/>
      <c r="C83" s="52"/>
      <c r="D83" s="52"/>
      <c r="E83" s="32"/>
      <c r="F83" s="54"/>
      <c r="H83" s="77"/>
      <c r="I83" s="100"/>
      <c r="J83" s="100"/>
      <c r="K83" s="66"/>
    </row>
    <row r="84" spans="2:11" x14ac:dyDescent="0.25">
      <c r="B84" s="206">
        <v>14</v>
      </c>
      <c r="C84" s="63">
        <v>11</v>
      </c>
      <c r="D84" s="63">
        <v>2021</v>
      </c>
      <c r="E84" s="171" t="s">
        <v>219</v>
      </c>
      <c r="F84" s="171">
        <v>4</v>
      </c>
      <c r="G84" s="64" t="s">
        <v>136</v>
      </c>
      <c r="H84" s="64" t="s">
        <v>256</v>
      </c>
      <c r="I84" s="100">
        <v>1043</v>
      </c>
      <c r="J84" s="100">
        <v>7</v>
      </c>
      <c r="K84" s="66">
        <f>I84/J84</f>
        <v>149</v>
      </c>
    </row>
    <row r="85" spans="2:11" x14ac:dyDescent="0.25">
      <c r="B85" s="54">
        <v>27</v>
      </c>
      <c r="C85" s="63">
        <v>2</v>
      </c>
      <c r="D85" s="63">
        <v>2022</v>
      </c>
      <c r="E85" s="206" t="s">
        <v>219</v>
      </c>
      <c r="F85" s="206">
        <v>4</v>
      </c>
      <c r="G85" s="64" t="s">
        <v>262</v>
      </c>
      <c r="H85" s="64"/>
      <c r="I85" s="100">
        <v>1115</v>
      </c>
      <c r="J85" s="100">
        <v>7</v>
      </c>
      <c r="K85" s="66">
        <f>I85/J85</f>
        <v>159.28571428571428</v>
      </c>
    </row>
    <row r="86" spans="2:11" x14ac:dyDescent="0.25">
      <c r="B86" s="63">
        <v>12</v>
      </c>
      <c r="C86" s="63">
        <v>6</v>
      </c>
      <c r="D86" s="63">
        <v>2022</v>
      </c>
      <c r="E86" s="216" t="s">
        <v>219</v>
      </c>
      <c r="F86" s="216">
        <v>4</v>
      </c>
      <c r="G86" s="64" t="s">
        <v>120</v>
      </c>
      <c r="H86" s="64"/>
      <c r="I86" s="100">
        <v>937</v>
      </c>
      <c r="J86" s="100">
        <v>7</v>
      </c>
      <c r="K86" s="66">
        <f>I86/J86</f>
        <v>133.85714285714286</v>
      </c>
    </row>
    <row r="87" spans="2:11" x14ac:dyDescent="0.25">
      <c r="B87" s="54"/>
      <c r="C87" s="52"/>
      <c r="D87" s="52"/>
      <c r="E87" s="32"/>
      <c r="F87" s="54"/>
      <c r="G87" s="64"/>
      <c r="H87" s="64"/>
      <c r="I87" s="79">
        <f>SUM(I84:I86)</f>
        <v>3095</v>
      </c>
      <c r="J87" s="79">
        <f>SUM(J84:J86)</f>
        <v>21</v>
      </c>
      <c r="K87" s="66">
        <f>I87/J87</f>
        <v>147.38095238095238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0"/>
      <c r="J88" s="100"/>
      <c r="K88" s="66"/>
    </row>
    <row r="89" spans="2:11" x14ac:dyDescent="0.25">
      <c r="B89" s="206">
        <v>14</v>
      </c>
      <c r="C89" s="63">
        <v>11</v>
      </c>
      <c r="D89" s="63">
        <v>2021</v>
      </c>
      <c r="E89" s="171" t="s">
        <v>219</v>
      </c>
      <c r="F89" s="171">
        <v>4</v>
      </c>
      <c r="G89" s="64" t="s">
        <v>136</v>
      </c>
      <c r="H89" s="64" t="s">
        <v>245</v>
      </c>
      <c r="I89" s="100">
        <v>1148</v>
      </c>
      <c r="J89" s="100">
        <v>7</v>
      </c>
      <c r="K89" s="66">
        <f>I89/J89</f>
        <v>164</v>
      </c>
    </row>
    <row r="90" spans="2:11" x14ac:dyDescent="0.25">
      <c r="B90" s="54">
        <v>27</v>
      </c>
      <c r="C90" s="52">
        <v>2</v>
      </c>
      <c r="D90" s="52">
        <v>2022</v>
      </c>
      <c r="E90" s="206" t="s">
        <v>219</v>
      </c>
      <c r="F90" s="206">
        <v>4</v>
      </c>
      <c r="G90" s="64" t="s">
        <v>262</v>
      </c>
      <c r="H90" s="64"/>
      <c r="I90" s="100">
        <v>1209</v>
      </c>
      <c r="J90" s="100">
        <v>7</v>
      </c>
      <c r="K90" s="66">
        <f>I90/J90</f>
        <v>172.71428571428572</v>
      </c>
    </row>
    <row r="91" spans="2:11" x14ac:dyDescent="0.25">
      <c r="B91" s="54"/>
      <c r="C91" s="52"/>
      <c r="D91" s="52"/>
      <c r="E91" s="32"/>
      <c r="F91" s="54"/>
      <c r="G91" s="64"/>
      <c r="H91" s="64"/>
      <c r="I91" s="100"/>
      <c r="J91" s="100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79">
        <f>SUM(I89:I91)</f>
        <v>2357</v>
      </c>
      <c r="J92" s="79">
        <f>SUM(J89:J91)</f>
        <v>14</v>
      </c>
      <c r="K92" s="66">
        <f>I92/J92</f>
        <v>168.35714285714286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0"/>
      <c r="J93" s="100"/>
      <c r="K93" s="66"/>
    </row>
    <row r="94" spans="2:11" x14ac:dyDescent="0.25">
      <c r="B94" s="206">
        <v>14</v>
      </c>
      <c r="C94" s="63">
        <v>11</v>
      </c>
      <c r="D94" s="63">
        <v>2021</v>
      </c>
      <c r="E94" s="171" t="s">
        <v>219</v>
      </c>
      <c r="F94" s="171">
        <v>4</v>
      </c>
      <c r="G94" s="64" t="s">
        <v>136</v>
      </c>
      <c r="H94" s="64" t="s">
        <v>216</v>
      </c>
      <c r="I94" s="100">
        <v>1022</v>
      </c>
      <c r="J94" s="100">
        <v>7</v>
      </c>
      <c r="K94" s="66">
        <f>I94/J94</f>
        <v>146</v>
      </c>
    </row>
    <row r="95" spans="2:11" x14ac:dyDescent="0.25">
      <c r="B95" s="54">
        <v>27</v>
      </c>
      <c r="C95" s="63">
        <v>2</v>
      </c>
      <c r="D95" s="63">
        <v>2022</v>
      </c>
      <c r="E95" s="206" t="s">
        <v>219</v>
      </c>
      <c r="F95" s="206">
        <v>4</v>
      </c>
      <c r="G95" s="64" t="s">
        <v>262</v>
      </c>
      <c r="H95" s="64"/>
      <c r="I95" s="100">
        <v>979</v>
      </c>
      <c r="J95" s="100">
        <v>7</v>
      </c>
      <c r="K95" s="66">
        <f>I95/J95</f>
        <v>139.85714285714286</v>
      </c>
    </row>
    <row r="96" spans="2:11" x14ac:dyDescent="0.25">
      <c r="B96" s="63">
        <v>12</v>
      </c>
      <c r="C96" s="63">
        <v>6</v>
      </c>
      <c r="D96" s="63">
        <v>2022</v>
      </c>
      <c r="E96" s="216" t="s">
        <v>219</v>
      </c>
      <c r="F96" s="216">
        <v>4</v>
      </c>
      <c r="G96" s="64" t="s">
        <v>120</v>
      </c>
      <c r="H96" s="64"/>
      <c r="I96" s="100">
        <v>1039</v>
      </c>
      <c r="J96" s="100">
        <v>7</v>
      </c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79">
        <f>SUM(I94:I96)</f>
        <v>3040</v>
      </c>
      <c r="J97" s="79">
        <f>SUM(J94:J96)</f>
        <v>21</v>
      </c>
      <c r="K97" s="66">
        <f>I97/J97</f>
        <v>144.76190476190476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0"/>
      <c r="J98" s="100"/>
      <c r="K98" s="66"/>
    </row>
    <row r="99" spans="2:11" x14ac:dyDescent="0.25">
      <c r="B99" s="54">
        <v>27</v>
      </c>
      <c r="C99" s="63">
        <v>2</v>
      </c>
      <c r="D99" s="63">
        <v>2022</v>
      </c>
      <c r="E99" s="206" t="s">
        <v>219</v>
      </c>
      <c r="F99" s="206">
        <v>4</v>
      </c>
      <c r="G99" s="64" t="s">
        <v>262</v>
      </c>
      <c r="H99" s="64" t="s">
        <v>244</v>
      </c>
      <c r="I99" s="100">
        <v>1109</v>
      </c>
      <c r="J99" s="100">
        <v>7</v>
      </c>
      <c r="K99" s="66">
        <f>I99/J99</f>
        <v>158.42857142857142</v>
      </c>
    </row>
    <row r="100" spans="2:11" x14ac:dyDescent="0.25">
      <c r="B100" s="54"/>
      <c r="C100" s="52"/>
      <c r="D100" s="52"/>
      <c r="E100" s="32"/>
      <c r="F100" s="54"/>
      <c r="G100" s="64"/>
      <c r="H100" s="64"/>
      <c r="I100" s="79">
        <f>SUM(I99:I99)</f>
        <v>1109</v>
      </c>
      <c r="J100" s="79">
        <f>SUM(J99:J99)</f>
        <v>7</v>
      </c>
      <c r="K100" s="66">
        <f>I100/J100</f>
        <v>158.42857142857142</v>
      </c>
    </row>
    <row r="101" spans="2:11" x14ac:dyDescent="0.25">
      <c r="B101" s="54"/>
      <c r="C101" s="52"/>
      <c r="D101" s="52"/>
      <c r="E101" s="32"/>
      <c r="F101" s="54"/>
      <c r="G101" s="64"/>
      <c r="H101" s="64"/>
      <c r="I101" s="100"/>
      <c r="J101" s="100"/>
      <c r="K101" s="66"/>
    </row>
    <row r="102" spans="2:11" x14ac:dyDescent="0.25">
      <c r="B102" s="63">
        <v>12</v>
      </c>
      <c r="C102" s="63">
        <v>6</v>
      </c>
      <c r="D102" s="63">
        <v>2022</v>
      </c>
      <c r="E102" s="216" t="s">
        <v>219</v>
      </c>
      <c r="F102" s="216">
        <v>4</v>
      </c>
      <c r="G102" s="64" t="s">
        <v>120</v>
      </c>
      <c r="H102" s="64" t="s">
        <v>254</v>
      </c>
      <c r="I102" s="100">
        <v>293</v>
      </c>
      <c r="J102" s="100">
        <v>3</v>
      </c>
      <c r="K102" s="66">
        <f>I102/J102</f>
        <v>97.666666666666671</v>
      </c>
    </row>
    <row r="103" spans="2:11" x14ac:dyDescent="0.25">
      <c r="B103" s="54"/>
      <c r="C103" s="52"/>
      <c r="D103" s="52"/>
      <c r="E103" s="32"/>
      <c r="F103" s="54"/>
      <c r="G103" s="64"/>
      <c r="H103" s="64"/>
      <c r="I103" s="100"/>
      <c r="J103" s="100"/>
      <c r="K103" s="66"/>
    </row>
    <row r="104" spans="2:11" x14ac:dyDescent="0.25">
      <c r="B104" s="63">
        <v>12</v>
      </c>
      <c r="C104" s="63">
        <v>6</v>
      </c>
      <c r="D104" s="63">
        <v>2022</v>
      </c>
      <c r="E104" s="216" t="s">
        <v>219</v>
      </c>
      <c r="F104" s="216">
        <v>4</v>
      </c>
      <c r="G104" s="64" t="s">
        <v>120</v>
      </c>
      <c r="H104" s="64" t="s">
        <v>282</v>
      </c>
      <c r="I104" s="100">
        <v>1012</v>
      </c>
      <c r="J104" s="100">
        <v>6</v>
      </c>
      <c r="K104" s="66">
        <f>I104/J104</f>
        <v>168.66666666666666</v>
      </c>
    </row>
    <row r="105" spans="2:11" x14ac:dyDescent="0.25">
      <c r="B105" s="54"/>
      <c r="C105" s="52"/>
      <c r="D105" s="52"/>
      <c r="E105" s="32"/>
      <c r="F105" s="54"/>
      <c r="H105" s="77"/>
      <c r="I105" s="100"/>
      <c r="J105" s="100"/>
      <c r="K105" s="66"/>
    </row>
    <row r="106" spans="2:11" x14ac:dyDescent="0.25">
      <c r="B106" s="54"/>
      <c r="C106" s="52"/>
      <c r="D106" s="52"/>
      <c r="E106" s="32"/>
      <c r="F106" s="54"/>
      <c r="H106" s="171" t="s">
        <v>198</v>
      </c>
      <c r="I106" s="101">
        <f>I82+I87+I92+I97+I100+I102+I104</f>
        <v>12258</v>
      </c>
      <c r="J106" s="102">
        <f>J82+J87+J92+J97+J100+J102+J104</f>
        <v>84</v>
      </c>
      <c r="K106" s="103">
        <f>I106/J106</f>
        <v>145.92857142857142</v>
      </c>
    </row>
    <row r="107" spans="2:11" x14ac:dyDescent="0.25">
      <c r="B107" s="171"/>
      <c r="C107" s="63"/>
      <c r="D107" s="63"/>
      <c r="E107" s="171"/>
      <c r="F107" s="171"/>
      <c r="G107" s="64"/>
      <c r="H107" s="77"/>
      <c r="I107" s="100"/>
      <c r="J107" s="100"/>
      <c r="K107" s="66"/>
    </row>
    <row r="108" spans="2:11" x14ac:dyDescent="0.25">
      <c r="B108" s="54"/>
      <c r="C108" s="52"/>
      <c r="D108" s="52"/>
      <c r="E108" s="32"/>
      <c r="F108" s="54"/>
      <c r="H108" s="77"/>
      <c r="I108" s="100"/>
      <c r="J108" s="100"/>
      <c r="K108" s="66"/>
    </row>
    <row r="109" spans="2:11" x14ac:dyDescent="0.25">
      <c r="B109" s="54"/>
      <c r="C109" s="52"/>
      <c r="D109" s="52"/>
      <c r="E109" s="32"/>
      <c r="F109" s="54"/>
      <c r="H109" s="77"/>
      <c r="I109" s="100"/>
      <c r="J109" s="100"/>
      <c r="K109" s="66"/>
    </row>
    <row r="110" spans="2:11" x14ac:dyDescent="0.25">
      <c r="H110" s="77"/>
      <c r="I110" s="63"/>
      <c r="J110" s="63"/>
      <c r="K110" s="63"/>
    </row>
    <row r="111" spans="2:11" x14ac:dyDescent="0.25">
      <c r="H111" s="71" t="s">
        <v>220</v>
      </c>
      <c r="I111" s="101">
        <f>I39+I76+I106</f>
        <v>50044</v>
      </c>
      <c r="J111" s="102">
        <f>J39+J76+J106</f>
        <v>294</v>
      </c>
      <c r="K111" s="103">
        <f>I111/J111</f>
        <v>170.21768707482994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270</v>
      </c>
      <c r="Q3" t="s">
        <v>271</v>
      </c>
    </row>
    <row r="4" spans="1:18" x14ac:dyDescent="0.25">
      <c r="A4" s="180" t="s">
        <v>266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10">
        <f>+N4/O4</f>
        <v>186.18181818181819</v>
      </c>
      <c r="Q4">
        <v>2052</v>
      </c>
      <c r="R4">
        <f>N4+Q4</f>
        <v>4100</v>
      </c>
    </row>
    <row r="5" spans="1:18" x14ac:dyDescent="0.25">
      <c r="A5" s="72" t="s">
        <v>121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10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0" t="s">
        <v>237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10">
        <f t="shared" si="1"/>
        <v>143</v>
      </c>
      <c r="Q6">
        <v>761</v>
      </c>
      <c r="R6">
        <f t="shared" si="2"/>
        <v>1333</v>
      </c>
    </row>
    <row r="7" spans="1:18" x14ac:dyDescent="0.25">
      <c r="A7" s="180" t="s">
        <v>128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10">
        <f t="shared" si="1"/>
        <v>147.85714285714286</v>
      </c>
      <c r="R7">
        <f t="shared" si="2"/>
        <v>1035</v>
      </c>
    </row>
    <row r="8" spans="1:18" x14ac:dyDescent="0.25">
      <c r="A8" s="72" t="s">
        <v>124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10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2"/>
      <c r="P9" s="210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10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2022-09-15T07:47:48Z</dcterms:modified>
</cp:coreProperties>
</file>