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2_2023" sheetId="1" r:id="rId1"/>
    <sheet name="CHRONO_22_23" sheetId="2" r:id="rId2"/>
    <sheet name="palmares22_23" sheetId="3" r:id="rId3"/>
    <sheet name="nomines_21_22" sheetId="4" r:id="rId4"/>
    <sheet name="dames_clubs_21_22" sheetId="5" r:id="rId5"/>
    <sheet name="hommes_clubs_21_22" sheetId="6" r:id="rId6"/>
    <sheet name="n3 j2" sheetId="7" r:id="rId7"/>
  </sheets>
  <definedNames>
    <definedName name="_xlnm._FilterDatabase" localSheetId="1" hidden="1">CHRONO_22_23!$A$6:$M$12</definedName>
  </definedNames>
  <calcPr calcId="144525"/>
</workbook>
</file>

<file path=xl/calcChain.xml><?xml version="1.0" encoding="utf-8"?>
<calcChain xmlns="http://schemas.openxmlformats.org/spreadsheetml/2006/main">
  <c r="G144" i="1" l="1"/>
  <c r="G141" i="1"/>
  <c r="G142" i="1" s="1"/>
  <c r="G140" i="1"/>
  <c r="O16" i="1" l="1"/>
  <c r="K25" i="2"/>
  <c r="L24" i="2"/>
  <c r="J25" i="2"/>
  <c r="I15" i="1"/>
  <c r="H15" i="1"/>
  <c r="H14" i="1"/>
  <c r="H16" i="1" s="1"/>
  <c r="G16" i="1"/>
  <c r="O124" i="1" l="1"/>
  <c r="O118" i="1"/>
  <c r="O85" i="1"/>
  <c r="F118" i="1"/>
  <c r="I138" i="1" l="1"/>
  <c r="H138" i="1"/>
  <c r="H137" i="1"/>
  <c r="H139" i="1" s="1"/>
  <c r="I135" i="1"/>
  <c r="H135" i="1"/>
  <c r="H134" i="1"/>
  <c r="H136" i="1" s="1"/>
  <c r="I132" i="1"/>
  <c r="H132" i="1"/>
  <c r="H131" i="1"/>
  <c r="H133" i="1" s="1"/>
  <c r="I129" i="1"/>
  <c r="H129" i="1"/>
  <c r="H128" i="1"/>
  <c r="H130" i="1" s="1"/>
  <c r="I126" i="1"/>
  <c r="H126" i="1"/>
  <c r="H125" i="1"/>
  <c r="H127" i="1" s="1"/>
  <c r="I123" i="1"/>
  <c r="H123" i="1"/>
  <c r="H122" i="1"/>
  <c r="H124" i="1" s="1"/>
  <c r="I120" i="1"/>
  <c r="H120" i="1"/>
  <c r="H119" i="1"/>
  <c r="H121" i="1" s="1"/>
  <c r="I117" i="1"/>
  <c r="H117" i="1"/>
  <c r="H116" i="1"/>
  <c r="H118" i="1" s="1"/>
  <c r="I114" i="1"/>
  <c r="H114" i="1"/>
  <c r="H113" i="1"/>
  <c r="H115" i="1" s="1"/>
  <c r="I111" i="1"/>
  <c r="H111" i="1"/>
  <c r="H110" i="1"/>
  <c r="H112" i="1" s="1"/>
  <c r="I108" i="1"/>
  <c r="H108" i="1"/>
  <c r="H107" i="1"/>
  <c r="H109" i="1" s="1"/>
  <c r="I105" i="1"/>
  <c r="H105" i="1"/>
  <c r="H104" i="1"/>
  <c r="H106" i="1" s="1"/>
  <c r="I102" i="1"/>
  <c r="H102" i="1"/>
  <c r="H101" i="1"/>
  <c r="H103" i="1" s="1"/>
  <c r="I99" i="1"/>
  <c r="H99" i="1"/>
  <c r="H98" i="1"/>
  <c r="H100" i="1" s="1"/>
  <c r="I96" i="1"/>
  <c r="H96" i="1"/>
  <c r="H95" i="1"/>
  <c r="H97" i="1" s="1"/>
  <c r="I93" i="1"/>
  <c r="H93" i="1"/>
  <c r="H92" i="1"/>
  <c r="H94" i="1" s="1"/>
  <c r="I90" i="1"/>
  <c r="H90" i="1"/>
  <c r="H89" i="1"/>
  <c r="H91" i="1" s="1"/>
  <c r="I87" i="1"/>
  <c r="H87" i="1"/>
  <c r="H86" i="1"/>
  <c r="I84" i="1"/>
  <c r="H84" i="1"/>
  <c r="H83" i="1"/>
  <c r="I78" i="1"/>
  <c r="H78" i="1"/>
  <c r="H77" i="1"/>
  <c r="H79" i="1" s="1"/>
  <c r="I75" i="1"/>
  <c r="H75" i="1"/>
  <c r="H74" i="1"/>
  <c r="H76" i="1" s="1"/>
  <c r="I72" i="1"/>
  <c r="H72" i="1"/>
  <c r="H71" i="1"/>
  <c r="H73" i="1" s="1"/>
  <c r="I69" i="1"/>
  <c r="H69" i="1"/>
  <c r="H68" i="1"/>
  <c r="H70" i="1" s="1"/>
  <c r="I66" i="1"/>
  <c r="H66" i="1"/>
  <c r="H65" i="1"/>
  <c r="H67" i="1" s="1"/>
  <c r="I63" i="1"/>
  <c r="H63" i="1"/>
  <c r="H62" i="1"/>
  <c r="H64" i="1" s="1"/>
  <c r="I60" i="1"/>
  <c r="H60" i="1"/>
  <c r="H59" i="1"/>
  <c r="I54" i="1"/>
  <c r="H54" i="1"/>
  <c r="H53" i="1"/>
  <c r="I51" i="1"/>
  <c r="H51" i="1"/>
  <c r="H50" i="1"/>
  <c r="H52" i="1" s="1"/>
  <c r="I48" i="1"/>
  <c r="H48" i="1"/>
  <c r="H47" i="1"/>
  <c r="H49" i="1" s="1"/>
  <c r="I45" i="1"/>
  <c r="H45" i="1"/>
  <c r="H44" i="1"/>
  <c r="I42" i="1"/>
  <c r="H42" i="1"/>
  <c r="H41" i="1"/>
  <c r="I39" i="1"/>
  <c r="H39" i="1"/>
  <c r="H38" i="1"/>
  <c r="H40" i="1" s="1"/>
  <c r="I36" i="1"/>
  <c r="H36" i="1"/>
  <c r="H35" i="1"/>
  <c r="H37" i="1" s="1"/>
  <c r="I33" i="1"/>
  <c r="H33" i="1"/>
  <c r="H32" i="1"/>
  <c r="H34" i="1" s="1"/>
  <c r="I27" i="1"/>
  <c r="H27" i="1"/>
  <c r="H26" i="1"/>
  <c r="H28" i="1" s="1"/>
  <c r="I24" i="1"/>
  <c r="H24" i="1"/>
  <c r="H23" i="1"/>
  <c r="H25" i="1" s="1"/>
  <c r="I21" i="1"/>
  <c r="H21" i="1"/>
  <c r="H20" i="1"/>
  <c r="H22" i="1" s="1"/>
  <c r="I18" i="1"/>
  <c r="H18" i="1"/>
  <c r="H17" i="1"/>
  <c r="H19" i="1" s="1"/>
  <c r="I30" i="1"/>
  <c r="H30" i="1"/>
  <c r="H29" i="1"/>
  <c r="I12" i="1"/>
  <c r="H12" i="1"/>
  <c r="H11" i="1"/>
  <c r="F140" i="1"/>
  <c r="H140" i="1" s="1"/>
  <c r="F141" i="1"/>
  <c r="H141" i="1" s="1"/>
  <c r="F124" i="1"/>
  <c r="F91" i="1"/>
  <c r="F88" i="1"/>
  <c r="F85" i="1"/>
  <c r="F61" i="1"/>
  <c r="F55" i="1"/>
  <c r="F46" i="1"/>
  <c r="F43" i="1"/>
  <c r="F31" i="1"/>
  <c r="E73" i="1"/>
  <c r="L23" i="2"/>
  <c r="L22" i="2"/>
  <c r="L21" i="2"/>
  <c r="L20" i="2"/>
  <c r="L19" i="2"/>
  <c r="L18" i="2"/>
  <c r="L17" i="2"/>
  <c r="L16" i="2"/>
  <c r="L15" i="2"/>
  <c r="L14" i="2"/>
  <c r="L13" i="2"/>
  <c r="H88" i="1" l="1"/>
  <c r="H85" i="1"/>
  <c r="H61" i="1"/>
  <c r="O61" i="1" s="1"/>
  <c r="H55" i="1"/>
  <c r="F144" i="1"/>
  <c r="H46" i="1"/>
  <c r="O46" i="1" s="1"/>
  <c r="H43" i="1"/>
  <c r="O43" i="1" s="1"/>
  <c r="H31" i="1"/>
  <c r="F142" i="1"/>
  <c r="A141" i="1"/>
  <c r="A140" i="1"/>
  <c r="M141" i="1"/>
  <c r="M140" i="1"/>
  <c r="M115" i="1"/>
  <c r="M94" i="1"/>
  <c r="M85" i="1"/>
  <c r="M28" i="1"/>
  <c r="A115" i="1"/>
  <c r="A85" i="1"/>
  <c r="A130" i="1"/>
  <c r="A124" i="1"/>
  <c r="A112" i="1"/>
  <c r="A100" i="1"/>
  <c r="A97" i="1"/>
  <c r="A94" i="1"/>
  <c r="A67" i="1"/>
  <c r="A52" i="1"/>
  <c r="A49" i="1"/>
  <c r="A40" i="1"/>
  <c r="A37" i="1"/>
  <c r="A28" i="1"/>
  <c r="A22" i="1"/>
  <c r="A16" i="1"/>
  <c r="D88" i="1" l="1"/>
  <c r="D121" i="1"/>
  <c r="D73" i="1"/>
  <c r="J24" i="3"/>
  <c r="L11" i="2"/>
  <c r="L9" i="2"/>
  <c r="H25" i="2" l="1"/>
  <c r="J65" i="3" l="1"/>
  <c r="J67" i="3" s="1"/>
  <c r="J36" i="3"/>
  <c r="J29" i="3"/>
  <c r="F41" i="4" l="1"/>
  <c r="J43" i="3"/>
  <c r="J9" i="3"/>
  <c r="M136" i="1" l="1"/>
  <c r="M130" i="1"/>
  <c r="M124" i="1"/>
  <c r="M121" i="1"/>
  <c r="M118" i="1"/>
  <c r="M112" i="1"/>
  <c r="M109" i="1"/>
  <c r="M106" i="1"/>
  <c r="M103" i="1"/>
  <c r="M100" i="1"/>
  <c r="M97" i="1"/>
  <c r="M88" i="1"/>
  <c r="M79" i="1"/>
  <c r="M76" i="1"/>
  <c r="M73" i="1"/>
  <c r="M70" i="1"/>
  <c r="M67" i="1"/>
  <c r="M64" i="1"/>
  <c r="M61" i="1"/>
  <c r="M55" i="1"/>
  <c r="M52" i="1"/>
  <c r="M49" i="1"/>
  <c r="M46" i="1"/>
  <c r="M43" i="1"/>
  <c r="M40" i="1"/>
  <c r="M37" i="1"/>
  <c r="M34" i="1"/>
  <c r="M31" i="1"/>
  <c r="M22" i="1"/>
  <c r="M19" i="1"/>
  <c r="M16" i="1"/>
  <c r="M13" i="1"/>
  <c r="J106" i="6" l="1"/>
  <c r="I106" i="6"/>
  <c r="K104" i="6"/>
  <c r="K102" i="6"/>
  <c r="K86" i="6"/>
  <c r="K81" i="6"/>
  <c r="K73" i="6"/>
  <c r="K69" i="6"/>
  <c r="K65" i="6"/>
  <c r="K54" i="6"/>
  <c r="K49" i="6"/>
  <c r="K36" i="6"/>
  <c r="K26" i="6"/>
  <c r="K21" i="6"/>
  <c r="K16" i="6"/>
  <c r="K11" i="6"/>
  <c r="K35" i="4"/>
  <c r="K36" i="4"/>
  <c r="B41" i="4"/>
  <c r="K32" i="5" l="1"/>
  <c r="K27" i="5"/>
  <c r="K23" i="5"/>
  <c r="J19" i="5"/>
  <c r="K18" i="5"/>
  <c r="I19" i="5"/>
  <c r="K13" i="5"/>
  <c r="J69" i="5" l="1"/>
  <c r="I69" i="5"/>
  <c r="K67" i="5"/>
  <c r="J67" i="5"/>
  <c r="I67" i="5"/>
  <c r="K66" i="5"/>
  <c r="K61" i="5"/>
  <c r="K50" i="5"/>
  <c r="K45" i="5"/>
  <c r="J46" i="3"/>
  <c r="K38" i="4" l="1"/>
  <c r="K37" i="4"/>
  <c r="K30" i="4"/>
  <c r="K33" i="4"/>
  <c r="K9" i="4"/>
  <c r="K28" i="4"/>
  <c r="K27" i="4"/>
  <c r="K32" i="4"/>
  <c r="K31" i="4"/>
  <c r="K29" i="4"/>
  <c r="K34" i="4"/>
  <c r="K24" i="4"/>
  <c r="K21" i="4"/>
  <c r="K23" i="4"/>
  <c r="K26" i="4"/>
  <c r="K25" i="4"/>
  <c r="K22" i="4"/>
  <c r="K20" i="4"/>
  <c r="K14" i="4"/>
  <c r="K17" i="4"/>
  <c r="K13" i="4"/>
  <c r="K19" i="4"/>
  <c r="K15" i="4"/>
  <c r="K18" i="4"/>
  <c r="K16" i="4"/>
  <c r="K10" i="4"/>
  <c r="K11" i="4"/>
  <c r="K12" i="4"/>
  <c r="C41" i="4"/>
  <c r="K41" i="4" l="1"/>
  <c r="K65" i="5"/>
  <c r="K56" i="5"/>
  <c r="K49" i="5"/>
  <c r="K44" i="5"/>
  <c r="K35" i="5"/>
  <c r="K22" i="5"/>
  <c r="K17" i="5"/>
  <c r="K12" i="5"/>
  <c r="K31" i="5"/>
  <c r="R10" i="7"/>
  <c r="R5" i="7"/>
  <c r="R7" i="7"/>
  <c r="R8" i="7"/>
  <c r="R9" i="7"/>
  <c r="N4" i="7"/>
  <c r="Q10" i="7"/>
  <c r="P5" i="7"/>
  <c r="P7" i="7"/>
  <c r="P8" i="7"/>
  <c r="O10" i="7"/>
  <c r="N5" i="7"/>
  <c r="N6" i="7"/>
  <c r="R6" i="7" s="1"/>
  <c r="N7" i="7"/>
  <c r="N8" i="7"/>
  <c r="D10" i="7"/>
  <c r="E10" i="7"/>
  <c r="F10" i="7"/>
  <c r="G10" i="7"/>
  <c r="H10" i="7"/>
  <c r="I10" i="7"/>
  <c r="J10" i="7"/>
  <c r="K10" i="7"/>
  <c r="L10" i="7"/>
  <c r="M10" i="7"/>
  <c r="C10" i="7"/>
  <c r="N10" i="7" l="1"/>
  <c r="P10" i="7" s="1"/>
  <c r="P6" i="7"/>
  <c r="R4" i="7"/>
  <c r="P4" i="7"/>
  <c r="E141" i="1" l="1"/>
  <c r="D141" i="1"/>
  <c r="E140" i="1"/>
  <c r="D140" i="1"/>
  <c r="B53" i="4"/>
  <c r="D142" i="1" l="1"/>
  <c r="E142" i="1"/>
  <c r="H13" i="1" l="1"/>
  <c r="J41" i="4" l="1"/>
  <c r="I41" i="4"/>
  <c r="H41" i="4"/>
  <c r="G41" i="4"/>
  <c r="E41" i="4"/>
  <c r="D41" i="4"/>
  <c r="K99" i="6"/>
  <c r="I100" i="6"/>
  <c r="K100" i="6" s="1"/>
  <c r="J100" i="6"/>
  <c r="I97" i="6"/>
  <c r="J97" i="6"/>
  <c r="I82" i="6"/>
  <c r="J82" i="6"/>
  <c r="K95" i="6"/>
  <c r="I92" i="6"/>
  <c r="K92" i="6" s="1"/>
  <c r="J92" i="6"/>
  <c r="K90" i="6"/>
  <c r="I87" i="6"/>
  <c r="J87" i="6"/>
  <c r="K85" i="6"/>
  <c r="K64" i="6"/>
  <c r="K58" i="6"/>
  <c r="J55" i="6"/>
  <c r="I55" i="6"/>
  <c r="K53" i="6"/>
  <c r="K48" i="6"/>
  <c r="K43" i="6"/>
  <c r="K35" i="6"/>
  <c r="K25" i="6"/>
  <c r="K20" i="6"/>
  <c r="K15" i="6"/>
  <c r="K10" i="6"/>
  <c r="K82" i="6" l="1"/>
  <c r="K97" i="6"/>
  <c r="K87" i="6"/>
  <c r="J16" i="3" l="1"/>
  <c r="A142" i="1" l="1"/>
  <c r="A136" i="1"/>
  <c r="A121" i="1"/>
  <c r="A118" i="1"/>
  <c r="A109" i="1"/>
  <c r="A106" i="1"/>
  <c r="A103" i="1"/>
  <c r="A88" i="1"/>
  <c r="A79" i="1"/>
  <c r="A76" i="1"/>
  <c r="A73" i="1"/>
  <c r="A70" i="1"/>
  <c r="A64" i="1"/>
  <c r="A61" i="1"/>
  <c r="A55" i="1"/>
  <c r="A46" i="1"/>
  <c r="A43" i="1"/>
  <c r="A19" i="1"/>
  <c r="A13" i="1"/>
  <c r="A34" i="1"/>
  <c r="A31" i="1"/>
  <c r="D55" i="1" l="1"/>
  <c r="D34" i="1"/>
  <c r="D31" i="1"/>
  <c r="I141" i="1" l="1"/>
  <c r="K94" i="6" l="1"/>
  <c r="K89" i="6"/>
  <c r="K84" i="6"/>
  <c r="K80" i="6"/>
  <c r="K106" i="6" l="1"/>
  <c r="J51" i="3" l="1"/>
  <c r="O121" i="1" l="1"/>
  <c r="O34" i="1"/>
  <c r="O88" i="1" l="1"/>
  <c r="L8" i="2" l="1"/>
  <c r="L10" i="2"/>
  <c r="J71" i="6" l="1"/>
  <c r="I71" i="6"/>
  <c r="K68" i="6"/>
  <c r="J66" i="6"/>
  <c r="I66" i="6"/>
  <c r="K63" i="6"/>
  <c r="J60" i="6"/>
  <c r="I60" i="6"/>
  <c r="K57" i="6"/>
  <c r="K52" i="6"/>
  <c r="J50" i="6"/>
  <c r="I50" i="6"/>
  <c r="K47" i="6"/>
  <c r="J45" i="6"/>
  <c r="I45" i="6"/>
  <c r="I76" i="6" s="1"/>
  <c r="K42" i="6"/>
  <c r="J37" i="6"/>
  <c r="I37" i="6"/>
  <c r="K34" i="6"/>
  <c r="J32" i="6"/>
  <c r="I32" i="6"/>
  <c r="K29" i="6"/>
  <c r="J27" i="6"/>
  <c r="I27" i="6"/>
  <c r="K24" i="6"/>
  <c r="J22" i="6"/>
  <c r="I22" i="6"/>
  <c r="K19" i="6"/>
  <c r="J17" i="6"/>
  <c r="I17" i="6"/>
  <c r="K14" i="6"/>
  <c r="J12" i="6"/>
  <c r="I12" i="6"/>
  <c r="K9" i="6"/>
  <c r="J90" i="5"/>
  <c r="I90" i="5"/>
  <c r="K87" i="5"/>
  <c r="J85" i="5"/>
  <c r="I85" i="5"/>
  <c r="K82" i="5"/>
  <c r="J80" i="5"/>
  <c r="I80" i="5"/>
  <c r="K77" i="5"/>
  <c r="J75" i="5"/>
  <c r="I75" i="5"/>
  <c r="K72" i="5"/>
  <c r="J63" i="5"/>
  <c r="I63" i="5"/>
  <c r="K60" i="5"/>
  <c r="J58" i="5"/>
  <c r="I58" i="5"/>
  <c r="J54" i="5"/>
  <c r="I54" i="5"/>
  <c r="K53" i="5"/>
  <c r="J51" i="5"/>
  <c r="I51" i="5"/>
  <c r="K48" i="5"/>
  <c r="J46" i="5"/>
  <c r="I46" i="5"/>
  <c r="K43" i="5"/>
  <c r="J33" i="5"/>
  <c r="I33" i="5"/>
  <c r="K33" i="5" s="1"/>
  <c r="K30" i="5"/>
  <c r="J28" i="5"/>
  <c r="I28" i="5"/>
  <c r="K26" i="5"/>
  <c r="J24" i="5"/>
  <c r="I24" i="5"/>
  <c r="K21" i="5"/>
  <c r="K16" i="5"/>
  <c r="J14" i="5"/>
  <c r="I14" i="5"/>
  <c r="K11" i="5"/>
  <c r="J20" i="3"/>
  <c r="L12" i="2"/>
  <c r="L7" i="2"/>
  <c r="J76" i="6" l="1"/>
  <c r="I39" i="5"/>
  <c r="J39" i="5"/>
  <c r="K27" i="6"/>
  <c r="K50" i="6"/>
  <c r="K60" i="6"/>
  <c r="K71" i="6"/>
  <c r="K32" i="6"/>
  <c r="K55" i="6"/>
  <c r="K66" i="6"/>
  <c r="K17" i="6"/>
  <c r="I39" i="6"/>
  <c r="K37" i="6"/>
  <c r="K22" i="6"/>
  <c r="J39" i="6"/>
  <c r="K12" i="6"/>
  <c r="K90" i="5"/>
  <c r="K85" i="5"/>
  <c r="K28" i="5"/>
  <c r="K24" i="5"/>
  <c r="K58" i="5"/>
  <c r="K54" i="5"/>
  <c r="K51" i="5"/>
  <c r="I92" i="5"/>
  <c r="J92" i="5"/>
  <c r="K19" i="5"/>
  <c r="K46" i="5"/>
  <c r="K80" i="5"/>
  <c r="K63" i="5"/>
  <c r="L25" i="2"/>
  <c r="K45" i="6"/>
  <c r="K14" i="5"/>
  <c r="K75" i="5"/>
  <c r="K143" i="1"/>
  <c r="E144" i="1"/>
  <c r="K76" i="6" l="1"/>
  <c r="I111" i="6"/>
  <c r="J111" i="6"/>
  <c r="K39" i="6"/>
  <c r="K92" i="5"/>
  <c r="K39" i="5"/>
  <c r="K69" i="5"/>
  <c r="O73" i="1"/>
  <c r="O55" i="1"/>
  <c r="M142" i="1"/>
  <c r="D144" i="1"/>
  <c r="H144" i="1" s="1"/>
  <c r="O31" i="1"/>
  <c r="K111" i="6" l="1"/>
  <c r="H142" i="1"/>
</calcChain>
</file>

<file path=xl/sharedStrings.xml><?xml version="1.0" encoding="utf-8"?>
<sst xmlns="http://schemas.openxmlformats.org/spreadsheetml/2006/main" count="903" uniqueCount="354">
  <si>
    <t>Lieux</t>
  </si>
  <si>
    <t>progres-</t>
  </si>
  <si>
    <t>listing</t>
  </si>
  <si>
    <t>dernier</t>
  </si>
  <si>
    <t>sion</t>
  </si>
  <si>
    <t>Dates</t>
  </si>
  <si>
    <t>depuis</t>
  </si>
  <si>
    <t>Compétitions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</si>
  <si>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</si>
  <si>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</si>
  <si>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</si>
  <si>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</si>
  <si>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</si>
  <si>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</si>
  <si>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</si>
  <si>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</si>
  <si>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</si>
  <si>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</si>
  <si>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</si>
  <si>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</si>
  <si>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</si>
  <si>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</si>
  <si>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</si>
  <si>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</si>
  <si>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</si>
  <si>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</si>
  <si>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</si>
  <si>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</si>
  <si>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</si>
  <si>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</si>
  <si>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</si>
  <si>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</si>
  <si>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</si>
  <si>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</si>
  <si>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</si>
  <si>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</si>
  <si>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Christophe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</si>
  <si>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</si>
  <si>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</si>
  <si>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</si>
  <si>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</si>
  <si>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</si>
  <si>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</si>
  <si>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</si>
  <si>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</si>
  <si>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</si>
  <si>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</si>
  <si>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</si>
  <si>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</si>
  <si>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</si>
  <si>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</si>
  <si>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</si>
  <si>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</si>
  <si>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</si>
  <si>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</si>
  <si>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</si>
  <si>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</si>
  <si>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</si>
  <si>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</si>
  <si>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</si>
  <si>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</si>
  <si>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</si>
  <si>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</si>
  <si>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</si>
  <si>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</si>
  <si>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</si>
  <si>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</si>
  <si>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</si>
  <si>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</si>
  <si>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</si>
  <si>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</si>
  <si>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</si>
  <si>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</si>
  <si>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</si>
  <si>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</si>
  <si>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</si>
  <si>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</si>
  <si>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</si>
  <si>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</si>
  <si>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</si>
  <si>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</si>
  <si>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</si>
  <si>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</si>
  <si>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</si>
  <si>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</si>
  <si>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</si>
  <si>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</si>
  <si>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</si>
  <si>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</si>
  <si>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</si>
  <si>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</si>
  <si>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</si>
  <si>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</si>
  <si>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</si>
  <si>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</si>
  <si>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</si>
  <si>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</si>
  <si>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</si>
  <si>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</si>
  <si>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</si>
  <si>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</si>
  <si>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</si>
  <si>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</si>
  <si>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</si>
  <si>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</si>
  <si>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</si>
  <si>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</si>
  <si>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</si>
  <si>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</si>
  <si>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</si>
  <si>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</si>
  <si>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</si>
  <si>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</si>
  <si>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</si>
  <si>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</si>
  <si>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</si>
  <si>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</si>
  <si>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</si>
  <si>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</si>
  <si>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</si>
  <si>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</si>
  <si>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</si>
  <si>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</si>
  <si>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</si>
  <si>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</si>
  <si>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</si>
  <si>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</si>
  <si>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</si>
  <si>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</si>
  <si>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</si>
  <si>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</si>
  <si>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</si>
  <si>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</si>
  <si>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</si>
  <si>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Madelaine Sabrina</t>
  </si>
  <si>
    <t>Vire</t>
  </si>
  <si>
    <t>Mariette Laure</t>
  </si>
  <si>
    <t>2 ème</t>
  </si>
  <si>
    <t>3 ème</t>
  </si>
  <si>
    <t>Leprince Christine</t>
  </si>
  <si>
    <t>Delafosse Nicolas</t>
  </si>
  <si>
    <t>Bourel Daniel</t>
  </si>
  <si>
    <t>Tasset Daniel</t>
  </si>
  <si>
    <t>nominés</t>
  </si>
  <si>
    <t>CLAVIER Fanfan 2</t>
  </si>
  <si>
    <t>MARIETTE Laure</t>
  </si>
  <si>
    <t>LECORDIER Emmanuel</t>
  </si>
  <si>
    <t>LEPRINCE Christine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</si>
  <si>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</si>
  <si>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</si>
  <si>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</si>
  <si>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</si>
  <si>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</si>
  <si>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</si>
  <si>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</si>
  <si>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</si>
  <si>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</si>
  <si>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</si>
  <si>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</si>
  <si>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</si>
  <si>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</si>
  <si>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</si>
  <si>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</si>
  <si>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>PERFORMANCES INDIVIDUELLES</t>
  </si>
  <si>
    <t>Moyennes</t>
  </si>
  <si>
    <t>Moyennes Tournois   ≥ 200 :</t>
  </si>
  <si>
    <t>DELAFOSSE  Florian</t>
  </si>
  <si>
    <t>MESNIER Fanfan 1</t>
  </si>
  <si>
    <t>LES  GROS JOUEURS : nombre lignes tournois</t>
  </si>
  <si>
    <t>cumul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</si>
  <si>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</si>
  <si>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</si>
  <si>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</si>
  <si>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</si>
  <si>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</si>
  <si>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</si>
  <si>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</si>
  <si>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</si>
  <si>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</si>
  <si>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</si>
  <si>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</si>
  <si>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</si>
  <si>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</si>
  <si>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</si>
  <si>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</si>
  <si>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</si>
  <si>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</si>
  <si>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</si>
  <si>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</si>
  <si>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</si>
  <si>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</si>
  <si>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</si>
  <si>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</si>
  <si>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</si>
  <si>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</si>
  <si>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</si>
  <si>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</si>
  <si>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</si>
  <si>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</si>
  <si>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</si>
  <si>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</si>
  <si>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</si>
  <si>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</si>
  <si>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</si>
  <si>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 xml:space="preserve">  VICTOIRE en Tournoi Départemental</t>
  </si>
  <si>
    <t xml:space="preserve"> VICTOIRE en Tournoi Régional</t>
  </si>
  <si>
    <t>J 1 comité</t>
  </si>
  <si>
    <t>nbre joueurs</t>
  </si>
  <si>
    <t>records</t>
  </si>
  <si>
    <t>2 èmes</t>
  </si>
  <si>
    <t xml:space="preserve">Basse Normandie  </t>
  </si>
  <si>
    <t>NIOBEY</t>
  </si>
  <si>
    <t>Hubert</t>
  </si>
  <si>
    <t>06.92174</t>
  </si>
  <si>
    <t>Audincourt</t>
  </si>
  <si>
    <t>Poirot Lucien</t>
  </si>
  <si>
    <t>Boxstael Johan</t>
  </si>
  <si>
    <t>Régionale   3</t>
  </si>
  <si>
    <t>Régionale 3</t>
  </si>
  <si>
    <t>cumuls généraux</t>
  </si>
  <si>
    <t>NIOBEY Hubert</t>
  </si>
  <si>
    <t>METIVIER</t>
  </si>
  <si>
    <t>Virginie</t>
  </si>
  <si>
    <t xml:space="preserve"> VICTOIRE en Tournoi District </t>
  </si>
  <si>
    <t>METIVIER Virginie</t>
  </si>
  <si>
    <t>10.99378</t>
  </si>
  <si>
    <t>J 1 Comité</t>
  </si>
  <si>
    <t>LECORDIER Lolita</t>
  </si>
  <si>
    <t>CANTEUX Thierry</t>
  </si>
  <si>
    <t>1  VICTOIRE en Tournoi National</t>
  </si>
  <si>
    <t>st-lô</t>
  </si>
  <si>
    <t>ROULLAND</t>
  </si>
  <si>
    <t>ROULLAND Christophe</t>
  </si>
  <si>
    <t>21.118543</t>
  </si>
  <si>
    <t>macao</t>
  </si>
  <si>
    <t>Morel Anne Gaelle</t>
  </si>
  <si>
    <t>Gresselin Cyrille</t>
  </si>
  <si>
    <t>C</t>
  </si>
  <si>
    <t>B</t>
  </si>
  <si>
    <t>j 1 comité</t>
  </si>
  <si>
    <t>MOREL Anne Gaelle , GANNE Gilles</t>
  </si>
  <si>
    <t>Saint-Lô Macao</t>
  </si>
  <si>
    <t>Horion François</t>
  </si>
  <si>
    <t>Levesque Bernard</t>
  </si>
  <si>
    <t>6 èmes</t>
  </si>
  <si>
    <t>Macao</t>
  </si>
  <si>
    <t>Yvetot</t>
  </si>
  <si>
    <t>Metivier Virginie</t>
  </si>
  <si>
    <t xml:space="preserve">Bad   Boys    Saint - Lô     :   résultats   individuels   aux Chpts des Clubs saison  2021  -  2022 </t>
  </si>
  <si>
    <t>BOCE</t>
  </si>
  <si>
    <t>Valentin</t>
  </si>
  <si>
    <t>22.119275</t>
  </si>
  <si>
    <t>Boce Valentin</t>
  </si>
  <si>
    <t>Niobey Hubert</t>
  </si>
  <si>
    <t>Gadais Stéphane</t>
  </si>
  <si>
    <t>Stephane</t>
  </si>
  <si>
    <t>10.99681</t>
  </si>
  <si>
    <t>DEVAUX</t>
  </si>
  <si>
    <t>22;119644</t>
  </si>
  <si>
    <t>1 ers</t>
  </si>
  <si>
    <t>Cherbourg</t>
  </si>
  <si>
    <t>attendre</t>
  </si>
  <si>
    <t>annuel</t>
  </si>
  <si>
    <t>Romain</t>
  </si>
  <si>
    <t>Métivier Virginie</t>
  </si>
  <si>
    <t>BOCE  Valentin</t>
  </si>
  <si>
    <t>GADAIS Stéphane</t>
  </si>
  <si>
    <t>Gadais Lucie</t>
  </si>
  <si>
    <t>CUM</t>
  </si>
  <si>
    <t>J1</t>
  </si>
  <si>
    <t>Moulins Avermes</t>
  </si>
  <si>
    <t>titres</t>
  </si>
  <si>
    <t>1er</t>
  </si>
  <si>
    <t>LEPARQUIER Didier</t>
  </si>
  <si>
    <t xml:space="preserve">classement : nbre nominations, titres, victoires en tournois, places, records, finales nationales, perf indiv, </t>
  </si>
  <si>
    <t>Simon</t>
  </si>
  <si>
    <t>8,96462</t>
  </si>
  <si>
    <t>Angers</t>
  </si>
  <si>
    <t>Villeneuve d' Asq</t>
  </si>
  <si>
    <t>Canteux Thierry</t>
  </si>
  <si>
    <t>Leparquier Didier</t>
  </si>
  <si>
    <t>NIOBEY  Simon</t>
  </si>
  <si>
    <t>Régionale   1  Equipe   1</t>
  </si>
  <si>
    <t>Régionale   1  Equipe   2</t>
  </si>
  <si>
    <t>33  PODIUMS : hors 1 ère place</t>
  </si>
  <si>
    <t>PERFORMANCE JOUEUR</t>
  </si>
  <si>
    <t>Bad   Boys    Saint - Lô     :   résultats   saison  2022  -  2023  classement par compétition et quilleur</t>
  </si>
  <si>
    <t>cumuls 2022-23</t>
  </si>
  <si>
    <t>Chantal</t>
  </si>
  <si>
    <t>LELERRE</t>
  </si>
  <si>
    <t>Christel</t>
  </si>
  <si>
    <t>3 hdp M</t>
  </si>
  <si>
    <t>mixte</t>
  </si>
  <si>
    <t>21 - 22</t>
  </si>
  <si>
    <t xml:space="preserve">      3 èmes   places</t>
  </si>
  <si>
    <t>204,38 / 8</t>
  </si>
  <si>
    <t>J 1 comités</t>
  </si>
  <si>
    <t xml:space="preserve"> 1    2 èmes   places</t>
  </si>
  <si>
    <t>CLAVIER Fanfan , DELAFOSSE Florian, LECARPENTIER Denis</t>
  </si>
  <si>
    <t xml:space="preserve"> TITRES</t>
  </si>
  <si>
    <t>Bad   Boys    Saint - Lô     :   Palmarès  de  la  saison  2022  -  2023</t>
  </si>
  <si>
    <t>Bad  Boys  Saint - Lô  : les nominés du palmarès   2022  -  2023</t>
  </si>
  <si>
    <t>victoire et score, le boss, quoi !</t>
  </si>
  <si>
    <t>10 99377</t>
  </si>
  <si>
    <t>1  61953</t>
  </si>
  <si>
    <t>91 71368</t>
  </si>
  <si>
    <t>sa moyenne n'est donc  pas usurpée !</t>
  </si>
  <si>
    <t>SEPT</t>
  </si>
  <si>
    <t>MANQUE</t>
  </si>
  <si>
    <t>6 LIGNES</t>
  </si>
  <si>
    <t>national 4 -2</t>
  </si>
  <si>
    <t>4 et 2 hdp</t>
  </si>
  <si>
    <t>Chauray</t>
  </si>
  <si>
    <t>9 ème</t>
  </si>
  <si>
    <t>national viking trio</t>
  </si>
  <si>
    <t>Gadais Cathy</t>
  </si>
  <si>
    <t>Leparquier Christel</t>
  </si>
  <si>
    <t>Lelerre Daniel</t>
  </si>
  <si>
    <t>Bad   Boys    Saint - Lô     :   résultats   saison  2022  -  2023  classement chronologique</t>
  </si>
  <si>
    <t>chauray</t>
  </si>
  <si>
    <t>national</t>
  </si>
  <si>
    <t>cela s'appelle démarrer fort !</t>
  </si>
  <si>
    <t>départ honorable !</t>
  </si>
  <si>
    <t>minimum syndical !</t>
  </si>
  <si>
    <t>politique des petits pas !</t>
  </si>
  <si>
    <t>moi, j' assure !</t>
  </si>
  <si>
    <t>9 èmes</t>
  </si>
  <si>
    <t>7 ème</t>
  </si>
  <si>
    <t>12 èmes</t>
  </si>
  <si>
    <t>17 ème</t>
  </si>
  <si>
    <t>10 èmes</t>
  </si>
  <si>
    <t>bon début, à suivre !</t>
  </si>
  <si>
    <t>bonne reprise  !</t>
  </si>
  <si>
    <t>c'est mieux, on continue !</t>
  </si>
  <si>
    <t>excellente reprise !</t>
  </si>
  <si>
    <t>la courbe est tracée, à suivre !</t>
  </si>
  <si>
    <t>courbe descendante à stopper !</t>
  </si>
  <si>
    <t>GENEVIEVE</t>
  </si>
  <si>
    <t>Teddy</t>
  </si>
  <si>
    <t>23;121579</t>
  </si>
  <si>
    <t>LEGARSON</t>
  </si>
  <si>
    <t>Victor</t>
  </si>
  <si>
    <t>23;121578</t>
  </si>
  <si>
    <t>vire</t>
  </si>
  <si>
    <t xml:space="preserve">chpt </t>
  </si>
  <si>
    <t>jeunes</t>
  </si>
  <si>
    <t>J 1</t>
  </si>
  <si>
    <t>bayeux</t>
  </si>
  <si>
    <t>trio</t>
  </si>
  <si>
    <t>viking</t>
  </si>
  <si>
    <t>1 scr</t>
  </si>
  <si>
    <t>4 ème</t>
  </si>
  <si>
    <t>chpt jeunes  cadet J 1</t>
  </si>
  <si>
    <t>excellent début de saison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</si>
</sst>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0" fontId="8" fillId="0" borderId="0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19" fillId="0" borderId="0" xfId="0" applyFont="1"/>
    <xf numFmtId="0" fontId="19" fillId="0" borderId="0" xfId="0" applyFont="1" applyFill="1"/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1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6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7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3" fillId="19" borderId="0" xfId="0" applyFont="1" applyFill="1"/>
    <xf numFmtId="0" fontId="13" fillId="10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4" fillId="0" borderId="0" xfId="0" applyFont="1" applyFill="1"/>
    <xf numFmtId="0" fontId="30" fillId="0" borderId="0" xfId="0" applyFont="1" applyFill="1" applyAlignment="1">
      <alignment horizontal="center"/>
    </xf>
    <xf numFmtId="0" fontId="15" fillId="13" borderId="0" xfId="0" applyFont="1" applyFill="1"/>
    <xf numFmtId="165" fontId="2" fillId="0" borderId="4" xfId="0" applyNumberFormat="1" applyFont="1" applyFill="1" applyBorder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0" fillId="0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0" fillId="21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30" fillId="0" borderId="0" xfId="0" applyNumberFormat="1" applyFont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2" fontId="0" fillId="0" borderId="0" xfId="0" applyNumberFormat="1"/>
    <xf numFmtId="0" fontId="18" fillId="0" borderId="0" xfId="0" applyFont="1" applyAlignment="1">
      <alignment horizontal="center"/>
    </xf>
    <xf numFmtId="0" fontId="0" fillId="0" borderId="13" xfId="0" applyBorder="1"/>
    <xf numFmtId="0" fontId="0" fillId="21" borderId="0" xfId="0" applyFill="1"/>
    <xf numFmtId="0" fontId="18" fillId="0" borderId="0" xfId="0" applyFont="1" applyAlignment="1">
      <alignment horizontal="center"/>
    </xf>
    <xf numFmtId="0" fontId="30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31" fillId="0" borderId="0" xfId="0" applyFont="1" applyFill="1"/>
    <xf numFmtId="0" fontId="29" fillId="0" borderId="0" xfId="0" applyFont="1" applyFill="1"/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49" fontId="26" fillId="4" borderId="6" xfId="0" applyNumberFormat="1" applyFont="1" applyFill="1" applyBorder="1" applyAlignment="1">
      <alignment horizontal="center"/>
    </xf>
    <xf numFmtId="49" fontId="6" fillId="4" borderId="6" xfId="0" applyNumberFormat="1" applyFont="1" applyFill="1" applyBorder="1" applyAlignment="1">
      <alignment horizontal="center"/>
    </xf>
    <xf numFmtId="49" fontId="26" fillId="4" borderId="9" xfId="0" applyNumberFormat="1" applyFont="1" applyFill="1" applyBorder="1" applyAlignment="1">
      <alignment horizontal="center"/>
    </xf>
    <xf numFmtId="49" fontId="26" fillId="20" borderId="6" xfId="0" applyNumberFormat="1" applyFont="1" applyFill="1" applyBorder="1" applyAlignment="1">
      <alignment horizontal="center"/>
    </xf>
    <xf numFmtId="49" fontId="6" fillId="20" borderId="6" xfId="0" applyNumberFormat="1" applyFont="1" applyFill="1" applyBorder="1" applyAlignment="1">
      <alignment horizontal="center"/>
    </xf>
    <xf numFmtId="49" fontId="26" fillId="20" borderId="9" xfId="0" applyNumberFormat="1" applyFont="1" applyFill="1" applyBorder="1" applyAlignment="1">
      <alignment horizontal="center"/>
    </xf>
    <xf numFmtId="0" fontId="18" fillId="0" borderId="0" xfId="0" applyFont="1" applyFill="1"/>
    <xf numFmtId="0" fontId="20" fillId="0" borderId="0" xfId="0" applyFont="1" applyFill="1"/>
    <xf numFmtId="0" fontId="18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16" fontId="3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2" fontId="32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7" fillId="15" borderId="0" xfId="0" applyFont="1" applyFill="1" applyAlignment="1">
      <alignment horizontal="center"/>
    </xf>
    <xf numFmtId="0" fontId="17" fillId="16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DAEEF3"/>
      <color rgb="FFF2DCDB"/>
      <color rgb="FFFCD5B4"/>
      <color rgb="FF66FFFF"/>
      <color rgb="FF00FF00"/>
      <color rgb="FFD0A3FD"/>
      <color rgb="FFD9D9D9"/>
      <color rgb="FFFF006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4"/>
  <sheetViews>
    <sheetView tabSelected="1" workbookViewId="0">
      <selection activeCell="J127" sqref="J127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7" width="9.7109375" customWidth="1"/>
    <col min="8" max="8" width="10.7109375" customWidth="1"/>
    <col min="9" max="9" width="8.5703125" customWidth="1"/>
    <col min="10" max="10" width="36.140625" customWidth="1"/>
    <col min="11" max="11" width="12.42578125" customWidth="1"/>
    <col min="12" max="12" width="2.28515625" customWidth="1"/>
    <col min="13" max="13" width="9.28515625" customWidth="1"/>
    <col min="14" max="14" width="2.42578125" customWidth="1"/>
    <col min="15" max="15" width="9.85546875" customWidth="1"/>
  </cols>
  <sheetData>
    <row r="1" spans="1:17" ht="15.75" x14ac:dyDescent="0.25">
      <c r="A1" s="55" t="s">
        <v>286</v>
      </c>
    </row>
    <row r="4" spans="1:17" x14ac:dyDescent="0.25">
      <c r="A4" s="1"/>
      <c r="B4" s="142" t="s">
        <v>0</v>
      </c>
      <c r="C4" s="2"/>
      <c r="D4" s="106" t="s">
        <v>230</v>
      </c>
      <c r="E4" s="106" t="s">
        <v>319</v>
      </c>
      <c r="F4" s="238" t="s">
        <v>347</v>
      </c>
      <c r="G4" s="238" t="s">
        <v>343</v>
      </c>
      <c r="H4" s="117"/>
      <c r="I4" s="118"/>
      <c r="K4" s="4"/>
      <c r="M4" s="5" t="s">
        <v>261</v>
      </c>
      <c r="O4" s="6" t="s">
        <v>1</v>
      </c>
    </row>
    <row r="5" spans="1:17" x14ac:dyDescent="0.25">
      <c r="A5" s="137" t="s">
        <v>13</v>
      </c>
      <c r="B5" s="137"/>
      <c r="C5" s="7"/>
      <c r="D5" s="119" t="s">
        <v>234</v>
      </c>
      <c r="E5" s="107"/>
      <c r="F5" s="119"/>
      <c r="G5" s="119"/>
      <c r="H5" s="243" t="s">
        <v>287</v>
      </c>
      <c r="I5" s="244"/>
      <c r="K5" s="8"/>
      <c r="M5" s="9" t="s">
        <v>3</v>
      </c>
      <c r="O5" s="10" t="s">
        <v>4</v>
      </c>
    </row>
    <row r="6" spans="1:17" x14ac:dyDescent="0.25">
      <c r="A6" s="137"/>
      <c r="B6" s="143" t="s">
        <v>5</v>
      </c>
      <c r="C6" s="7"/>
      <c r="D6" s="108">
        <v>44815</v>
      </c>
      <c r="E6" s="108">
        <v>44822</v>
      </c>
      <c r="F6" s="108">
        <v>44822</v>
      </c>
      <c r="G6" s="108">
        <v>44829</v>
      </c>
      <c r="H6" s="120"/>
      <c r="I6" s="121"/>
      <c r="K6" s="4"/>
      <c r="M6" s="9" t="s">
        <v>2</v>
      </c>
      <c r="O6" s="10" t="s">
        <v>6</v>
      </c>
    </row>
    <row r="7" spans="1:17" x14ac:dyDescent="0.25">
      <c r="A7" s="137">
        <v>2021</v>
      </c>
      <c r="B7" s="143" t="s">
        <v>7</v>
      </c>
      <c r="C7" s="7"/>
      <c r="D7" s="122" t="s">
        <v>206</v>
      </c>
      <c r="E7" s="122" t="s">
        <v>320</v>
      </c>
      <c r="F7" s="122" t="s">
        <v>320</v>
      </c>
      <c r="G7" s="122" t="s">
        <v>344</v>
      </c>
      <c r="H7" s="114" t="s">
        <v>8</v>
      </c>
      <c r="I7" s="114" t="s">
        <v>9</v>
      </c>
      <c r="K7" s="4"/>
      <c r="M7" s="9" t="s">
        <v>262</v>
      </c>
      <c r="O7" s="10" t="s">
        <v>13</v>
      </c>
    </row>
    <row r="8" spans="1:17" x14ac:dyDescent="0.25">
      <c r="A8" s="137"/>
      <c r="B8" s="143" t="s">
        <v>10</v>
      </c>
      <c r="C8" s="7"/>
      <c r="D8" s="109" t="s">
        <v>292</v>
      </c>
      <c r="E8" s="239"/>
      <c r="F8" s="109" t="s">
        <v>348</v>
      </c>
      <c r="G8" s="109" t="s">
        <v>345</v>
      </c>
      <c r="H8" s="114" t="s">
        <v>11</v>
      </c>
      <c r="I8" s="114" t="s">
        <v>12</v>
      </c>
      <c r="K8" s="4"/>
      <c r="M8" s="220" t="s">
        <v>307</v>
      </c>
      <c r="O8" s="10" t="s">
        <v>293</v>
      </c>
    </row>
    <row r="9" spans="1:17" x14ac:dyDescent="0.25">
      <c r="A9" s="137">
        <v>2022</v>
      </c>
      <c r="B9" s="137"/>
      <c r="C9" s="7"/>
      <c r="D9" s="109"/>
      <c r="E9" s="109"/>
      <c r="F9" s="109" t="s">
        <v>349</v>
      </c>
      <c r="G9" s="109" t="s">
        <v>346</v>
      </c>
      <c r="H9" s="114" t="s">
        <v>15</v>
      </c>
      <c r="I9" s="114" t="s">
        <v>16</v>
      </c>
      <c r="J9" s="190"/>
      <c r="K9" s="8"/>
      <c r="M9" s="219">
        <v>2022</v>
      </c>
      <c r="O9" s="10"/>
    </row>
    <row r="10" spans="1:17" x14ac:dyDescent="0.25">
      <c r="A10" s="12"/>
      <c r="B10" s="144" t="s">
        <v>17</v>
      </c>
      <c r="C10" s="13"/>
      <c r="D10" s="110" t="s">
        <v>18</v>
      </c>
      <c r="E10" s="110" t="s">
        <v>311</v>
      </c>
      <c r="F10" s="110" t="s">
        <v>18</v>
      </c>
      <c r="G10" s="110" t="s">
        <v>350</v>
      </c>
      <c r="H10" s="115" t="s">
        <v>14</v>
      </c>
      <c r="I10" s="116"/>
      <c r="K10" s="14"/>
      <c r="M10" s="15"/>
      <c r="O10" s="16"/>
    </row>
    <row r="11" spans="1:17" x14ac:dyDescent="0.25">
      <c r="A11" s="112">
        <v>5271</v>
      </c>
      <c r="B11" s="123" t="s">
        <v>19</v>
      </c>
      <c r="C11" s="17" t="s">
        <v>20</v>
      </c>
      <c r="D11" s="147"/>
      <c r="E11" s="148"/>
      <c r="F11" s="148"/>
      <c r="G11" s="148"/>
      <c r="H11" s="145" t="str">
        <f>IF(SUM(D11:F11)=0,"",SUM(D11:F11))</f>
        <v/>
      </c>
      <c r="I11" s="19"/>
      <c r="J11" s="20"/>
      <c r="K11" s="21" t="s">
        <v>19</v>
      </c>
      <c r="M11" s="112">
        <v>5271</v>
      </c>
      <c r="O11" s="18"/>
    </row>
    <row r="12" spans="1:17" x14ac:dyDescent="0.25">
      <c r="A12" s="114">
        <v>40</v>
      </c>
      <c r="B12" s="124" t="s">
        <v>21</v>
      </c>
      <c r="C12" s="22" t="s">
        <v>22</v>
      </c>
      <c r="D12" s="147"/>
      <c r="E12" s="147"/>
      <c r="F12" s="227"/>
      <c r="G12" s="240"/>
      <c r="H12" s="145" t="str">
        <f>IF(SUM(D12:F12)=0,"",SUM(D12:F12))</f>
        <v/>
      </c>
      <c r="I12" s="114" t="str">
        <f>IF(COUNTA(D12:F12)=0,"",COUNTA(D12:F12))</f>
        <v/>
      </c>
      <c r="J12" s="223"/>
      <c r="K12" s="24" t="s">
        <v>21</v>
      </c>
      <c r="M12" s="114">
        <v>40</v>
      </c>
      <c r="O12" s="18"/>
      <c r="P12" s="199"/>
      <c r="Q12" s="200"/>
    </row>
    <row r="13" spans="1:17" x14ac:dyDescent="0.25">
      <c r="A13" s="138">
        <f>A11/A12</f>
        <v>131.77500000000001</v>
      </c>
      <c r="B13" s="125" t="s">
        <v>23</v>
      </c>
      <c r="C13" s="22" t="s">
        <v>24</v>
      </c>
      <c r="D13" s="149"/>
      <c r="E13" s="138"/>
      <c r="F13" s="138"/>
      <c r="G13" s="138"/>
      <c r="H13" s="138" t="str">
        <f t="shared" ref="H13:H28" si="0">IF(H11="","",H11/H12)</f>
        <v/>
      </c>
      <c r="I13" s="25"/>
      <c r="J13" s="160"/>
      <c r="K13" s="133" t="s">
        <v>23</v>
      </c>
      <c r="M13" s="138">
        <f t="shared" ref="M13" si="1">IF(M11="","",M11/M12)</f>
        <v>131.77500000000001</v>
      </c>
      <c r="O13" s="141"/>
      <c r="P13" s="199"/>
      <c r="Q13" s="200"/>
    </row>
    <row r="14" spans="1:17" x14ac:dyDescent="0.25">
      <c r="A14" s="139">
        <v>5865</v>
      </c>
      <c r="B14" s="37" t="s">
        <v>249</v>
      </c>
      <c r="C14" s="17" t="s">
        <v>20</v>
      </c>
      <c r="D14" s="197"/>
      <c r="E14" s="166"/>
      <c r="F14" s="166"/>
      <c r="G14" s="139">
        <v>1090</v>
      </c>
      <c r="H14" s="145">
        <f>IF(SUM(D14:G14)=0,"",SUM(D14:G14))</f>
        <v>1090</v>
      </c>
      <c r="I14" s="19"/>
      <c r="J14" s="160"/>
      <c r="K14" s="37" t="s">
        <v>249</v>
      </c>
      <c r="M14" s="139">
        <v>5865</v>
      </c>
      <c r="O14" s="150"/>
      <c r="P14" s="182"/>
      <c r="Q14" s="200"/>
    </row>
    <row r="15" spans="1:17" x14ac:dyDescent="0.25">
      <c r="A15" s="139">
        <v>52</v>
      </c>
      <c r="B15" s="134" t="s">
        <v>250</v>
      </c>
      <c r="C15" s="22" t="s">
        <v>22</v>
      </c>
      <c r="D15" s="197"/>
      <c r="E15" s="166"/>
      <c r="F15" s="166"/>
      <c r="G15" s="139">
        <v>8</v>
      </c>
      <c r="H15" s="145">
        <f>IF(SUM(D15:G15)=0,"",SUM(D15:G15))</f>
        <v>8</v>
      </c>
      <c r="I15" s="114">
        <f>IF(COUNTA(D15:G15)=0,"",COUNTA(D15:G15))</f>
        <v>1</v>
      </c>
      <c r="J15" s="189" t="s">
        <v>353</v>
      </c>
      <c r="K15" s="134" t="s">
        <v>250</v>
      </c>
      <c r="M15" s="139">
        <v>52</v>
      </c>
      <c r="O15" s="150"/>
      <c r="P15" s="199"/>
      <c r="Q15" s="199"/>
    </row>
    <row r="16" spans="1:17" x14ac:dyDescent="0.25">
      <c r="A16" s="138">
        <f>A14/A15</f>
        <v>112.78846153846153</v>
      </c>
      <c r="B16" s="135" t="s">
        <v>251</v>
      </c>
      <c r="C16" s="22" t="s">
        <v>24</v>
      </c>
      <c r="D16" s="149"/>
      <c r="E16" s="138"/>
      <c r="F16" s="138"/>
      <c r="G16" s="138">
        <f>+G14/G15</f>
        <v>136.25</v>
      </c>
      <c r="H16" s="138">
        <f t="shared" ref="H16" si="2">IF(H14="","",H14/H15)</f>
        <v>136.25</v>
      </c>
      <c r="I16" s="25"/>
      <c r="J16" s="160"/>
      <c r="K16" s="134" t="s">
        <v>251</v>
      </c>
      <c r="M16" s="138">
        <f t="shared" ref="M16" si="3">IF(M14="","",M14/M15)</f>
        <v>112.78846153846153</v>
      </c>
      <c r="O16" s="141">
        <f>H16-A16</f>
        <v>23.461538461538467</v>
      </c>
      <c r="P16" s="199"/>
      <c r="Q16" s="199"/>
    </row>
    <row r="17" spans="1:17" x14ac:dyDescent="0.25">
      <c r="A17" s="139">
        <v>2315</v>
      </c>
      <c r="B17" s="126" t="s">
        <v>25</v>
      </c>
      <c r="C17" s="17" t="s">
        <v>20</v>
      </c>
      <c r="D17" s="147"/>
      <c r="E17" s="150"/>
      <c r="F17" s="150"/>
      <c r="G17" s="150"/>
      <c r="H17" s="145" t="str">
        <f t="shared" ref="H17:H18" si="4">IF(SUM(D17:F17)=0,"",SUM(D17:F17))</f>
        <v/>
      </c>
      <c r="I17" s="19"/>
      <c r="J17" s="23"/>
      <c r="K17" s="26" t="s">
        <v>25</v>
      </c>
      <c r="M17" s="139">
        <v>2315</v>
      </c>
      <c r="O17" s="145"/>
      <c r="P17" s="200"/>
      <c r="Q17" s="182"/>
    </row>
    <row r="18" spans="1:17" x14ac:dyDescent="0.25">
      <c r="A18" s="139">
        <v>12</v>
      </c>
      <c r="B18" s="127" t="s">
        <v>26</v>
      </c>
      <c r="C18" s="22" t="s">
        <v>22</v>
      </c>
      <c r="D18" s="147"/>
      <c r="E18" s="150"/>
      <c r="F18" s="150"/>
      <c r="G18" s="150"/>
      <c r="H18" s="145" t="str">
        <f t="shared" si="4"/>
        <v/>
      </c>
      <c r="I18" s="114" t="str">
        <f t="shared" ref="I18" si="5">IF(COUNTA(D18:F18)=0,"",COUNTA(D18:F18))</f>
        <v/>
      </c>
      <c r="J18" s="160"/>
      <c r="K18" s="27" t="s">
        <v>26</v>
      </c>
      <c r="M18" s="139">
        <v>12</v>
      </c>
      <c r="O18" s="145"/>
    </row>
    <row r="19" spans="1:17" x14ac:dyDescent="0.25">
      <c r="A19" s="138">
        <f>A17/A18</f>
        <v>192.91666666666666</v>
      </c>
      <c r="B19" s="128" t="s">
        <v>27</v>
      </c>
      <c r="C19" s="22" t="s">
        <v>24</v>
      </c>
      <c r="D19" s="138"/>
      <c r="E19" s="141"/>
      <c r="F19" s="141"/>
      <c r="G19" s="141"/>
      <c r="H19" s="138" t="str">
        <f t="shared" si="0"/>
        <v/>
      </c>
      <c r="I19" s="25"/>
      <c r="J19" s="160"/>
      <c r="K19" s="135" t="s">
        <v>27</v>
      </c>
      <c r="M19" s="138">
        <f t="shared" ref="M19" si="6">IF(M17="","",M17/M18)</f>
        <v>192.91666666666666</v>
      </c>
      <c r="O19" s="141"/>
    </row>
    <row r="20" spans="1:17" x14ac:dyDescent="0.25">
      <c r="A20" s="139">
        <v>1352</v>
      </c>
      <c r="B20" s="129" t="s">
        <v>28</v>
      </c>
      <c r="C20" s="17" t="s">
        <v>20</v>
      </c>
      <c r="D20" s="147"/>
      <c r="E20" s="150"/>
      <c r="F20" s="150"/>
      <c r="G20" s="150"/>
      <c r="H20" s="145" t="str">
        <f t="shared" ref="H20:H21" si="7">IF(SUM(D20:F20)=0,"",SUM(D20:F20))</f>
        <v/>
      </c>
      <c r="I20" s="19"/>
      <c r="J20" s="28"/>
      <c r="K20" s="29" t="s">
        <v>28</v>
      </c>
      <c r="M20" s="139">
        <v>1352</v>
      </c>
      <c r="O20" s="145"/>
    </row>
    <row r="21" spans="1:17" x14ac:dyDescent="0.25">
      <c r="A21" s="139">
        <v>12</v>
      </c>
      <c r="B21" s="130" t="s">
        <v>29</v>
      </c>
      <c r="C21" s="22" t="s">
        <v>22</v>
      </c>
      <c r="D21" s="147"/>
      <c r="E21" s="150"/>
      <c r="F21" s="150"/>
      <c r="G21" s="150"/>
      <c r="H21" s="145" t="str">
        <f t="shared" si="7"/>
        <v/>
      </c>
      <c r="I21" s="114" t="str">
        <f t="shared" ref="I21" si="8">IF(COUNTA(D21:F21)=0,"",COUNTA(D21:F21))</f>
        <v/>
      </c>
      <c r="J21" s="160"/>
      <c r="K21" s="27" t="s">
        <v>29</v>
      </c>
      <c r="M21" s="139">
        <v>12</v>
      </c>
      <c r="O21" s="145"/>
    </row>
    <row r="22" spans="1:17" x14ac:dyDescent="0.25">
      <c r="A22" s="138">
        <f>A20/A21</f>
        <v>112.66666666666667</v>
      </c>
      <c r="B22" s="131" t="s">
        <v>30</v>
      </c>
      <c r="C22" s="22" t="s">
        <v>24</v>
      </c>
      <c r="D22" s="149"/>
      <c r="E22" s="141"/>
      <c r="F22" s="141"/>
      <c r="G22" s="141"/>
      <c r="H22" s="138" t="str">
        <f t="shared" si="0"/>
        <v/>
      </c>
      <c r="I22" s="25"/>
      <c r="J22" s="28"/>
      <c r="K22" s="161" t="s">
        <v>30</v>
      </c>
      <c r="M22" s="138">
        <f t="shared" ref="M22" si="9">IF(M20="","",M20/M21)</f>
        <v>112.66666666666667</v>
      </c>
      <c r="O22" s="141"/>
    </row>
    <row r="23" spans="1:17" x14ac:dyDescent="0.25">
      <c r="A23" s="112">
        <v>0</v>
      </c>
      <c r="B23" s="21" t="s">
        <v>31</v>
      </c>
      <c r="C23" s="17" t="s">
        <v>20</v>
      </c>
      <c r="D23" s="152"/>
      <c r="E23" s="153"/>
      <c r="F23" s="153"/>
      <c r="G23" s="153"/>
      <c r="H23" s="145" t="str">
        <f t="shared" ref="H23:H24" si="10">IF(SUM(D23:F23)=0,"",SUM(D23:F23))</f>
        <v/>
      </c>
      <c r="I23" s="19"/>
      <c r="J23" s="30"/>
      <c r="K23" s="21" t="s">
        <v>31</v>
      </c>
      <c r="M23" s="112"/>
      <c r="O23" s="145"/>
    </row>
    <row r="24" spans="1:17" x14ac:dyDescent="0.25">
      <c r="A24" s="112"/>
      <c r="B24" s="132" t="s">
        <v>32</v>
      </c>
      <c r="C24" s="22" t="s">
        <v>22</v>
      </c>
      <c r="D24" s="114"/>
      <c r="E24" s="114"/>
      <c r="F24" s="114"/>
      <c r="G24" s="114"/>
      <c r="H24" s="145" t="str">
        <f t="shared" si="10"/>
        <v/>
      </c>
      <c r="I24" s="114" t="str">
        <f t="shared" ref="I24" si="11">IF(COUNTA(D24:F24)=0,"",COUNTA(D24:F24))</f>
        <v/>
      </c>
      <c r="J24" s="160"/>
      <c r="K24" s="31" t="s">
        <v>32</v>
      </c>
      <c r="L24" s="32"/>
      <c r="M24" s="112"/>
      <c r="O24" s="145"/>
    </row>
    <row r="25" spans="1:17" x14ac:dyDescent="0.25">
      <c r="A25" s="138"/>
      <c r="B25" s="133" t="s">
        <v>33</v>
      </c>
      <c r="C25" s="22" t="s">
        <v>24</v>
      </c>
      <c r="D25" s="141"/>
      <c r="E25" s="141"/>
      <c r="F25" s="141"/>
      <c r="G25" s="141"/>
      <c r="H25" s="138" t="str">
        <f t="shared" si="0"/>
        <v/>
      </c>
      <c r="I25" s="25"/>
      <c r="J25" s="23"/>
      <c r="K25" s="133" t="s">
        <v>33</v>
      </c>
      <c r="L25" s="32"/>
      <c r="M25" s="138"/>
      <c r="N25" s="30"/>
      <c r="O25" s="141"/>
    </row>
    <row r="26" spans="1:17" x14ac:dyDescent="0.25">
      <c r="A26" s="112">
        <v>1068</v>
      </c>
      <c r="B26" s="33" t="s">
        <v>31</v>
      </c>
      <c r="C26" s="22" t="s">
        <v>20</v>
      </c>
      <c r="D26" s="113"/>
      <c r="E26" s="113"/>
      <c r="F26" s="114"/>
      <c r="G26" s="114"/>
      <c r="H26" s="145" t="str">
        <f t="shared" ref="H26:H27" si="12">IF(SUM(D26:F26)=0,"",SUM(D26:F26))</f>
        <v/>
      </c>
      <c r="I26" s="19"/>
      <c r="J26" s="23"/>
      <c r="K26" s="33" t="s">
        <v>31</v>
      </c>
      <c r="L26" s="32"/>
      <c r="M26" s="112">
        <v>1068</v>
      </c>
      <c r="N26" s="34"/>
      <c r="O26" s="145"/>
    </row>
    <row r="27" spans="1:17" x14ac:dyDescent="0.25">
      <c r="A27" s="112">
        <v>7</v>
      </c>
      <c r="B27" s="134" t="s">
        <v>34</v>
      </c>
      <c r="C27" s="22" t="s">
        <v>22</v>
      </c>
      <c r="D27" s="114"/>
      <c r="E27" s="114"/>
      <c r="F27" s="114"/>
      <c r="G27" s="114"/>
      <c r="H27" s="145" t="str">
        <f t="shared" si="12"/>
        <v/>
      </c>
      <c r="I27" s="114" t="str">
        <f t="shared" ref="I27" si="13">IF(COUNTA(D27:F27)=0,"",COUNTA(D27:F27))</f>
        <v/>
      </c>
      <c r="J27" s="160"/>
      <c r="K27" s="27" t="s">
        <v>34</v>
      </c>
      <c r="L27" s="32"/>
      <c r="M27" s="112">
        <v>7</v>
      </c>
      <c r="N27" s="34"/>
      <c r="O27" s="145"/>
    </row>
    <row r="28" spans="1:17" x14ac:dyDescent="0.25">
      <c r="A28" s="138">
        <f>A26/A27</f>
        <v>152.57142857142858</v>
      </c>
      <c r="B28" s="135" t="s">
        <v>35</v>
      </c>
      <c r="C28" s="22" t="s">
        <v>24</v>
      </c>
      <c r="D28" s="151"/>
      <c r="E28" s="141"/>
      <c r="F28" s="141"/>
      <c r="G28" s="141"/>
      <c r="H28" s="138" t="str">
        <f t="shared" si="0"/>
        <v/>
      </c>
      <c r="I28" s="25"/>
      <c r="J28" s="23"/>
      <c r="K28" s="135" t="s">
        <v>35</v>
      </c>
      <c r="L28" s="32"/>
      <c r="M28" s="138">
        <f t="shared" ref="M28" si="14">IF(M26="","",M26/M27)</f>
        <v>152.57142857142858</v>
      </c>
      <c r="N28" s="30"/>
      <c r="O28" s="141"/>
    </row>
    <row r="29" spans="1:17" x14ac:dyDescent="0.25">
      <c r="A29" s="112">
        <v>52442</v>
      </c>
      <c r="B29" s="36" t="s">
        <v>37</v>
      </c>
      <c r="C29" s="22" t="s">
        <v>20</v>
      </c>
      <c r="D29" s="152">
        <v>1500</v>
      </c>
      <c r="E29" s="152"/>
      <c r="F29" s="152">
        <v>2665</v>
      </c>
      <c r="G29" s="152"/>
      <c r="H29" s="145">
        <f>IF(SUM(D29:F29)=0,"",SUM(D29:F29))</f>
        <v>4165</v>
      </c>
      <c r="I29" s="19"/>
      <c r="J29" s="20"/>
      <c r="K29" s="36" t="s">
        <v>37</v>
      </c>
      <c r="L29" s="30"/>
      <c r="M29" s="112">
        <v>52442</v>
      </c>
      <c r="N29" s="30"/>
      <c r="O29" s="145"/>
    </row>
    <row r="30" spans="1:17" x14ac:dyDescent="0.25">
      <c r="A30" s="112">
        <v>300</v>
      </c>
      <c r="B30" s="132" t="s">
        <v>38</v>
      </c>
      <c r="C30" s="22" t="s">
        <v>22</v>
      </c>
      <c r="D30" s="153">
        <v>8</v>
      </c>
      <c r="E30" s="152"/>
      <c r="F30" s="152">
        <v>15</v>
      </c>
      <c r="G30" s="152"/>
      <c r="H30" s="145">
        <f>IF(SUM(D30:F30)=0,"",SUM(D30:F30))</f>
        <v>23</v>
      </c>
      <c r="I30" s="114">
        <f>IF(COUNTA(D30:F30)=0,"",COUNTA(D30:F30))</f>
        <v>2</v>
      </c>
      <c r="J30" s="160" t="s">
        <v>336</v>
      </c>
      <c r="K30" s="31" t="s">
        <v>38</v>
      </c>
      <c r="L30" s="30"/>
      <c r="M30" s="112">
        <v>300</v>
      </c>
      <c r="N30" s="30"/>
      <c r="O30" s="145"/>
    </row>
    <row r="31" spans="1:17" x14ac:dyDescent="0.25">
      <c r="A31" s="138">
        <f>A29/A30</f>
        <v>174.80666666666667</v>
      </c>
      <c r="B31" s="133" t="s">
        <v>39</v>
      </c>
      <c r="C31" s="22" t="s">
        <v>24</v>
      </c>
      <c r="D31" s="138">
        <f>+D29/D30</f>
        <v>187.5</v>
      </c>
      <c r="E31" s="138"/>
      <c r="F31" s="138">
        <f>+F29/F30</f>
        <v>177.66666666666666</v>
      </c>
      <c r="G31" s="138"/>
      <c r="H31" s="138">
        <f t="shared" ref="H31" si="15">IF(H29="","",H29/H30)</f>
        <v>181.08695652173913</v>
      </c>
      <c r="I31" s="25"/>
      <c r="J31" s="160"/>
      <c r="K31" s="133" t="s">
        <v>39</v>
      </c>
      <c r="L31" s="30"/>
      <c r="M31" s="138">
        <f t="shared" ref="M31" si="16">IF(M29="","",M29/M30)</f>
        <v>174.80666666666667</v>
      </c>
      <c r="N31" s="30"/>
      <c r="O31" s="141">
        <f>H31-A31</f>
        <v>6.2802898550724535</v>
      </c>
    </row>
    <row r="32" spans="1:17" x14ac:dyDescent="0.25">
      <c r="A32" s="112">
        <v>19153</v>
      </c>
      <c r="B32" s="37" t="s">
        <v>40</v>
      </c>
      <c r="C32" s="22" t="s">
        <v>20</v>
      </c>
      <c r="D32" s="114">
        <v>1635</v>
      </c>
      <c r="E32" s="152"/>
      <c r="F32" s="152"/>
      <c r="G32" s="152"/>
      <c r="H32" s="145">
        <f>IF(SUM(D32:F32)=0,"",SUM(D32:F32))</f>
        <v>1635</v>
      </c>
      <c r="I32" s="19"/>
      <c r="J32" s="187"/>
      <c r="K32" s="37" t="s">
        <v>40</v>
      </c>
      <c r="L32" s="30"/>
      <c r="M32" s="112">
        <v>19153</v>
      </c>
      <c r="N32" s="30"/>
      <c r="O32" s="145"/>
    </row>
    <row r="33" spans="1:15" x14ac:dyDescent="0.25">
      <c r="A33" s="112">
        <v>106</v>
      </c>
      <c r="B33" s="134" t="s">
        <v>41</v>
      </c>
      <c r="C33" s="22" t="s">
        <v>22</v>
      </c>
      <c r="D33" s="153">
        <v>8</v>
      </c>
      <c r="E33" s="114"/>
      <c r="F33" s="114"/>
      <c r="G33" s="114"/>
      <c r="H33" s="145">
        <f>IF(SUM(D33:F33)=0,"",SUM(D33:F33))</f>
        <v>8</v>
      </c>
      <c r="I33" s="114">
        <f>IF(COUNTA(D33:F33)=0,"",COUNTA(D33:F33))</f>
        <v>1</v>
      </c>
      <c r="J33" s="160" t="s">
        <v>302</v>
      </c>
      <c r="K33" s="27" t="s">
        <v>41</v>
      </c>
      <c r="L33" s="30"/>
      <c r="M33" s="112">
        <v>106</v>
      </c>
      <c r="N33" s="30"/>
      <c r="O33" s="145"/>
    </row>
    <row r="34" spans="1:15" x14ac:dyDescent="0.25">
      <c r="A34" s="138">
        <f>A32/A33</f>
        <v>180.68867924528303</v>
      </c>
      <c r="B34" s="135" t="s">
        <v>42</v>
      </c>
      <c r="C34" s="22" t="s">
        <v>24</v>
      </c>
      <c r="D34" s="192">
        <f>+D32/D33</f>
        <v>204.375</v>
      </c>
      <c r="E34" s="138"/>
      <c r="F34" s="138"/>
      <c r="G34" s="138"/>
      <c r="H34" s="192">
        <f t="shared" ref="H34" si="17">IF(H32="","",H32/H33)</f>
        <v>204.375</v>
      </c>
      <c r="I34" s="25"/>
      <c r="J34" s="160"/>
      <c r="K34" s="135" t="s">
        <v>42</v>
      </c>
      <c r="L34" s="30"/>
      <c r="M34" s="138">
        <f t="shared" ref="M34" si="18">IF(M32="","",M32/M33)</f>
        <v>180.68867924528303</v>
      </c>
      <c r="N34" s="30"/>
      <c r="O34" s="141">
        <f>H34-A34</f>
        <v>23.686320754716974</v>
      </c>
    </row>
    <row r="35" spans="1:15" x14ac:dyDescent="0.25">
      <c r="A35" s="112">
        <v>4007</v>
      </c>
      <c r="B35" s="37" t="s">
        <v>40</v>
      </c>
      <c r="C35" s="17" t="s">
        <v>20</v>
      </c>
      <c r="D35" s="114"/>
      <c r="E35" s="152"/>
      <c r="F35" s="152"/>
      <c r="G35" s="152"/>
      <c r="H35" s="145" t="str">
        <f t="shared" ref="H35:H36" si="19">IF(SUM(D35:F35)=0,"",SUM(D35:F35))</f>
        <v/>
      </c>
      <c r="I35" s="19"/>
      <c r="J35" s="23"/>
      <c r="K35" s="37" t="s">
        <v>40</v>
      </c>
      <c r="M35" s="112">
        <v>4007</v>
      </c>
      <c r="O35" s="145"/>
    </row>
    <row r="36" spans="1:15" x14ac:dyDescent="0.25">
      <c r="A36" s="112">
        <v>21</v>
      </c>
      <c r="B36" s="134" t="s">
        <v>43</v>
      </c>
      <c r="C36" s="22" t="s">
        <v>22</v>
      </c>
      <c r="D36" s="114"/>
      <c r="E36" s="114"/>
      <c r="F36" s="114"/>
      <c r="G36" s="114"/>
      <c r="H36" s="145" t="str">
        <f t="shared" si="19"/>
        <v/>
      </c>
      <c r="I36" s="114" t="str">
        <f t="shared" ref="I36" si="20">IF(COUNTA(D36:F36)=0,"",COUNTA(D36:F36))</f>
        <v/>
      </c>
      <c r="J36" s="160"/>
      <c r="K36" s="27" t="s">
        <v>43</v>
      </c>
      <c r="M36" s="112">
        <v>21</v>
      </c>
      <c r="O36" s="145"/>
    </row>
    <row r="37" spans="1:15" x14ac:dyDescent="0.25">
      <c r="A37" s="138">
        <f>A35/A36</f>
        <v>190.8095238095238</v>
      </c>
      <c r="B37" s="135" t="s">
        <v>44</v>
      </c>
      <c r="C37" s="22" t="s">
        <v>24</v>
      </c>
      <c r="D37" s="138"/>
      <c r="E37" s="141"/>
      <c r="F37" s="141"/>
      <c r="G37" s="141"/>
      <c r="H37" s="138" t="str">
        <f t="shared" ref="H37:H52" si="21">IF(H35="","",H35/H36)</f>
        <v/>
      </c>
      <c r="I37" s="25"/>
      <c r="J37" s="23"/>
      <c r="K37" s="135" t="s">
        <v>44</v>
      </c>
      <c r="L37" s="30"/>
      <c r="M37" s="138">
        <f t="shared" ref="M37" si="22">IF(M35="","",M35/M36)</f>
        <v>190.8095238095238</v>
      </c>
      <c r="N37" s="30"/>
      <c r="O37" s="141"/>
    </row>
    <row r="38" spans="1:15" x14ac:dyDescent="0.25">
      <c r="A38" s="139">
        <v>1013</v>
      </c>
      <c r="B38" s="37" t="s">
        <v>257</v>
      </c>
      <c r="C38" s="17" t="s">
        <v>20</v>
      </c>
      <c r="D38" s="166"/>
      <c r="E38" s="150"/>
      <c r="F38" s="150"/>
      <c r="G38" s="150"/>
      <c r="H38" s="145" t="str">
        <f t="shared" ref="H38:H39" si="23">IF(SUM(D38:F38)=0,"",SUM(D38:F38))</f>
        <v/>
      </c>
      <c r="I38" s="19"/>
      <c r="J38" s="23"/>
      <c r="K38" s="37" t="s">
        <v>257</v>
      </c>
      <c r="L38" s="30"/>
      <c r="M38" s="139">
        <v>1013</v>
      </c>
      <c r="N38" s="30"/>
      <c r="O38" s="150"/>
    </row>
    <row r="39" spans="1:15" x14ac:dyDescent="0.25">
      <c r="A39" s="139">
        <v>8</v>
      </c>
      <c r="B39" s="27" t="s">
        <v>263</v>
      </c>
      <c r="C39" s="22" t="s">
        <v>22</v>
      </c>
      <c r="D39" s="166"/>
      <c r="E39" s="150"/>
      <c r="F39" s="150"/>
      <c r="G39" s="150"/>
      <c r="H39" s="145" t="str">
        <f t="shared" si="23"/>
        <v/>
      </c>
      <c r="I39" s="114" t="str">
        <f t="shared" ref="I39" si="24">IF(COUNTA(D39:F39)=0,"",COUNTA(D39:F39))</f>
        <v/>
      </c>
      <c r="J39" s="160"/>
      <c r="K39" s="27" t="s">
        <v>263</v>
      </c>
      <c r="L39" s="30"/>
      <c r="M39" s="139">
        <v>8</v>
      </c>
      <c r="N39" s="30"/>
      <c r="O39" s="150"/>
    </row>
    <row r="40" spans="1:15" x14ac:dyDescent="0.25">
      <c r="A40" s="138">
        <f>A38/A39</f>
        <v>126.625</v>
      </c>
      <c r="B40" s="135" t="s">
        <v>258</v>
      </c>
      <c r="C40" s="22" t="s">
        <v>24</v>
      </c>
      <c r="D40" s="166"/>
      <c r="E40" s="150"/>
      <c r="F40" s="141"/>
      <c r="G40" s="141"/>
      <c r="H40" s="138" t="str">
        <f t="shared" si="21"/>
        <v/>
      </c>
      <c r="I40" s="25"/>
      <c r="J40" s="23"/>
      <c r="K40" s="135" t="s">
        <v>258</v>
      </c>
      <c r="L40" s="30"/>
      <c r="M40" s="138">
        <f t="shared" ref="M40" si="25">IF(M38="","",M38/M39)</f>
        <v>126.625</v>
      </c>
      <c r="N40" s="30"/>
      <c r="O40" s="141"/>
    </row>
    <row r="41" spans="1:15" x14ac:dyDescent="0.25">
      <c r="A41" s="112">
        <v>22704</v>
      </c>
      <c r="B41" s="37" t="s">
        <v>45</v>
      </c>
      <c r="C41" s="22" t="s">
        <v>20</v>
      </c>
      <c r="D41" s="154"/>
      <c r="E41" s="154"/>
      <c r="F41" s="152">
        <v>2926</v>
      </c>
      <c r="G41" s="152"/>
      <c r="H41" s="145">
        <f t="shared" ref="H41:H42" si="26">IF(SUM(D41:F41)=0,"",SUM(D41:F41))</f>
        <v>2926</v>
      </c>
      <c r="I41" s="19"/>
      <c r="K41" s="37" t="s">
        <v>45</v>
      </c>
      <c r="M41" s="112">
        <v>22704</v>
      </c>
      <c r="O41" s="145"/>
    </row>
    <row r="42" spans="1:15" x14ac:dyDescent="0.25">
      <c r="A42" s="112">
        <v>124</v>
      </c>
      <c r="B42" s="134" t="s">
        <v>46</v>
      </c>
      <c r="C42" s="22" t="s">
        <v>22</v>
      </c>
      <c r="D42" s="153"/>
      <c r="E42" s="152"/>
      <c r="F42" s="152">
        <v>15</v>
      </c>
      <c r="G42" s="152"/>
      <c r="H42" s="145">
        <f t="shared" si="26"/>
        <v>15</v>
      </c>
      <c r="I42" s="114">
        <f t="shared" ref="I42" si="27">IF(COUNTA(D42:F42)=0,"",COUNTA(D42:F42))</f>
        <v>1</v>
      </c>
      <c r="J42" s="160" t="s">
        <v>321</v>
      </c>
      <c r="K42" s="27" t="s">
        <v>46</v>
      </c>
      <c r="M42" s="112">
        <v>124</v>
      </c>
      <c r="O42" s="145"/>
    </row>
    <row r="43" spans="1:15" x14ac:dyDescent="0.25">
      <c r="A43" s="138">
        <f>A41/A42</f>
        <v>183.09677419354838</v>
      </c>
      <c r="B43" s="135" t="s">
        <v>47</v>
      </c>
      <c r="C43" s="22" t="s">
        <v>24</v>
      </c>
      <c r="D43" s="138"/>
      <c r="E43" s="138"/>
      <c r="F43" s="138">
        <f t="shared" ref="F43" si="28">IF(F41="","",F41/F42)</f>
        <v>195.06666666666666</v>
      </c>
      <c r="G43" s="138"/>
      <c r="H43" s="169">
        <f t="shared" si="21"/>
        <v>195.06666666666666</v>
      </c>
      <c r="I43" s="25"/>
      <c r="J43" s="160"/>
      <c r="K43" s="135" t="s">
        <v>47</v>
      </c>
      <c r="L43" s="30"/>
      <c r="M43" s="138">
        <f t="shared" ref="M43" si="29">IF(M41="","",M41/M42)</f>
        <v>183.09677419354838</v>
      </c>
      <c r="N43" s="30"/>
      <c r="O43" s="141">
        <f>H43-A43</f>
        <v>11.969892473118279</v>
      </c>
    </row>
    <row r="44" spans="1:15" x14ac:dyDescent="0.25">
      <c r="A44" s="112">
        <v>9967</v>
      </c>
      <c r="B44" s="36" t="s">
        <v>45</v>
      </c>
      <c r="C44" s="22" t="s">
        <v>20</v>
      </c>
      <c r="D44" s="152"/>
      <c r="E44" s="152"/>
      <c r="F44" s="152">
        <v>2420</v>
      </c>
      <c r="G44" s="152"/>
      <c r="H44" s="145">
        <f t="shared" ref="H44:H45" si="30">IF(SUM(D44:F44)=0,"",SUM(D44:F44))</f>
        <v>2420</v>
      </c>
      <c r="I44" s="19"/>
      <c r="J44" s="160"/>
      <c r="K44" s="36" t="s">
        <v>45</v>
      </c>
      <c r="L44" s="30"/>
      <c r="M44" s="112">
        <v>9967</v>
      </c>
      <c r="N44" s="30"/>
      <c r="O44" s="145"/>
    </row>
    <row r="45" spans="1:15" x14ac:dyDescent="0.25">
      <c r="A45" s="112">
        <v>62</v>
      </c>
      <c r="B45" s="136" t="s">
        <v>48</v>
      </c>
      <c r="C45" s="22" t="s">
        <v>22</v>
      </c>
      <c r="D45" s="114"/>
      <c r="E45" s="152"/>
      <c r="F45" s="152">
        <v>15</v>
      </c>
      <c r="G45" s="152"/>
      <c r="H45" s="145">
        <f t="shared" si="30"/>
        <v>15</v>
      </c>
      <c r="I45" s="114">
        <f t="shared" ref="I45" si="31">IF(COUNTA(D45:F45)=0,"",COUNTA(D45:F45))</f>
        <v>1</v>
      </c>
      <c r="J45" s="160" t="s">
        <v>322</v>
      </c>
      <c r="K45" s="38" t="s">
        <v>48</v>
      </c>
      <c r="L45" s="30"/>
      <c r="M45" s="112">
        <v>62</v>
      </c>
      <c r="N45" s="30"/>
      <c r="O45" s="145"/>
    </row>
    <row r="46" spans="1:15" x14ac:dyDescent="0.25">
      <c r="A46" s="138">
        <f>A44/A45</f>
        <v>160.75806451612902</v>
      </c>
      <c r="B46" s="133" t="s">
        <v>49</v>
      </c>
      <c r="C46" s="22" t="s">
        <v>24</v>
      </c>
      <c r="D46" s="138"/>
      <c r="E46" s="138"/>
      <c r="F46" s="138">
        <f>+F44/F45</f>
        <v>161.33333333333334</v>
      </c>
      <c r="G46" s="138"/>
      <c r="H46" s="138">
        <f t="shared" si="21"/>
        <v>161.33333333333334</v>
      </c>
      <c r="I46" s="25"/>
      <c r="J46" s="23"/>
      <c r="K46" s="133" t="s">
        <v>49</v>
      </c>
      <c r="L46" s="30"/>
      <c r="M46" s="138">
        <f t="shared" ref="M46" si="32">IF(M44="","",M44/M45)</f>
        <v>160.75806451612902</v>
      </c>
      <c r="N46" s="30"/>
      <c r="O46" s="141">
        <f>H46-A46</f>
        <v>0.57526881720431788</v>
      </c>
    </row>
    <row r="47" spans="1:15" x14ac:dyDescent="0.25">
      <c r="A47" s="112">
        <v>2579</v>
      </c>
      <c r="B47" s="36" t="s">
        <v>45</v>
      </c>
      <c r="C47" s="22" t="s">
        <v>20</v>
      </c>
      <c r="D47" s="114"/>
      <c r="E47" s="152"/>
      <c r="F47" s="152"/>
      <c r="G47" s="152"/>
      <c r="H47" s="145" t="str">
        <f t="shared" ref="H47:H48" si="33">IF(SUM(D47:F47)=0,"",SUM(D47:F47))</f>
        <v/>
      </c>
      <c r="I47" s="19"/>
      <c r="J47" s="23"/>
      <c r="K47" s="36" t="s">
        <v>45</v>
      </c>
      <c r="L47" s="30"/>
      <c r="M47" s="112">
        <v>2579</v>
      </c>
      <c r="N47" s="30"/>
      <c r="O47" s="145"/>
    </row>
    <row r="48" spans="1:15" x14ac:dyDescent="0.25">
      <c r="A48" s="112">
        <v>18</v>
      </c>
      <c r="B48" s="132" t="s">
        <v>50</v>
      </c>
      <c r="C48" s="22" t="s">
        <v>22</v>
      </c>
      <c r="D48" s="114"/>
      <c r="E48" s="152"/>
      <c r="F48" s="152"/>
      <c r="G48" s="152"/>
      <c r="H48" s="145" t="str">
        <f t="shared" si="33"/>
        <v/>
      </c>
      <c r="I48" s="114" t="str">
        <f t="shared" ref="I48" si="34">IF(COUNTA(D48:F48)=0,"",COUNTA(D48:F48))</f>
        <v/>
      </c>
      <c r="J48" s="160"/>
      <c r="K48" s="31" t="s">
        <v>50</v>
      </c>
      <c r="L48" s="30"/>
      <c r="M48" s="112">
        <v>18</v>
      </c>
      <c r="N48" s="30"/>
      <c r="O48" s="145"/>
    </row>
    <row r="49" spans="1:15" x14ac:dyDescent="0.25">
      <c r="A49" s="138">
        <f>A47/A48</f>
        <v>143.27777777777777</v>
      </c>
      <c r="B49" s="133" t="s">
        <v>51</v>
      </c>
      <c r="C49" s="22" t="s">
        <v>24</v>
      </c>
      <c r="D49" s="151"/>
      <c r="E49" s="151"/>
      <c r="F49" s="151"/>
      <c r="G49" s="151"/>
      <c r="H49" s="138" t="str">
        <f t="shared" si="21"/>
        <v/>
      </c>
      <c r="I49" s="25"/>
      <c r="J49" s="23"/>
      <c r="K49" s="133" t="s">
        <v>51</v>
      </c>
      <c r="L49" s="30"/>
      <c r="M49" s="138">
        <f t="shared" ref="M49" si="35">IF(M47="","",M47/M48)</f>
        <v>143.27777777777777</v>
      </c>
      <c r="N49" s="30"/>
      <c r="O49" s="141"/>
    </row>
    <row r="50" spans="1:15" x14ac:dyDescent="0.25">
      <c r="A50" s="139">
        <v>6917</v>
      </c>
      <c r="B50" s="37" t="s">
        <v>45</v>
      </c>
      <c r="C50" s="22" t="s">
        <v>20</v>
      </c>
      <c r="D50" s="114"/>
      <c r="E50" s="114"/>
      <c r="F50" s="114"/>
      <c r="G50" s="114"/>
      <c r="H50" s="145" t="str">
        <f t="shared" ref="H50:H51" si="36">IF(SUM(D50:F50)=0,"",SUM(D50:F50))</f>
        <v/>
      </c>
      <c r="I50" s="19"/>
      <c r="J50" s="23"/>
      <c r="K50" s="37" t="s">
        <v>45</v>
      </c>
      <c r="L50" s="30"/>
      <c r="M50" s="139">
        <v>6917</v>
      </c>
      <c r="N50" s="30"/>
      <c r="O50" s="150"/>
    </row>
    <row r="51" spans="1:15" x14ac:dyDescent="0.25">
      <c r="A51" s="139">
        <v>44</v>
      </c>
      <c r="B51" s="27" t="s">
        <v>255</v>
      </c>
      <c r="C51" s="22" t="s">
        <v>22</v>
      </c>
      <c r="D51" s="114"/>
      <c r="E51" s="114"/>
      <c r="F51" s="114"/>
      <c r="G51" s="114"/>
      <c r="H51" s="145" t="str">
        <f t="shared" si="36"/>
        <v/>
      </c>
      <c r="I51" s="114" t="str">
        <f t="shared" ref="I51" si="37">IF(COUNTA(D51:F51)=0,"",COUNTA(D51:F51))</f>
        <v/>
      </c>
      <c r="J51" s="160"/>
      <c r="K51" s="27" t="s">
        <v>255</v>
      </c>
      <c r="L51" s="30"/>
      <c r="M51" s="139">
        <v>44</v>
      </c>
      <c r="N51" s="30"/>
      <c r="O51" s="150"/>
    </row>
    <row r="52" spans="1:15" x14ac:dyDescent="0.25">
      <c r="A52" s="138">
        <f>A50/A51</f>
        <v>157.20454545454547</v>
      </c>
      <c r="B52" s="135" t="s">
        <v>256</v>
      </c>
      <c r="C52" s="22" t="s">
        <v>24</v>
      </c>
      <c r="D52" s="151"/>
      <c r="E52" s="151"/>
      <c r="F52" s="151"/>
      <c r="G52" s="151"/>
      <c r="H52" s="138" t="str">
        <f t="shared" si="21"/>
        <v/>
      </c>
      <c r="I52" s="25"/>
      <c r="J52" s="23"/>
      <c r="K52" s="135" t="s">
        <v>256</v>
      </c>
      <c r="L52" s="30"/>
      <c r="M52" s="138">
        <f t="shared" ref="M52" si="38">IF(M50="","",M50/M51)</f>
        <v>157.20454545454547</v>
      </c>
      <c r="N52" s="30"/>
      <c r="O52" s="141"/>
    </row>
    <row r="53" spans="1:15" x14ac:dyDescent="0.25">
      <c r="A53" s="112">
        <v>41796</v>
      </c>
      <c r="B53" s="37" t="s">
        <v>52</v>
      </c>
      <c r="C53" s="17" t="s">
        <v>20</v>
      </c>
      <c r="D53" s="145">
        <v>1469</v>
      </c>
      <c r="E53" s="145"/>
      <c r="F53" s="145">
        <v>2820</v>
      </c>
      <c r="G53" s="145"/>
      <c r="H53" s="145">
        <f t="shared" ref="H53:H54" si="39">IF(SUM(D53:F53)=0,"",SUM(D53:F53))</f>
        <v>4289</v>
      </c>
      <c r="I53" s="19"/>
      <c r="J53" s="160"/>
      <c r="K53" s="37" t="s">
        <v>52</v>
      </c>
      <c r="L53" s="39"/>
      <c r="M53" s="112">
        <v>41796</v>
      </c>
      <c r="N53" s="39"/>
      <c r="O53" s="145"/>
    </row>
    <row r="54" spans="1:15" x14ac:dyDescent="0.25">
      <c r="A54" s="112">
        <v>218</v>
      </c>
      <c r="B54" s="134" t="s">
        <v>53</v>
      </c>
      <c r="C54" s="22" t="s">
        <v>22</v>
      </c>
      <c r="D54" s="145">
        <v>8</v>
      </c>
      <c r="E54" s="145"/>
      <c r="F54" s="145">
        <v>15</v>
      </c>
      <c r="G54" s="145"/>
      <c r="H54" s="145">
        <f t="shared" si="39"/>
        <v>23</v>
      </c>
      <c r="I54" s="114">
        <f t="shared" ref="I54" si="40">IF(COUNTA(D54:F54)=0,"",COUNTA(D54:F54))</f>
        <v>2</v>
      </c>
      <c r="J54" s="160" t="s">
        <v>335</v>
      </c>
      <c r="K54" s="27" t="s">
        <v>53</v>
      </c>
      <c r="L54" s="39"/>
      <c r="M54" s="112">
        <v>218</v>
      </c>
      <c r="N54" s="39"/>
      <c r="O54" s="145"/>
    </row>
    <row r="55" spans="1:15" x14ac:dyDescent="0.25">
      <c r="A55" s="138">
        <f>A53/A54</f>
        <v>191.72477064220183</v>
      </c>
      <c r="B55" s="135" t="s">
        <v>54</v>
      </c>
      <c r="C55" s="22" t="s">
        <v>24</v>
      </c>
      <c r="D55" s="138">
        <f>+D53/D54</f>
        <v>183.625</v>
      </c>
      <c r="E55" s="138"/>
      <c r="F55" s="138">
        <f>+F53/F54</f>
        <v>188</v>
      </c>
      <c r="G55" s="138"/>
      <c r="H55" s="138">
        <f t="shared" ref="H55:H79" si="41">IF(H53="","",H53/H54)</f>
        <v>186.47826086956522</v>
      </c>
      <c r="I55" s="25"/>
      <c r="J55" s="196"/>
      <c r="K55" s="135" t="s">
        <v>54</v>
      </c>
      <c r="L55" s="39"/>
      <c r="M55" s="138">
        <f t="shared" ref="M55" si="42">IF(M53="","",M53/M54)</f>
        <v>191.72477064220183</v>
      </c>
      <c r="N55" s="39"/>
      <c r="O55" s="141">
        <f>H55-A55</f>
        <v>-5.2465097726366139</v>
      </c>
    </row>
    <row r="56" spans="1:15" x14ac:dyDescent="0.25">
      <c r="A56" s="166"/>
      <c r="B56" s="37" t="s">
        <v>337</v>
      </c>
      <c r="C56" s="17" t="s">
        <v>20</v>
      </c>
      <c r="D56" s="166"/>
      <c r="E56" s="166"/>
      <c r="F56" s="166"/>
      <c r="G56" s="166"/>
      <c r="H56" s="166"/>
      <c r="I56" s="19"/>
      <c r="J56" s="196"/>
      <c r="K56" s="37" t="s">
        <v>337</v>
      </c>
      <c r="L56" s="39"/>
      <c r="M56" s="166"/>
      <c r="N56" s="39"/>
      <c r="O56" s="150"/>
    </row>
    <row r="57" spans="1:15" x14ac:dyDescent="0.25">
      <c r="A57" s="166"/>
      <c r="B57" s="134" t="s">
        <v>338</v>
      </c>
      <c r="C57" s="22" t="s">
        <v>22</v>
      </c>
      <c r="D57" s="166"/>
      <c r="E57" s="166"/>
      <c r="F57" s="166"/>
      <c r="G57" s="166"/>
      <c r="H57" s="166"/>
      <c r="I57" s="19"/>
      <c r="J57" s="196"/>
      <c r="K57" s="134" t="s">
        <v>338</v>
      </c>
      <c r="L57" s="39"/>
      <c r="M57" s="166"/>
      <c r="N57" s="39"/>
      <c r="O57" s="150"/>
    </row>
    <row r="58" spans="1:15" x14ac:dyDescent="0.25">
      <c r="A58" s="166"/>
      <c r="B58" s="135" t="s">
        <v>339</v>
      </c>
      <c r="C58" s="22" t="s">
        <v>24</v>
      </c>
      <c r="D58" s="138"/>
      <c r="E58" s="138"/>
      <c r="F58" s="138"/>
      <c r="G58" s="138"/>
      <c r="H58" s="138"/>
      <c r="I58" s="25"/>
      <c r="J58" s="196"/>
      <c r="K58" s="135" t="s">
        <v>339</v>
      </c>
      <c r="L58" s="39"/>
      <c r="M58" s="166"/>
      <c r="N58" s="39"/>
      <c r="O58" s="141"/>
    </row>
    <row r="59" spans="1:15" x14ac:dyDescent="0.25">
      <c r="A59" s="111">
        <v>21668</v>
      </c>
      <c r="B59" s="37" t="s">
        <v>55</v>
      </c>
      <c r="C59" s="17" t="s">
        <v>20</v>
      </c>
      <c r="D59" s="145"/>
      <c r="E59" s="145"/>
      <c r="F59" s="145">
        <v>2916</v>
      </c>
      <c r="G59" s="145"/>
      <c r="H59" s="145">
        <f t="shared" ref="H59:H60" si="43">IF(SUM(D59:F59)=0,"",SUM(D59:F59))</f>
        <v>2916</v>
      </c>
      <c r="I59" s="19"/>
      <c r="J59" s="23"/>
      <c r="K59" s="37" t="s">
        <v>55</v>
      </c>
      <c r="L59" s="39"/>
      <c r="M59" s="111">
        <v>21668</v>
      </c>
      <c r="N59" s="39"/>
      <c r="O59" s="145"/>
    </row>
    <row r="60" spans="1:15" x14ac:dyDescent="0.25">
      <c r="A60" s="114">
        <v>113</v>
      </c>
      <c r="B60" s="134" t="s">
        <v>56</v>
      </c>
      <c r="C60" s="22" t="s">
        <v>22</v>
      </c>
      <c r="D60" s="145"/>
      <c r="E60" s="145"/>
      <c r="F60" s="145">
        <v>15</v>
      </c>
      <c r="G60" s="145"/>
      <c r="H60" s="145">
        <f t="shared" si="43"/>
        <v>15</v>
      </c>
      <c r="I60" s="114">
        <f t="shared" ref="I60" si="44">IF(COUNTA(D60:F60)=0,"",COUNTA(D60:F60))</f>
        <v>1</v>
      </c>
      <c r="J60" s="160" t="s">
        <v>334</v>
      </c>
      <c r="K60" s="27" t="s">
        <v>56</v>
      </c>
      <c r="L60" s="39"/>
      <c r="M60" s="114">
        <v>113</v>
      </c>
      <c r="N60" s="39"/>
      <c r="O60" s="145"/>
    </row>
    <row r="61" spans="1:15" x14ac:dyDescent="0.25">
      <c r="A61" s="138">
        <f>A59/A60</f>
        <v>191.75221238938053</v>
      </c>
      <c r="B61" s="135" t="s">
        <v>57</v>
      </c>
      <c r="C61" s="22" t="s">
        <v>24</v>
      </c>
      <c r="D61" s="138"/>
      <c r="E61" s="138"/>
      <c r="F61" s="138">
        <f>+F59/F60</f>
        <v>194.4</v>
      </c>
      <c r="G61" s="138"/>
      <c r="H61" s="169">
        <f t="shared" si="41"/>
        <v>194.4</v>
      </c>
      <c r="I61" s="25"/>
      <c r="J61" s="160"/>
      <c r="K61" s="135" t="s">
        <v>57</v>
      </c>
      <c r="L61" s="39"/>
      <c r="M61" s="138">
        <f t="shared" ref="M61" si="45">IF(M59="","",M59/M60)</f>
        <v>191.75221238938053</v>
      </c>
      <c r="N61" s="39"/>
      <c r="O61" s="141">
        <f>H61-A61</f>
        <v>2.6477876106194742</v>
      </c>
    </row>
    <row r="62" spans="1:15" x14ac:dyDescent="0.25">
      <c r="A62" s="114">
        <v>9170</v>
      </c>
      <c r="B62" s="37" t="s">
        <v>58</v>
      </c>
      <c r="C62" s="17" t="s">
        <v>20</v>
      </c>
      <c r="D62" s="150"/>
      <c r="E62" s="145"/>
      <c r="F62" s="145"/>
      <c r="G62" s="145"/>
      <c r="H62" s="145" t="str">
        <f t="shared" ref="H62:H63" si="46">IF(SUM(D62:F62)=0,"",SUM(D62:F62))</f>
        <v/>
      </c>
      <c r="I62" s="19"/>
      <c r="J62" s="23"/>
      <c r="K62" s="37" t="s">
        <v>58</v>
      </c>
      <c r="L62" s="39"/>
      <c r="M62" s="114">
        <v>9170</v>
      </c>
      <c r="N62" s="39"/>
      <c r="O62" s="145"/>
    </row>
    <row r="63" spans="1:15" x14ac:dyDescent="0.25">
      <c r="A63" s="114">
        <v>61</v>
      </c>
      <c r="B63" s="134" t="s">
        <v>59</v>
      </c>
      <c r="C63" s="22" t="s">
        <v>22</v>
      </c>
      <c r="D63" s="150"/>
      <c r="E63" s="145"/>
      <c r="F63" s="145"/>
      <c r="G63" s="145"/>
      <c r="H63" s="145" t="str">
        <f t="shared" si="46"/>
        <v/>
      </c>
      <c r="I63" s="114" t="str">
        <f t="shared" ref="I63" si="47">IF(COUNTA(D63:F63)=0,"",COUNTA(D63:F63))</f>
        <v/>
      </c>
      <c r="J63" s="160"/>
      <c r="K63" s="27" t="s">
        <v>59</v>
      </c>
      <c r="L63" s="39"/>
      <c r="M63" s="114">
        <v>61</v>
      </c>
      <c r="N63" s="39"/>
      <c r="O63" s="145"/>
    </row>
    <row r="64" spans="1:15" x14ac:dyDescent="0.25">
      <c r="A64" s="138">
        <f>A62/A63</f>
        <v>150.32786885245901</v>
      </c>
      <c r="B64" s="135" t="s">
        <v>60</v>
      </c>
      <c r="C64" s="22" t="s">
        <v>24</v>
      </c>
      <c r="D64" s="141"/>
      <c r="E64" s="138"/>
      <c r="F64" s="138"/>
      <c r="G64" s="138"/>
      <c r="H64" s="138" t="str">
        <f t="shared" si="41"/>
        <v/>
      </c>
      <c r="I64" s="25"/>
      <c r="J64" s="160"/>
      <c r="K64" s="135" t="s">
        <v>60</v>
      </c>
      <c r="L64" s="39"/>
      <c r="M64" s="138">
        <f t="shared" ref="M64" si="48">IF(M62="","",M62/M63)</f>
        <v>150.32786885245901</v>
      </c>
      <c r="N64" s="39"/>
      <c r="O64" s="141"/>
    </row>
    <row r="65" spans="1:15" x14ac:dyDescent="0.25">
      <c r="A65" s="112">
        <v>1984</v>
      </c>
      <c r="B65" s="37" t="s">
        <v>61</v>
      </c>
      <c r="C65" s="17" t="s">
        <v>20</v>
      </c>
      <c r="D65" s="150"/>
      <c r="E65" s="145"/>
      <c r="F65" s="145"/>
      <c r="G65" s="145"/>
      <c r="H65" s="145" t="str">
        <f t="shared" ref="H65:H66" si="49">IF(SUM(D65:F65)=0,"",SUM(D65:F65))</f>
        <v/>
      </c>
      <c r="I65" s="19"/>
      <c r="J65" s="23"/>
      <c r="K65" s="37" t="s">
        <v>61</v>
      </c>
      <c r="L65" s="39"/>
      <c r="M65" s="112">
        <v>1984</v>
      </c>
      <c r="N65" s="39"/>
      <c r="O65" s="145"/>
    </row>
    <row r="66" spans="1:15" x14ac:dyDescent="0.25">
      <c r="A66" s="112">
        <v>12</v>
      </c>
      <c r="B66" s="134" t="s">
        <v>34</v>
      </c>
      <c r="C66" s="22" t="s">
        <v>22</v>
      </c>
      <c r="D66" s="150"/>
      <c r="E66" s="145"/>
      <c r="F66" s="145"/>
      <c r="G66" s="145"/>
      <c r="H66" s="145" t="str">
        <f t="shared" si="49"/>
        <v/>
      </c>
      <c r="I66" s="114" t="str">
        <f t="shared" ref="I66" si="50">IF(COUNTA(D66:F66)=0,"",COUNTA(D66:F66))</f>
        <v/>
      </c>
      <c r="J66" s="160"/>
      <c r="K66" s="27" t="s">
        <v>34</v>
      </c>
      <c r="L66" s="39"/>
      <c r="M66" s="112">
        <v>12</v>
      </c>
      <c r="N66" s="39"/>
      <c r="O66" s="145"/>
    </row>
    <row r="67" spans="1:15" x14ac:dyDescent="0.25">
      <c r="A67" s="138">
        <f>A65/A66</f>
        <v>165.33333333333334</v>
      </c>
      <c r="B67" s="135" t="s">
        <v>62</v>
      </c>
      <c r="C67" s="22" t="s">
        <v>24</v>
      </c>
      <c r="D67" s="141"/>
      <c r="E67" s="138"/>
      <c r="F67" s="138"/>
      <c r="G67" s="138"/>
      <c r="H67" s="138" t="str">
        <f t="shared" si="41"/>
        <v/>
      </c>
      <c r="I67" s="25"/>
      <c r="J67" s="160"/>
      <c r="K67" s="135" t="s">
        <v>62</v>
      </c>
      <c r="L67" s="39"/>
      <c r="M67" s="138">
        <f t="shared" ref="M67" si="51">IF(M65="","",M65/M66)</f>
        <v>165.33333333333334</v>
      </c>
      <c r="N67" s="39"/>
      <c r="O67" s="141"/>
    </row>
    <row r="68" spans="1:15" x14ac:dyDescent="0.25">
      <c r="A68" s="112">
        <v>8576</v>
      </c>
      <c r="B68" s="40" t="s">
        <v>63</v>
      </c>
      <c r="C68" s="17" t="s">
        <v>20</v>
      </c>
      <c r="D68" s="150"/>
      <c r="E68" s="145"/>
      <c r="F68" s="145"/>
      <c r="G68" s="145"/>
      <c r="H68" s="145" t="str">
        <f t="shared" ref="H68:H69" si="52">IF(SUM(D68:F68)=0,"",SUM(D68:F68))</f>
        <v/>
      </c>
      <c r="I68" s="19"/>
      <c r="J68" s="23"/>
      <c r="K68" s="40" t="s">
        <v>63</v>
      </c>
      <c r="L68" s="39"/>
      <c r="M68" s="112">
        <v>8576</v>
      </c>
      <c r="N68" s="39"/>
      <c r="O68" s="145"/>
    </row>
    <row r="69" spans="1:15" x14ac:dyDescent="0.25">
      <c r="A69" s="112">
        <v>60</v>
      </c>
      <c r="B69" s="132" t="s">
        <v>64</v>
      </c>
      <c r="C69" s="22" t="s">
        <v>22</v>
      </c>
      <c r="D69" s="150"/>
      <c r="E69" s="145"/>
      <c r="F69" s="145"/>
      <c r="G69" s="145"/>
      <c r="H69" s="145" t="str">
        <f t="shared" si="52"/>
        <v/>
      </c>
      <c r="I69" s="114" t="str">
        <f t="shared" ref="I69" si="53">IF(COUNTA(D69:F69)=0,"",COUNTA(D69:F69))</f>
        <v/>
      </c>
      <c r="J69" s="160"/>
      <c r="K69" s="31" t="s">
        <v>64</v>
      </c>
      <c r="L69" s="39"/>
      <c r="M69" s="112">
        <v>60</v>
      </c>
      <c r="N69" s="39"/>
      <c r="O69" s="145"/>
    </row>
    <row r="70" spans="1:15" x14ac:dyDescent="0.25">
      <c r="A70" s="138">
        <f>A68/A69</f>
        <v>142.93333333333334</v>
      </c>
      <c r="B70" s="133" t="s">
        <v>65</v>
      </c>
      <c r="C70" s="22" t="s">
        <v>24</v>
      </c>
      <c r="D70" s="141"/>
      <c r="E70" s="138"/>
      <c r="F70" s="138"/>
      <c r="G70" s="138"/>
      <c r="H70" s="138" t="str">
        <f t="shared" si="41"/>
        <v/>
      </c>
      <c r="I70" s="25"/>
      <c r="J70" s="160"/>
      <c r="K70" s="133" t="s">
        <v>65</v>
      </c>
      <c r="L70" s="39"/>
      <c r="M70" s="138">
        <f t="shared" ref="M70" si="54">IF(M68="","",M68/M69)</f>
        <v>142.93333333333334</v>
      </c>
      <c r="N70" s="39"/>
      <c r="O70" s="141"/>
    </row>
    <row r="71" spans="1:15" x14ac:dyDescent="0.25">
      <c r="A71" s="112">
        <v>37878</v>
      </c>
      <c r="B71" s="37" t="s">
        <v>66</v>
      </c>
      <c r="C71" s="17" t="s">
        <v>20</v>
      </c>
      <c r="D71" s="145">
        <v>1426</v>
      </c>
      <c r="E71" s="145">
        <v>2693</v>
      </c>
      <c r="F71" s="145"/>
      <c r="G71" s="145"/>
      <c r="H71" s="145">
        <f t="shared" ref="H71:H72" si="55">IF(SUM(D71:F71)=0,"",SUM(D71:F71))</f>
        <v>4119</v>
      </c>
      <c r="I71" s="19"/>
      <c r="J71" s="23"/>
      <c r="K71" s="35" t="s">
        <v>66</v>
      </c>
      <c r="L71" s="39"/>
      <c r="M71" s="112">
        <v>37878</v>
      </c>
      <c r="N71" s="39"/>
      <c r="O71" s="145"/>
    </row>
    <row r="72" spans="1:15" x14ac:dyDescent="0.25">
      <c r="A72" s="112">
        <v>209</v>
      </c>
      <c r="B72" s="134" t="s">
        <v>67</v>
      </c>
      <c r="C72" s="22" t="s">
        <v>22</v>
      </c>
      <c r="D72" s="145">
        <v>8</v>
      </c>
      <c r="E72" s="145">
        <v>15</v>
      </c>
      <c r="F72" s="145"/>
      <c r="G72" s="145"/>
      <c r="H72" s="145">
        <f t="shared" si="55"/>
        <v>23</v>
      </c>
      <c r="I72" s="114">
        <f t="shared" ref="I72" si="56">IF(COUNTA(D72:F72)=0,"",COUNTA(D72:F72))</f>
        <v>2</v>
      </c>
      <c r="J72" s="160" t="s">
        <v>324</v>
      </c>
      <c r="K72" s="27" t="s">
        <v>67</v>
      </c>
      <c r="L72" s="39"/>
      <c r="M72" s="112">
        <v>209</v>
      </c>
      <c r="N72" s="39"/>
      <c r="O72" s="145"/>
    </row>
    <row r="73" spans="1:15" x14ac:dyDescent="0.25">
      <c r="A73" s="138">
        <f>A71/A72</f>
        <v>181.23444976076556</v>
      </c>
      <c r="B73" s="135" t="s">
        <v>68</v>
      </c>
      <c r="C73" s="22" t="s">
        <v>24</v>
      </c>
      <c r="D73" s="138">
        <f>+D71/D72</f>
        <v>178.25</v>
      </c>
      <c r="E73" s="138">
        <f>+E71/E72</f>
        <v>179.53333333333333</v>
      </c>
      <c r="F73" s="138"/>
      <c r="G73" s="138"/>
      <c r="H73" s="138">
        <f t="shared" si="41"/>
        <v>179.08695652173913</v>
      </c>
      <c r="I73" s="25"/>
      <c r="J73" s="160"/>
      <c r="K73" s="135" t="s">
        <v>68</v>
      </c>
      <c r="L73" s="39"/>
      <c r="M73" s="138">
        <f t="shared" ref="M73" si="57">IF(M71="","",M71/M72)</f>
        <v>181.23444976076556</v>
      </c>
      <c r="N73" s="39"/>
      <c r="O73" s="141">
        <f>H73-A73</f>
        <v>-2.1474932390264314</v>
      </c>
    </row>
    <row r="74" spans="1:15" x14ac:dyDescent="0.25">
      <c r="A74" s="112">
        <v>16123</v>
      </c>
      <c r="B74" s="37" t="s">
        <v>69</v>
      </c>
      <c r="C74" s="17" t="s">
        <v>20</v>
      </c>
      <c r="D74" s="145"/>
      <c r="E74" s="145"/>
      <c r="F74" s="145"/>
      <c r="G74" s="145"/>
      <c r="H74" s="145" t="str">
        <f t="shared" ref="H74:H75" si="58">IF(SUM(D74:F74)=0,"",SUM(D74:F74))</f>
        <v/>
      </c>
      <c r="I74" s="19"/>
      <c r="J74" s="23"/>
      <c r="K74" s="37" t="s">
        <v>69</v>
      </c>
      <c r="L74" s="39"/>
      <c r="M74" s="112">
        <v>16123</v>
      </c>
      <c r="N74" s="39"/>
      <c r="O74" s="145"/>
    </row>
    <row r="75" spans="1:15" x14ac:dyDescent="0.25">
      <c r="A75" s="112">
        <v>89</v>
      </c>
      <c r="B75" s="134" t="s">
        <v>70</v>
      </c>
      <c r="C75" s="22" t="s">
        <v>22</v>
      </c>
      <c r="D75" s="145"/>
      <c r="E75" s="145"/>
      <c r="F75" s="145"/>
      <c r="G75" s="145"/>
      <c r="H75" s="145" t="str">
        <f t="shared" si="58"/>
        <v/>
      </c>
      <c r="I75" s="114" t="str">
        <f t="shared" ref="I75" si="59">IF(COUNTA(D75:F75)=0,"",COUNTA(D75:F75))</f>
        <v/>
      </c>
      <c r="J75" s="160"/>
      <c r="K75" s="27" t="s">
        <v>70</v>
      </c>
      <c r="L75" s="39"/>
      <c r="M75" s="112">
        <v>89</v>
      </c>
      <c r="N75" s="39"/>
      <c r="O75" s="145"/>
    </row>
    <row r="76" spans="1:15" x14ac:dyDescent="0.25">
      <c r="A76" s="138">
        <f>A74/A75</f>
        <v>181.15730337078651</v>
      </c>
      <c r="B76" s="135" t="s">
        <v>71</v>
      </c>
      <c r="C76" s="22" t="s">
        <v>24</v>
      </c>
      <c r="D76" s="138"/>
      <c r="E76" s="169"/>
      <c r="F76" s="169"/>
      <c r="G76" s="169"/>
      <c r="H76" s="138" t="str">
        <f t="shared" si="41"/>
        <v/>
      </c>
      <c r="I76" s="25"/>
      <c r="J76" s="160"/>
      <c r="K76" s="135" t="s">
        <v>71</v>
      </c>
      <c r="L76" s="39"/>
      <c r="M76" s="138">
        <f t="shared" ref="M76" si="60">IF(M74="","",M74/M75)</f>
        <v>181.15730337078651</v>
      </c>
      <c r="N76" s="39"/>
      <c r="O76" s="141"/>
    </row>
    <row r="77" spans="1:15" x14ac:dyDescent="0.25">
      <c r="A77" s="139">
        <v>13318</v>
      </c>
      <c r="B77" s="40" t="s">
        <v>69</v>
      </c>
      <c r="C77" s="17" t="s">
        <v>20</v>
      </c>
      <c r="D77" s="150"/>
      <c r="E77" s="145"/>
      <c r="F77" s="145"/>
      <c r="G77" s="145"/>
      <c r="H77" s="145" t="str">
        <f t="shared" ref="H77:H78" si="61">IF(SUM(D77:F77)=0,"",SUM(D77:F77))</f>
        <v/>
      </c>
      <c r="I77" s="19"/>
      <c r="J77" s="20"/>
      <c r="K77" s="40" t="s">
        <v>69</v>
      </c>
      <c r="L77" s="39"/>
      <c r="M77" s="139">
        <v>13318</v>
      </c>
      <c r="N77" s="39"/>
      <c r="O77" s="145"/>
    </row>
    <row r="78" spans="1:15" x14ac:dyDescent="0.25">
      <c r="A78" s="139">
        <v>76</v>
      </c>
      <c r="B78" s="132" t="s">
        <v>72</v>
      </c>
      <c r="C78" s="22" t="s">
        <v>22</v>
      </c>
      <c r="D78" s="150"/>
      <c r="E78" s="145"/>
      <c r="F78" s="145"/>
      <c r="G78" s="145"/>
      <c r="H78" s="145" t="str">
        <f t="shared" si="61"/>
        <v/>
      </c>
      <c r="I78" s="114" t="str">
        <f t="shared" ref="I78" si="62">IF(COUNTA(D78:F78)=0,"",COUNTA(D78:F78))</f>
        <v/>
      </c>
      <c r="J78" s="160"/>
      <c r="K78" s="31" t="s">
        <v>72</v>
      </c>
      <c r="L78" s="39"/>
      <c r="M78" s="139">
        <v>76</v>
      </c>
      <c r="N78" s="39"/>
      <c r="O78" s="145"/>
    </row>
    <row r="79" spans="1:15" x14ac:dyDescent="0.25">
      <c r="A79" s="138">
        <f>A77/A78</f>
        <v>175.23684210526315</v>
      </c>
      <c r="B79" s="133" t="s">
        <v>73</v>
      </c>
      <c r="C79" s="22" t="s">
        <v>24</v>
      </c>
      <c r="D79" s="141"/>
      <c r="E79" s="138"/>
      <c r="F79" s="138"/>
      <c r="G79" s="138"/>
      <c r="H79" s="138" t="str">
        <f t="shared" si="41"/>
        <v/>
      </c>
      <c r="I79" s="25"/>
      <c r="J79" s="160"/>
      <c r="K79" s="133" t="s">
        <v>73</v>
      </c>
      <c r="L79" s="39"/>
      <c r="M79" s="138">
        <f t="shared" ref="M79" si="63">IF(M77="","",M77/M78)</f>
        <v>175.23684210526315</v>
      </c>
      <c r="N79" s="39"/>
      <c r="O79" s="141"/>
    </row>
    <row r="80" spans="1:15" x14ac:dyDescent="0.25">
      <c r="A80" s="166"/>
      <c r="B80" s="230" t="s">
        <v>340</v>
      </c>
      <c r="C80" s="17" t="s">
        <v>20</v>
      </c>
      <c r="D80" s="150"/>
      <c r="E80" s="166"/>
      <c r="F80" s="166"/>
      <c r="G80" s="166"/>
      <c r="H80" s="166"/>
      <c r="I80" s="19"/>
      <c r="J80" s="160"/>
      <c r="K80" s="230" t="s">
        <v>340</v>
      </c>
      <c r="L80" s="39"/>
      <c r="M80" s="166"/>
      <c r="N80" s="39"/>
      <c r="O80" s="150"/>
    </row>
    <row r="81" spans="1:17" x14ac:dyDescent="0.25">
      <c r="A81" s="166"/>
      <c r="B81" s="229" t="s">
        <v>341</v>
      </c>
      <c r="C81" s="22" t="s">
        <v>22</v>
      </c>
      <c r="D81" s="150"/>
      <c r="E81" s="166"/>
      <c r="F81" s="166"/>
      <c r="G81" s="166"/>
      <c r="H81" s="166"/>
      <c r="I81" s="19"/>
      <c r="J81" s="160"/>
      <c r="K81" s="229" t="s">
        <v>341</v>
      </c>
      <c r="L81" s="39"/>
      <c r="M81" s="166"/>
      <c r="N81" s="39"/>
      <c r="O81" s="150"/>
    </row>
    <row r="82" spans="1:17" x14ac:dyDescent="0.25">
      <c r="A82" s="138"/>
      <c r="B82" s="231" t="s">
        <v>342</v>
      </c>
      <c r="C82" s="22" t="s">
        <v>24</v>
      </c>
      <c r="D82" s="141"/>
      <c r="E82" s="138"/>
      <c r="F82" s="138"/>
      <c r="G82" s="138"/>
      <c r="H82" s="138"/>
      <c r="I82" s="25"/>
      <c r="J82" s="160"/>
      <c r="K82" s="231" t="s">
        <v>342</v>
      </c>
      <c r="L82" s="39"/>
      <c r="M82" s="138"/>
      <c r="N82" s="39"/>
      <c r="O82" s="141"/>
    </row>
    <row r="83" spans="1:17" x14ac:dyDescent="0.25">
      <c r="A83" s="139">
        <v>30507</v>
      </c>
      <c r="B83" s="230" t="s">
        <v>289</v>
      </c>
      <c r="C83" s="17" t="s">
        <v>20</v>
      </c>
      <c r="D83" s="150"/>
      <c r="E83" s="166"/>
      <c r="F83" s="139">
        <v>2720</v>
      </c>
      <c r="G83" s="139"/>
      <c r="H83" s="145">
        <f t="shared" ref="H83:H84" si="64">IF(SUM(D83:F83)=0,"",SUM(D83:F83))</f>
        <v>2720</v>
      </c>
      <c r="I83" s="19"/>
      <c r="J83" s="160"/>
      <c r="K83" s="230" t="s">
        <v>289</v>
      </c>
      <c r="L83" s="39"/>
      <c r="M83" s="139">
        <v>30507</v>
      </c>
      <c r="N83" s="39"/>
      <c r="O83" s="150"/>
    </row>
    <row r="84" spans="1:17" x14ac:dyDescent="0.25">
      <c r="A84" s="139">
        <v>162</v>
      </c>
      <c r="B84" s="229" t="s">
        <v>26</v>
      </c>
      <c r="C84" s="22" t="s">
        <v>22</v>
      </c>
      <c r="D84" s="150"/>
      <c r="E84" s="166"/>
      <c r="F84" s="139">
        <v>15</v>
      </c>
      <c r="G84" s="139"/>
      <c r="H84" s="145">
        <f t="shared" si="64"/>
        <v>15</v>
      </c>
      <c r="I84" s="114">
        <f t="shared" ref="I84" si="65">IF(COUNTA(D84:F84)=0,"",COUNTA(D84:F84))</f>
        <v>1</v>
      </c>
      <c r="J84" s="160" t="s">
        <v>323</v>
      </c>
      <c r="K84" s="229" t="s">
        <v>26</v>
      </c>
      <c r="L84" s="39"/>
      <c r="M84" s="139">
        <v>162</v>
      </c>
      <c r="N84" s="39"/>
      <c r="O84" s="150"/>
    </row>
    <row r="85" spans="1:17" x14ac:dyDescent="0.25">
      <c r="A85" s="138">
        <f>A83/A84</f>
        <v>188.31481481481481</v>
      </c>
      <c r="B85" s="231" t="s">
        <v>304</v>
      </c>
      <c r="C85" s="22" t="s">
        <v>24</v>
      </c>
      <c r="D85" s="141"/>
      <c r="E85" s="138"/>
      <c r="F85" s="138">
        <f>+F83/F84</f>
        <v>181.33333333333334</v>
      </c>
      <c r="G85" s="138"/>
      <c r="H85" s="138">
        <f t="shared" ref="H85:H109" si="66">IF(H83="","",H83/H84)</f>
        <v>181.33333333333334</v>
      </c>
      <c r="I85" s="25"/>
      <c r="J85" s="160"/>
      <c r="K85" s="231" t="s">
        <v>304</v>
      </c>
      <c r="L85" s="39"/>
      <c r="M85" s="138">
        <f t="shared" ref="M85" si="67">IF(M83="","",M83/M84)</f>
        <v>188.31481481481481</v>
      </c>
      <c r="N85" s="39"/>
      <c r="O85" s="141">
        <f>H85-A85</f>
        <v>-6.9814814814814667</v>
      </c>
    </row>
    <row r="86" spans="1:17" x14ac:dyDescent="0.25">
      <c r="A86" s="112">
        <v>10967</v>
      </c>
      <c r="B86" s="40" t="s">
        <v>74</v>
      </c>
      <c r="C86" s="17" t="s">
        <v>20</v>
      </c>
      <c r="D86" s="145">
        <v>1051</v>
      </c>
      <c r="E86" s="145"/>
      <c r="F86" s="145">
        <v>2190</v>
      </c>
      <c r="G86" s="145"/>
      <c r="H86" s="145">
        <f t="shared" ref="H86:H87" si="68">IF(SUM(D86:F86)=0,"",SUM(D86:F86))</f>
        <v>3241</v>
      </c>
      <c r="I86" s="19"/>
      <c r="J86" s="160"/>
      <c r="K86" s="40" t="s">
        <v>74</v>
      </c>
      <c r="L86" s="39"/>
      <c r="M86" s="112">
        <v>10152</v>
      </c>
      <c r="N86" s="39"/>
      <c r="O86" s="145"/>
      <c r="P86" t="s">
        <v>308</v>
      </c>
    </row>
    <row r="87" spans="1:17" x14ac:dyDescent="0.25">
      <c r="A87" s="112">
        <v>72</v>
      </c>
      <c r="B87" s="232" t="s">
        <v>75</v>
      </c>
      <c r="C87" s="22" t="s">
        <v>22</v>
      </c>
      <c r="D87" s="145">
        <v>8</v>
      </c>
      <c r="E87" s="145"/>
      <c r="F87" s="145">
        <v>15</v>
      </c>
      <c r="G87" s="145"/>
      <c r="H87" s="145">
        <f t="shared" si="68"/>
        <v>23</v>
      </c>
      <c r="I87" s="114">
        <f t="shared" ref="I87" si="69">IF(COUNTA(D87:F87)=0,"",COUNTA(D87:F87))</f>
        <v>2</v>
      </c>
      <c r="J87" s="160" t="s">
        <v>333</v>
      </c>
      <c r="K87" s="31" t="s">
        <v>75</v>
      </c>
      <c r="L87" s="39"/>
      <c r="M87" s="112">
        <v>66</v>
      </c>
      <c r="N87" s="39"/>
      <c r="O87" s="145"/>
      <c r="P87" t="s">
        <v>309</v>
      </c>
    </row>
    <row r="88" spans="1:17" x14ac:dyDescent="0.25">
      <c r="A88" s="138">
        <f>A86/A87</f>
        <v>152.31944444444446</v>
      </c>
      <c r="B88" s="133" t="s">
        <v>76</v>
      </c>
      <c r="C88" s="22" t="s">
        <v>24</v>
      </c>
      <c r="D88" s="138">
        <f>+D86/D87</f>
        <v>131.375</v>
      </c>
      <c r="E88" s="138"/>
      <c r="F88" s="138">
        <f>+F86/F87</f>
        <v>146</v>
      </c>
      <c r="G88" s="138"/>
      <c r="H88" s="138">
        <f t="shared" si="66"/>
        <v>140.91304347826087</v>
      </c>
      <c r="I88" s="25"/>
      <c r="J88" s="20"/>
      <c r="K88" s="133" t="s">
        <v>76</v>
      </c>
      <c r="L88" s="39"/>
      <c r="M88" s="138">
        <f t="shared" ref="M88" si="70">IF(M86="","",M86/M87)</f>
        <v>153.81818181818181</v>
      </c>
      <c r="N88" s="39"/>
      <c r="O88" s="141">
        <f>H88-A88</f>
        <v>-11.406400966183583</v>
      </c>
    </row>
    <row r="89" spans="1:17" x14ac:dyDescent="0.25">
      <c r="A89" s="139">
        <v>0</v>
      </c>
      <c r="B89" s="233" t="s">
        <v>77</v>
      </c>
      <c r="C89" s="17" t="s">
        <v>20</v>
      </c>
      <c r="D89" s="166"/>
      <c r="E89" s="166"/>
      <c r="F89" s="139">
        <v>2519</v>
      </c>
      <c r="G89" s="139"/>
      <c r="H89" s="145">
        <f t="shared" ref="H89:H90" si="71">IF(SUM(D89:F89)=0,"",SUM(D89:F89))</f>
        <v>2519</v>
      </c>
      <c r="I89" s="19"/>
      <c r="J89" s="20"/>
      <c r="K89" s="233" t="s">
        <v>77</v>
      </c>
      <c r="L89" s="39"/>
      <c r="M89" s="166"/>
      <c r="N89" s="39"/>
      <c r="O89" s="150"/>
    </row>
    <row r="90" spans="1:17" x14ac:dyDescent="0.25">
      <c r="A90" s="166"/>
      <c r="B90" s="232" t="s">
        <v>290</v>
      </c>
      <c r="C90" s="22" t="s">
        <v>22</v>
      </c>
      <c r="D90" s="166"/>
      <c r="E90" s="166"/>
      <c r="F90" s="139">
        <v>15</v>
      </c>
      <c r="G90" s="139"/>
      <c r="H90" s="145">
        <f t="shared" si="71"/>
        <v>15</v>
      </c>
      <c r="I90" s="114">
        <f t="shared" ref="I90" si="72">IF(COUNTA(D90:F90)=0,"",COUNTA(D90:F90))</f>
        <v>1</v>
      </c>
      <c r="J90" s="160" t="s">
        <v>332</v>
      </c>
      <c r="K90" s="232" t="s">
        <v>290</v>
      </c>
      <c r="L90" s="39"/>
      <c r="M90" s="166"/>
      <c r="N90" s="39"/>
      <c r="O90" s="150"/>
    </row>
    <row r="91" spans="1:17" x14ac:dyDescent="0.25">
      <c r="A91" s="138"/>
      <c r="B91" s="234" t="s">
        <v>305</v>
      </c>
      <c r="C91" s="22" t="s">
        <v>24</v>
      </c>
      <c r="D91" s="138"/>
      <c r="E91" s="138"/>
      <c r="F91" s="138">
        <f>+F89/F90</f>
        <v>167.93333333333334</v>
      </c>
      <c r="G91" s="138"/>
      <c r="H91" s="138">
        <f t="shared" si="66"/>
        <v>167.93333333333334</v>
      </c>
      <c r="I91" s="25"/>
      <c r="J91" s="20"/>
      <c r="K91" s="234" t="s">
        <v>305</v>
      </c>
      <c r="L91" s="39"/>
      <c r="M91" s="138"/>
      <c r="N91" s="39"/>
      <c r="O91" s="141"/>
    </row>
    <row r="92" spans="1:17" x14ac:dyDescent="0.25">
      <c r="A92" s="139">
        <v>2257</v>
      </c>
      <c r="B92" s="37" t="s">
        <v>77</v>
      </c>
      <c r="C92" s="17" t="s">
        <v>20</v>
      </c>
      <c r="D92" s="150"/>
      <c r="E92" s="145"/>
      <c r="F92" s="145"/>
      <c r="G92" s="145"/>
      <c r="H92" s="145" t="str">
        <f t="shared" ref="H92:H93" si="73">IF(SUM(D92:F92)=0,"",SUM(D92:F92))</f>
        <v/>
      </c>
      <c r="I92" s="19"/>
      <c r="J92" s="23"/>
      <c r="K92" s="37" t="s">
        <v>77</v>
      </c>
      <c r="L92" s="39"/>
      <c r="M92" s="139">
        <v>2257</v>
      </c>
      <c r="N92" s="39"/>
      <c r="O92" s="145"/>
      <c r="Q92" s="181"/>
    </row>
    <row r="93" spans="1:17" x14ac:dyDescent="0.25">
      <c r="A93" s="139">
        <v>15</v>
      </c>
      <c r="B93" s="134" t="s">
        <v>78</v>
      </c>
      <c r="C93" s="22" t="s">
        <v>22</v>
      </c>
      <c r="D93" s="150"/>
      <c r="E93" s="145"/>
      <c r="F93" s="145"/>
      <c r="G93" s="145"/>
      <c r="H93" s="145" t="str">
        <f t="shared" si="73"/>
        <v/>
      </c>
      <c r="I93" s="114" t="str">
        <f t="shared" ref="I93" si="74">IF(COUNTA(D93:F93)=0,"",COUNTA(D93:F93))</f>
        <v/>
      </c>
      <c r="J93" s="160"/>
      <c r="K93" s="27" t="s">
        <v>78</v>
      </c>
      <c r="L93" s="39"/>
      <c r="M93" s="139">
        <v>15</v>
      </c>
      <c r="N93" s="39"/>
      <c r="O93" s="145"/>
      <c r="Q93" s="181"/>
    </row>
    <row r="94" spans="1:17" x14ac:dyDescent="0.25">
      <c r="A94" s="138">
        <f>A92/A93</f>
        <v>150.46666666666667</v>
      </c>
      <c r="B94" s="135" t="s">
        <v>79</v>
      </c>
      <c r="C94" s="22" t="s">
        <v>24</v>
      </c>
      <c r="D94" s="141"/>
      <c r="E94" s="141"/>
      <c r="F94" s="141"/>
      <c r="G94" s="141"/>
      <c r="H94" s="138" t="str">
        <f t="shared" si="66"/>
        <v/>
      </c>
      <c r="I94" s="25"/>
      <c r="J94" s="23"/>
      <c r="K94" s="135" t="s">
        <v>79</v>
      </c>
      <c r="L94" s="39"/>
      <c r="M94" s="138">
        <f t="shared" ref="M94" si="75">IF(M92="","",M92/M93)</f>
        <v>150.46666666666667</v>
      </c>
      <c r="N94" s="39"/>
      <c r="O94" s="141"/>
      <c r="Q94" s="182"/>
    </row>
    <row r="95" spans="1:17" x14ac:dyDescent="0.25">
      <c r="A95" s="112">
        <v>4431</v>
      </c>
      <c r="B95" s="40" t="s">
        <v>80</v>
      </c>
      <c r="C95" s="17" t="s">
        <v>20</v>
      </c>
      <c r="D95" s="150"/>
      <c r="E95" s="145"/>
      <c r="F95" s="145"/>
      <c r="G95" s="145"/>
      <c r="H95" s="145" t="str">
        <f t="shared" ref="H95:H96" si="76">IF(SUM(D95:F95)=0,"",SUM(D95:F95))</f>
        <v/>
      </c>
      <c r="I95" s="19"/>
      <c r="J95" s="160"/>
      <c r="K95" s="40" t="s">
        <v>80</v>
      </c>
      <c r="L95" s="39"/>
      <c r="M95" s="112">
        <v>4431</v>
      </c>
      <c r="N95" s="39"/>
      <c r="O95" s="145"/>
      <c r="Q95" s="183"/>
    </row>
    <row r="96" spans="1:17" x14ac:dyDescent="0.25">
      <c r="A96" s="112">
        <v>28</v>
      </c>
      <c r="B96" s="132" t="s">
        <v>81</v>
      </c>
      <c r="C96" s="22" t="s">
        <v>22</v>
      </c>
      <c r="D96" s="150"/>
      <c r="E96" s="145"/>
      <c r="F96" s="145"/>
      <c r="G96" s="145"/>
      <c r="H96" s="145" t="str">
        <f t="shared" si="76"/>
        <v/>
      </c>
      <c r="I96" s="114" t="str">
        <f t="shared" ref="I96" si="77">IF(COUNTA(D96:F96)=0,"",COUNTA(D96:F96))</f>
        <v/>
      </c>
      <c r="J96" s="160"/>
      <c r="K96" s="31" t="s">
        <v>81</v>
      </c>
      <c r="L96" s="39"/>
      <c r="M96" s="112">
        <v>28</v>
      </c>
      <c r="N96" s="39"/>
      <c r="O96" s="145"/>
      <c r="Q96" s="183"/>
    </row>
    <row r="97" spans="1:17" x14ac:dyDescent="0.25">
      <c r="A97" s="138">
        <f>A95/A96</f>
        <v>158.25</v>
      </c>
      <c r="B97" s="133" t="s">
        <v>82</v>
      </c>
      <c r="C97" s="22" t="s">
        <v>24</v>
      </c>
      <c r="D97" s="141"/>
      <c r="E97" s="141"/>
      <c r="F97" s="141"/>
      <c r="G97" s="141"/>
      <c r="H97" s="138" t="str">
        <f t="shared" si="66"/>
        <v/>
      </c>
      <c r="I97" s="25"/>
      <c r="J97" s="23"/>
      <c r="K97" s="133" t="s">
        <v>82</v>
      </c>
      <c r="L97" s="39"/>
      <c r="M97" s="138">
        <f t="shared" ref="M97" si="78">IF(M95="","",M95/M96)</f>
        <v>158.25</v>
      </c>
      <c r="N97" s="39"/>
      <c r="O97" s="141"/>
      <c r="Q97" s="182"/>
    </row>
    <row r="98" spans="1:17" x14ac:dyDescent="0.25">
      <c r="A98" s="112">
        <v>5880</v>
      </c>
      <c r="B98" s="37" t="s">
        <v>83</v>
      </c>
      <c r="C98" s="17" t="s">
        <v>20</v>
      </c>
      <c r="D98" s="150"/>
      <c r="E98" s="145"/>
      <c r="F98" s="145"/>
      <c r="G98" s="145"/>
      <c r="H98" s="145" t="str">
        <f t="shared" ref="H98:H99" si="79">IF(SUM(D98:F98)=0,"",SUM(D98:F98))</f>
        <v/>
      </c>
      <c r="I98" s="19"/>
      <c r="J98" s="23"/>
      <c r="K98" s="37" t="s">
        <v>83</v>
      </c>
      <c r="L98" s="39"/>
      <c r="M98" s="112">
        <v>5880</v>
      </c>
      <c r="N98" s="39"/>
      <c r="O98" s="150"/>
      <c r="Q98" s="183"/>
    </row>
    <row r="99" spans="1:17" x14ac:dyDescent="0.25">
      <c r="A99" s="114">
        <v>36</v>
      </c>
      <c r="B99" s="134" t="s">
        <v>84</v>
      </c>
      <c r="C99" s="22" t="s">
        <v>22</v>
      </c>
      <c r="D99" s="150"/>
      <c r="E99" s="145"/>
      <c r="F99" s="145"/>
      <c r="G99" s="145"/>
      <c r="H99" s="145" t="str">
        <f t="shared" si="79"/>
        <v/>
      </c>
      <c r="I99" s="114" t="str">
        <f t="shared" ref="I99" si="80">IF(COUNTA(D99:F99)=0,"",COUNTA(D99:F99))</f>
        <v/>
      </c>
      <c r="J99" s="160"/>
      <c r="K99" s="27" t="s">
        <v>84</v>
      </c>
      <c r="L99" s="39"/>
      <c r="M99" s="114">
        <v>36</v>
      </c>
      <c r="N99" s="39"/>
      <c r="O99" s="145"/>
      <c r="Q99" s="184"/>
    </row>
    <row r="100" spans="1:17" x14ac:dyDescent="0.25">
      <c r="A100" s="138">
        <f>A98/A99</f>
        <v>163.33333333333334</v>
      </c>
      <c r="B100" s="135" t="s">
        <v>85</v>
      </c>
      <c r="C100" s="22" t="s">
        <v>24</v>
      </c>
      <c r="D100" s="141"/>
      <c r="E100" s="141"/>
      <c r="F100" s="141"/>
      <c r="G100" s="141"/>
      <c r="H100" s="138" t="str">
        <f t="shared" si="66"/>
        <v/>
      </c>
      <c r="I100" s="25"/>
      <c r="J100" s="23"/>
      <c r="K100" s="135" t="s">
        <v>85</v>
      </c>
      <c r="L100" s="39"/>
      <c r="M100" s="138">
        <f t="shared" ref="M100" si="81">IF(M98="","",M98/M99)</f>
        <v>163.33333333333334</v>
      </c>
      <c r="N100" s="39"/>
      <c r="O100" s="141"/>
      <c r="Q100" s="182"/>
    </row>
    <row r="101" spans="1:17" x14ac:dyDescent="0.25">
      <c r="A101" s="114">
        <v>917</v>
      </c>
      <c r="B101" s="40" t="s">
        <v>86</v>
      </c>
      <c r="C101" s="17" t="s">
        <v>20</v>
      </c>
      <c r="D101" s="139"/>
      <c r="E101" s="145"/>
      <c r="F101" s="145"/>
      <c r="G101" s="145"/>
      <c r="H101" s="145" t="str">
        <f t="shared" ref="H101:H102" si="82">IF(SUM(D101:F101)=0,"",SUM(D101:F101))</f>
        <v/>
      </c>
      <c r="I101" s="19"/>
      <c r="J101" s="160"/>
      <c r="K101" s="40" t="s">
        <v>86</v>
      </c>
      <c r="L101" s="39"/>
      <c r="M101" s="114">
        <v>917</v>
      </c>
      <c r="N101" s="39"/>
      <c r="O101" s="145"/>
      <c r="Q101" s="184"/>
    </row>
    <row r="102" spans="1:17" x14ac:dyDescent="0.25">
      <c r="A102" s="114">
        <v>6</v>
      </c>
      <c r="B102" s="132" t="s">
        <v>87</v>
      </c>
      <c r="C102" s="22" t="s">
        <v>22</v>
      </c>
      <c r="D102" s="145"/>
      <c r="E102" s="145"/>
      <c r="F102" s="145"/>
      <c r="G102" s="145"/>
      <c r="H102" s="145" t="str">
        <f t="shared" si="82"/>
        <v/>
      </c>
      <c r="I102" s="114" t="str">
        <f t="shared" ref="I102" si="83">IF(COUNTA(D102:F102)=0,"",COUNTA(D102:F102))</f>
        <v/>
      </c>
      <c r="J102" s="160"/>
      <c r="K102" s="31" t="s">
        <v>87</v>
      </c>
      <c r="L102" s="39"/>
      <c r="M102" s="114">
        <v>6</v>
      </c>
      <c r="N102" s="39"/>
      <c r="O102" s="145"/>
      <c r="Q102" s="184"/>
    </row>
    <row r="103" spans="1:17" x14ac:dyDescent="0.25">
      <c r="A103" s="138">
        <f>A101/A102</f>
        <v>152.83333333333334</v>
      </c>
      <c r="B103" s="133" t="s">
        <v>88</v>
      </c>
      <c r="C103" s="22" t="s">
        <v>24</v>
      </c>
      <c r="D103" s="141"/>
      <c r="E103" s="141"/>
      <c r="F103" s="141"/>
      <c r="G103" s="141"/>
      <c r="H103" s="138" t="str">
        <f t="shared" si="66"/>
        <v/>
      </c>
      <c r="I103" s="25"/>
      <c r="J103" s="23"/>
      <c r="K103" s="133" t="s">
        <v>88</v>
      </c>
      <c r="L103" s="39"/>
      <c r="M103" s="138">
        <f t="shared" ref="M103" si="84">IF(M101="","",M101/M102)</f>
        <v>152.83333333333334</v>
      </c>
      <c r="N103" s="39"/>
      <c r="O103" s="141"/>
      <c r="Q103" s="182"/>
    </row>
    <row r="104" spans="1:17" x14ac:dyDescent="0.25">
      <c r="A104" s="139">
        <v>17641</v>
      </c>
      <c r="B104" s="37" t="s">
        <v>89</v>
      </c>
      <c r="C104" s="17" t="s">
        <v>20</v>
      </c>
      <c r="D104" s="145"/>
      <c r="E104" s="145"/>
      <c r="F104" s="145"/>
      <c r="G104" s="145"/>
      <c r="H104" s="145" t="str">
        <f t="shared" ref="H104:H105" si="85">IF(SUM(D104:F104)=0,"",SUM(D104:F104))</f>
        <v/>
      </c>
      <c r="I104" s="19"/>
      <c r="J104" s="20"/>
      <c r="K104" s="37" t="s">
        <v>89</v>
      </c>
      <c r="L104" s="39"/>
      <c r="M104" s="139">
        <v>17641</v>
      </c>
      <c r="N104" s="39"/>
      <c r="O104" s="145"/>
      <c r="Q104" s="181"/>
    </row>
    <row r="105" spans="1:17" x14ac:dyDescent="0.25">
      <c r="A105" s="139">
        <v>92</v>
      </c>
      <c r="B105" s="134" t="s">
        <v>90</v>
      </c>
      <c r="C105" s="22" t="s">
        <v>22</v>
      </c>
      <c r="D105" s="145"/>
      <c r="E105" s="145"/>
      <c r="F105" s="145"/>
      <c r="G105" s="145"/>
      <c r="H105" s="145" t="str">
        <f t="shared" si="85"/>
        <v/>
      </c>
      <c r="I105" s="114" t="str">
        <f t="shared" ref="I105" si="86">IF(COUNTA(D105:F105)=0,"",COUNTA(D105:F105))</f>
        <v/>
      </c>
      <c r="J105" s="160"/>
      <c r="K105" s="27" t="s">
        <v>90</v>
      </c>
      <c r="L105" s="39"/>
      <c r="M105" s="139">
        <v>92</v>
      </c>
      <c r="N105" s="39"/>
      <c r="O105" s="145"/>
      <c r="Q105" s="181"/>
    </row>
    <row r="106" spans="1:17" x14ac:dyDescent="0.25">
      <c r="A106" s="169">
        <f>A104/A105</f>
        <v>191.75</v>
      </c>
      <c r="B106" s="135" t="s">
        <v>91</v>
      </c>
      <c r="C106" s="22" t="s">
        <v>24</v>
      </c>
      <c r="D106" s="191"/>
      <c r="E106" s="169"/>
      <c r="F106" s="169"/>
      <c r="G106" s="169"/>
      <c r="H106" s="138" t="str">
        <f t="shared" si="66"/>
        <v/>
      </c>
      <c r="I106" s="25"/>
      <c r="J106" s="208"/>
      <c r="K106" s="135" t="s">
        <v>91</v>
      </c>
      <c r="L106" s="39"/>
      <c r="M106" s="138">
        <f t="shared" ref="M106" si="87">IF(M104="","",M104/M105)</f>
        <v>191.75</v>
      </c>
      <c r="N106" s="39"/>
      <c r="O106" s="141"/>
      <c r="Q106" s="182"/>
    </row>
    <row r="107" spans="1:17" x14ac:dyDescent="0.25">
      <c r="A107" s="112">
        <v>8273</v>
      </c>
      <c r="B107" s="40" t="s">
        <v>89</v>
      </c>
      <c r="C107" s="17" t="s">
        <v>20</v>
      </c>
      <c r="D107" s="145"/>
      <c r="E107" s="145"/>
      <c r="F107" s="145"/>
      <c r="G107" s="145"/>
      <c r="H107" s="145" t="str">
        <f t="shared" ref="H107:H108" si="88">IF(SUM(D107:F107)=0,"",SUM(D107:F107))</f>
        <v/>
      </c>
      <c r="I107" s="19"/>
      <c r="J107" s="160"/>
      <c r="K107" s="40" t="s">
        <v>89</v>
      </c>
      <c r="L107" s="39"/>
      <c r="M107" s="112">
        <v>8273</v>
      </c>
      <c r="N107" s="39"/>
      <c r="O107" s="145"/>
      <c r="Q107" s="183"/>
    </row>
    <row r="108" spans="1:17" x14ac:dyDescent="0.25">
      <c r="A108" s="112">
        <v>47</v>
      </c>
      <c r="B108" s="132" t="s">
        <v>92</v>
      </c>
      <c r="C108" s="22" t="s">
        <v>22</v>
      </c>
      <c r="D108" s="145"/>
      <c r="E108" s="145"/>
      <c r="F108" s="145"/>
      <c r="G108" s="145"/>
      <c r="H108" s="145" t="str">
        <f t="shared" si="88"/>
        <v/>
      </c>
      <c r="I108" s="114" t="str">
        <f t="shared" ref="I108" si="89">IF(COUNTA(D108:F108)=0,"",COUNTA(D108:F108))</f>
        <v/>
      </c>
      <c r="J108" s="160"/>
      <c r="K108" s="31" t="s">
        <v>92</v>
      </c>
      <c r="L108" s="39"/>
      <c r="M108" s="112">
        <v>47</v>
      </c>
      <c r="N108" s="39"/>
      <c r="O108" s="145"/>
      <c r="Q108" s="183"/>
    </row>
    <row r="109" spans="1:17" x14ac:dyDescent="0.25">
      <c r="A109" s="138">
        <f>A107/A108</f>
        <v>176.02127659574469</v>
      </c>
      <c r="B109" s="133" t="s">
        <v>93</v>
      </c>
      <c r="C109" s="22" t="s">
        <v>24</v>
      </c>
      <c r="D109" s="138"/>
      <c r="E109" s="138"/>
      <c r="F109" s="138"/>
      <c r="G109" s="138"/>
      <c r="H109" s="138" t="str">
        <f t="shared" si="66"/>
        <v/>
      </c>
      <c r="I109" s="25"/>
      <c r="J109" s="160"/>
      <c r="K109" s="133" t="s">
        <v>93</v>
      </c>
      <c r="L109" s="39"/>
      <c r="M109" s="138">
        <f t="shared" ref="M109" si="90">IF(M107="","",M107/M108)</f>
        <v>176.02127659574469</v>
      </c>
      <c r="N109" s="39"/>
      <c r="O109" s="141"/>
      <c r="Q109" s="182"/>
    </row>
    <row r="110" spans="1:17" x14ac:dyDescent="0.25">
      <c r="A110" s="112">
        <v>3480</v>
      </c>
      <c r="B110" s="40" t="s">
        <v>94</v>
      </c>
      <c r="C110" s="17" t="s">
        <v>20</v>
      </c>
      <c r="D110" s="150"/>
      <c r="E110" s="145"/>
      <c r="F110" s="145"/>
      <c r="G110" s="145"/>
      <c r="H110" s="145" t="str">
        <f t="shared" ref="H110:H111" si="91">IF(SUM(D110:F110)=0,"",SUM(D110:F110))</f>
        <v/>
      </c>
      <c r="I110" s="19"/>
      <c r="J110" s="23"/>
      <c r="K110" s="40" t="s">
        <v>94</v>
      </c>
      <c r="L110" s="39"/>
      <c r="M110" s="112">
        <v>3480</v>
      </c>
      <c r="N110" s="39"/>
      <c r="O110" s="145"/>
      <c r="Q110" s="183"/>
    </row>
    <row r="111" spans="1:17" x14ac:dyDescent="0.25">
      <c r="A111" s="112">
        <v>21</v>
      </c>
      <c r="B111" s="132" t="s">
        <v>95</v>
      </c>
      <c r="C111" s="22" t="s">
        <v>22</v>
      </c>
      <c r="D111" s="150"/>
      <c r="E111" s="145"/>
      <c r="F111" s="145"/>
      <c r="G111" s="145"/>
      <c r="H111" s="145" t="str">
        <f t="shared" si="91"/>
        <v/>
      </c>
      <c r="I111" s="114" t="str">
        <f t="shared" ref="I111" si="92">IF(COUNTA(D111:F111)=0,"",COUNTA(D111:F111))</f>
        <v/>
      </c>
      <c r="J111" s="160"/>
      <c r="K111" s="31" t="s">
        <v>95</v>
      </c>
      <c r="L111" s="39"/>
      <c r="M111" s="112">
        <v>21</v>
      </c>
      <c r="N111" s="39"/>
      <c r="O111" s="145"/>
      <c r="Q111" s="183"/>
    </row>
    <row r="112" spans="1:17" x14ac:dyDescent="0.25">
      <c r="A112" s="138">
        <f>A110/A111</f>
        <v>165.71428571428572</v>
      </c>
      <c r="B112" s="133" t="s">
        <v>96</v>
      </c>
      <c r="C112" s="22" t="s">
        <v>24</v>
      </c>
      <c r="D112" s="141"/>
      <c r="E112" s="138"/>
      <c r="F112" s="138"/>
      <c r="G112" s="138"/>
      <c r="H112" s="138" t="str">
        <f t="shared" ref="H112:H139" si="93">IF(H110="","",H110/H111)</f>
        <v/>
      </c>
      <c r="I112" s="25"/>
      <c r="J112" s="23"/>
      <c r="K112" s="133" t="s">
        <v>96</v>
      </c>
      <c r="L112" s="39"/>
      <c r="M112" s="138">
        <f t="shared" ref="M112" si="94">IF(M110="","",M110/M111)</f>
        <v>165.71428571428572</v>
      </c>
      <c r="N112" s="39"/>
      <c r="O112" s="141"/>
      <c r="Q112" s="182"/>
    </row>
    <row r="113" spans="1:17" x14ac:dyDescent="0.25">
      <c r="A113" s="139">
        <v>11747</v>
      </c>
      <c r="B113" s="40" t="s">
        <v>221</v>
      </c>
      <c r="C113" s="17" t="s">
        <v>20</v>
      </c>
      <c r="D113" s="150"/>
      <c r="E113" s="166"/>
      <c r="F113" s="166"/>
      <c r="G113" s="166"/>
      <c r="H113" s="145" t="str">
        <f t="shared" ref="H113:H114" si="95">IF(SUM(D113:F113)=0,"",SUM(D113:F113))</f>
        <v/>
      </c>
      <c r="I113" s="19"/>
      <c r="J113" s="23"/>
      <c r="K113" s="40" t="s">
        <v>221</v>
      </c>
      <c r="L113" s="39"/>
      <c r="M113" s="139">
        <v>11747</v>
      </c>
      <c r="N113" s="39"/>
      <c r="O113" s="150"/>
      <c r="Q113" s="182"/>
    </row>
    <row r="114" spans="1:17" x14ac:dyDescent="0.25">
      <c r="A114" s="139">
        <v>84</v>
      </c>
      <c r="B114" s="132" t="s">
        <v>288</v>
      </c>
      <c r="C114" s="22" t="s">
        <v>22</v>
      </c>
      <c r="D114" s="150"/>
      <c r="E114" s="166"/>
      <c r="F114" s="166"/>
      <c r="G114" s="166"/>
      <c r="H114" s="145" t="str">
        <f t="shared" si="95"/>
        <v/>
      </c>
      <c r="I114" s="114" t="str">
        <f t="shared" ref="I114" si="96">IF(COUNTA(D114:F114)=0,"",COUNTA(D114:F114))</f>
        <v/>
      </c>
      <c r="J114" s="23"/>
      <c r="K114" s="132" t="s">
        <v>288</v>
      </c>
      <c r="L114" s="39"/>
      <c r="M114" s="139">
        <v>84</v>
      </c>
      <c r="N114" s="39"/>
      <c r="O114" s="150"/>
      <c r="Q114" s="182"/>
    </row>
    <row r="115" spans="1:17" x14ac:dyDescent="0.25">
      <c r="A115" s="138">
        <f>A113/A114</f>
        <v>139.8452380952381</v>
      </c>
      <c r="B115" s="133" t="s">
        <v>303</v>
      </c>
      <c r="C115" s="22" t="s">
        <v>24</v>
      </c>
      <c r="D115" s="141"/>
      <c r="E115" s="138"/>
      <c r="F115" s="138"/>
      <c r="G115" s="138"/>
      <c r="H115" s="138" t="str">
        <f t="shared" si="93"/>
        <v/>
      </c>
      <c r="I115" s="25"/>
      <c r="J115" s="23"/>
      <c r="K115" s="133" t="s">
        <v>303</v>
      </c>
      <c r="L115" s="39"/>
      <c r="M115" s="138">
        <f t="shared" ref="M115" si="97">IF(M113="","",M113/M114)</f>
        <v>139.8452380952381</v>
      </c>
      <c r="N115" s="39"/>
      <c r="O115" s="141"/>
      <c r="Q115" s="182"/>
    </row>
    <row r="116" spans="1:17" x14ac:dyDescent="0.25">
      <c r="A116" s="139">
        <v>28407</v>
      </c>
      <c r="B116" s="40" t="s">
        <v>221</v>
      </c>
      <c r="C116" s="17" t="s">
        <v>20</v>
      </c>
      <c r="D116" s="150"/>
      <c r="E116" s="139"/>
      <c r="F116" s="139">
        <v>2684</v>
      </c>
      <c r="G116" s="139"/>
      <c r="H116" s="145">
        <f t="shared" ref="H116:H117" si="98">IF(SUM(D116:F116)=0,"",SUM(D116:F116))</f>
        <v>2684</v>
      </c>
      <c r="I116" s="19"/>
      <c r="J116" s="23"/>
      <c r="K116" s="40" t="s">
        <v>221</v>
      </c>
      <c r="L116" s="39"/>
      <c r="M116" s="139">
        <v>27383</v>
      </c>
      <c r="N116" s="39"/>
      <c r="O116" s="150"/>
      <c r="P116" t="s">
        <v>308</v>
      </c>
    </row>
    <row r="117" spans="1:17" x14ac:dyDescent="0.25">
      <c r="A117" s="139">
        <v>161</v>
      </c>
      <c r="B117" s="132" t="s">
        <v>222</v>
      </c>
      <c r="C117" s="22" t="s">
        <v>22</v>
      </c>
      <c r="D117" s="150"/>
      <c r="E117" s="139"/>
      <c r="F117" s="139">
        <v>15</v>
      </c>
      <c r="G117" s="139"/>
      <c r="H117" s="145">
        <f t="shared" si="98"/>
        <v>15</v>
      </c>
      <c r="I117" s="114">
        <f t="shared" ref="I117" si="99">IF(COUNTA(D117:F117)=0,"",COUNTA(D117:F117))</f>
        <v>1</v>
      </c>
      <c r="J117" s="160" t="s">
        <v>331</v>
      </c>
      <c r="K117" s="132" t="s">
        <v>222</v>
      </c>
      <c r="L117" s="39"/>
      <c r="M117" s="139">
        <v>155</v>
      </c>
      <c r="N117" s="39"/>
      <c r="O117" s="150"/>
      <c r="P117" t="s">
        <v>309</v>
      </c>
    </row>
    <row r="118" spans="1:17" x14ac:dyDescent="0.25">
      <c r="A118" s="138">
        <f>A116/A117</f>
        <v>176.44099378881987</v>
      </c>
      <c r="B118" s="178" t="s">
        <v>225</v>
      </c>
      <c r="C118" s="22" t="s">
        <v>24</v>
      </c>
      <c r="D118" s="141"/>
      <c r="E118" s="169"/>
      <c r="F118" s="138">
        <f>+F116/F117</f>
        <v>178.93333333333334</v>
      </c>
      <c r="G118" s="138"/>
      <c r="H118" s="138">
        <f t="shared" si="93"/>
        <v>178.93333333333334</v>
      </c>
      <c r="I118" s="25"/>
      <c r="J118" s="160"/>
      <c r="K118" s="178" t="s">
        <v>225</v>
      </c>
      <c r="L118" s="39"/>
      <c r="M118" s="138">
        <f t="shared" ref="M118" si="100">IF(M116="","",M116/M117)</f>
        <v>176.66451612903225</v>
      </c>
      <c r="N118" s="39"/>
      <c r="O118" s="141">
        <f>H118-A118</f>
        <v>2.4923395445134702</v>
      </c>
    </row>
    <row r="119" spans="1:17" x14ac:dyDescent="0.25">
      <c r="A119" s="112">
        <v>12985</v>
      </c>
      <c r="B119" s="40" t="s">
        <v>97</v>
      </c>
      <c r="C119" s="17" t="s">
        <v>20</v>
      </c>
      <c r="D119" s="145">
        <v>1336</v>
      </c>
      <c r="E119" s="145"/>
      <c r="F119" s="145"/>
      <c r="G119" s="145"/>
      <c r="H119" s="145">
        <f t="shared" ref="H119:H120" si="101">IF(SUM(D119:F119)=0,"",SUM(D119:F119))</f>
        <v>1336</v>
      </c>
      <c r="I119" s="19"/>
      <c r="J119" s="23"/>
      <c r="K119" s="40" t="s">
        <v>97</v>
      </c>
      <c r="L119" s="39"/>
      <c r="M119" s="112">
        <v>12985</v>
      </c>
      <c r="N119" s="39"/>
      <c r="O119" s="145"/>
    </row>
    <row r="120" spans="1:17" x14ac:dyDescent="0.25">
      <c r="A120" s="112">
        <v>78</v>
      </c>
      <c r="B120" s="132" t="s">
        <v>98</v>
      </c>
      <c r="C120" s="22" t="s">
        <v>22</v>
      </c>
      <c r="D120" s="145">
        <v>8</v>
      </c>
      <c r="E120" s="145"/>
      <c r="F120" s="145"/>
      <c r="G120" s="145"/>
      <c r="H120" s="145">
        <f t="shared" si="101"/>
        <v>8</v>
      </c>
      <c r="I120" s="114">
        <f t="shared" ref="I120" si="102">IF(COUNTA(D120:F120)=0,"",COUNTA(D120:F120))</f>
        <v>1</v>
      </c>
      <c r="J120" s="160" t="s">
        <v>306</v>
      </c>
      <c r="K120" s="31" t="s">
        <v>98</v>
      </c>
      <c r="L120" s="39"/>
      <c r="M120" s="112">
        <v>78</v>
      </c>
      <c r="N120" s="39"/>
      <c r="O120" s="145"/>
    </row>
    <row r="121" spans="1:17" x14ac:dyDescent="0.25">
      <c r="A121" s="138">
        <f>A119/A120</f>
        <v>166.47435897435898</v>
      </c>
      <c r="B121" s="133" t="s">
        <v>99</v>
      </c>
      <c r="C121" s="22" t="s">
        <v>24</v>
      </c>
      <c r="D121" s="138">
        <f>+D119/D120</f>
        <v>167</v>
      </c>
      <c r="E121" s="141"/>
      <c r="F121" s="141"/>
      <c r="G121" s="141"/>
      <c r="H121" s="138">
        <f t="shared" si="93"/>
        <v>167</v>
      </c>
      <c r="I121" s="25"/>
      <c r="J121" s="23"/>
      <c r="K121" s="133" t="s">
        <v>99</v>
      </c>
      <c r="L121" s="39"/>
      <c r="M121" s="138">
        <f t="shared" ref="M121" si="103">IF(M119="","",M119/M120)</f>
        <v>166.47435897435898</v>
      </c>
      <c r="N121" s="39"/>
      <c r="O121" s="141">
        <f>H121-A121</f>
        <v>0.525641025641022</v>
      </c>
    </row>
    <row r="122" spans="1:17" x14ac:dyDescent="0.25">
      <c r="A122" s="139">
        <v>21054</v>
      </c>
      <c r="B122" s="37" t="s">
        <v>211</v>
      </c>
      <c r="C122" s="17" t="s">
        <v>20</v>
      </c>
      <c r="D122" s="150"/>
      <c r="E122" s="145"/>
      <c r="F122" s="145">
        <v>2692</v>
      </c>
      <c r="G122" s="145"/>
      <c r="H122" s="145">
        <f t="shared" ref="H122:H123" si="104">IF(SUM(D122:F122)=0,"",SUM(D122:F122))</f>
        <v>2692</v>
      </c>
      <c r="I122" s="19"/>
      <c r="J122" s="23"/>
      <c r="K122" s="37" t="s">
        <v>211</v>
      </c>
      <c r="L122" s="39"/>
      <c r="M122" s="139">
        <v>21054</v>
      </c>
      <c r="N122" s="39"/>
      <c r="O122" s="150"/>
    </row>
    <row r="123" spans="1:17" x14ac:dyDescent="0.25">
      <c r="A123" s="139">
        <v>116</v>
      </c>
      <c r="B123" s="37" t="s">
        <v>212</v>
      </c>
      <c r="C123" s="22" t="s">
        <v>22</v>
      </c>
      <c r="D123" s="150"/>
      <c r="E123" s="150"/>
      <c r="F123" s="145">
        <v>15</v>
      </c>
      <c r="G123" s="145"/>
      <c r="H123" s="145">
        <f t="shared" si="104"/>
        <v>15</v>
      </c>
      <c r="I123" s="114">
        <f t="shared" ref="I123" si="105">IF(COUNTA(D123:F123)=0,"",COUNTA(D123:F123))</f>
        <v>1</v>
      </c>
      <c r="J123" s="160" t="s">
        <v>325</v>
      </c>
      <c r="K123" s="37" t="s">
        <v>212</v>
      </c>
      <c r="L123" s="39"/>
      <c r="M123" s="139">
        <v>116</v>
      </c>
      <c r="N123" s="39"/>
      <c r="O123" s="150"/>
    </row>
    <row r="124" spans="1:17" x14ac:dyDescent="0.25">
      <c r="A124" s="138">
        <f>A122/A123</f>
        <v>181.5</v>
      </c>
      <c r="B124" s="135" t="s">
        <v>213</v>
      </c>
      <c r="C124" s="22" t="s">
        <v>24</v>
      </c>
      <c r="D124" s="141"/>
      <c r="E124" s="141"/>
      <c r="F124" s="138">
        <f>+F122/F123</f>
        <v>179.46666666666667</v>
      </c>
      <c r="G124" s="138"/>
      <c r="H124" s="138">
        <f t="shared" si="93"/>
        <v>179.46666666666667</v>
      </c>
      <c r="I124" s="25"/>
      <c r="J124" s="23"/>
      <c r="K124" s="135" t="s">
        <v>213</v>
      </c>
      <c r="L124" s="39"/>
      <c r="M124" s="138">
        <f t="shared" ref="M124" si="106">IF(M122="","",M122/M123)</f>
        <v>181.5</v>
      </c>
      <c r="N124" s="39"/>
      <c r="O124" s="141">
        <f>H124-A124</f>
        <v>-2.0333333333333314</v>
      </c>
    </row>
    <row r="125" spans="1:17" x14ac:dyDescent="0.25">
      <c r="A125" s="139">
        <v>0</v>
      </c>
      <c r="B125" s="37" t="s">
        <v>211</v>
      </c>
      <c r="C125" s="17" t="s">
        <v>20</v>
      </c>
      <c r="D125" s="150"/>
      <c r="E125" s="150"/>
      <c r="F125" s="150"/>
      <c r="G125" s="150"/>
      <c r="H125" s="145" t="str">
        <f t="shared" ref="H125:H126" si="107">IF(SUM(D125:F125)=0,"",SUM(D125:F125))</f>
        <v/>
      </c>
      <c r="I125" s="19"/>
      <c r="J125" s="23"/>
      <c r="K125" s="37" t="s">
        <v>211</v>
      </c>
      <c r="L125" s="39"/>
      <c r="M125" s="166"/>
      <c r="N125" s="39"/>
      <c r="O125" s="150"/>
    </row>
    <row r="126" spans="1:17" x14ac:dyDescent="0.25">
      <c r="A126" s="166"/>
      <c r="B126" s="134" t="s">
        <v>275</v>
      </c>
      <c r="C126" s="22" t="s">
        <v>22</v>
      </c>
      <c r="D126" s="150"/>
      <c r="E126" s="150"/>
      <c r="F126" s="150"/>
      <c r="G126" s="150"/>
      <c r="H126" s="145" t="str">
        <f t="shared" si="107"/>
        <v/>
      </c>
      <c r="I126" s="114" t="str">
        <f t="shared" ref="I126" si="108">IF(COUNTA(D126:F126)=0,"",COUNTA(D126:F126))</f>
        <v/>
      </c>
      <c r="J126" s="23"/>
      <c r="K126" s="134" t="s">
        <v>275</v>
      </c>
      <c r="L126" s="39"/>
      <c r="M126" s="166"/>
      <c r="N126" s="39"/>
      <c r="O126" s="150"/>
    </row>
    <row r="127" spans="1:17" x14ac:dyDescent="0.25">
      <c r="A127" s="138"/>
      <c r="B127" s="135" t="s">
        <v>276</v>
      </c>
      <c r="C127" s="22" t="s">
        <v>24</v>
      </c>
      <c r="D127" s="141"/>
      <c r="E127" s="141"/>
      <c r="F127" s="141"/>
      <c r="G127" s="141"/>
      <c r="H127" s="138" t="str">
        <f t="shared" si="93"/>
        <v/>
      </c>
      <c r="I127" s="25"/>
      <c r="J127" s="23"/>
      <c r="K127" s="135" t="s">
        <v>276</v>
      </c>
      <c r="L127" s="39"/>
      <c r="M127" s="138"/>
      <c r="N127" s="39"/>
      <c r="O127" s="141"/>
    </row>
    <row r="128" spans="1:17" x14ac:dyDescent="0.25">
      <c r="A128" s="139">
        <v>9811</v>
      </c>
      <c r="B128" s="37" t="s">
        <v>100</v>
      </c>
      <c r="C128" s="17" t="s">
        <v>20</v>
      </c>
      <c r="D128" s="150"/>
      <c r="E128" s="145"/>
      <c r="F128" s="145"/>
      <c r="G128" s="145"/>
      <c r="H128" s="145" t="str">
        <f t="shared" ref="H128:H129" si="109">IF(SUM(D128:F128)=0,"",SUM(D128:F128))</f>
        <v/>
      </c>
      <c r="I128" s="19"/>
      <c r="J128" s="23"/>
      <c r="K128" s="37" t="s">
        <v>100</v>
      </c>
      <c r="L128" s="39"/>
      <c r="M128" s="139">
        <v>9811</v>
      </c>
      <c r="N128" s="39"/>
      <c r="O128" s="150"/>
    </row>
    <row r="129" spans="1:15" x14ac:dyDescent="0.25">
      <c r="A129" s="139">
        <v>67</v>
      </c>
      <c r="B129" s="134" t="s">
        <v>101</v>
      </c>
      <c r="C129" s="22" t="s">
        <v>22</v>
      </c>
      <c r="D129" s="150"/>
      <c r="E129" s="145"/>
      <c r="F129" s="145"/>
      <c r="G129" s="145"/>
      <c r="H129" s="145" t="str">
        <f t="shared" si="109"/>
        <v/>
      </c>
      <c r="I129" s="114" t="str">
        <f t="shared" ref="I129" si="110">IF(COUNTA(D129:F129)=0,"",COUNTA(D129:F129))</f>
        <v/>
      </c>
      <c r="J129" s="222"/>
      <c r="K129" s="27" t="s">
        <v>101</v>
      </c>
      <c r="L129" s="39"/>
      <c r="M129" s="139">
        <v>67</v>
      </c>
      <c r="N129" s="39"/>
      <c r="O129" s="150"/>
    </row>
    <row r="130" spans="1:15" x14ac:dyDescent="0.25">
      <c r="A130" s="138">
        <f>A128/A129</f>
        <v>146.43283582089552</v>
      </c>
      <c r="B130" s="135" t="s">
        <v>102</v>
      </c>
      <c r="C130" s="22" t="s">
        <v>24</v>
      </c>
      <c r="D130" s="141"/>
      <c r="E130" s="141"/>
      <c r="F130" s="141"/>
      <c r="G130" s="141"/>
      <c r="H130" s="138" t="str">
        <f t="shared" si="93"/>
        <v/>
      </c>
      <c r="I130" s="25"/>
      <c r="J130" s="41"/>
      <c r="K130" s="135" t="s">
        <v>102</v>
      </c>
      <c r="L130" s="39"/>
      <c r="M130" s="138">
        <f t="shared" ref="M130" si="111">IF(M128="","",M128/M129)</f>
        <v>146.43283582089552</v>
      </c>
      <c r="N130" s="39"/>
      <c r="O130" s="141"/>
    </row>
    <row r="131" spans="1:15" x14ac:dyDescent="0.25">
      <c r="A131" s="139">
        <v>0</v>
      </c>
      <c r="B131" s="37" t="s">
        <v>231</v>
      </c>
      <c r="C131" s="17" t="s">
        <v>20</v>
      </c>
      <c r="D131" s="150"/>
      <c r="E131" s="150"/>
      <c r="F131" s="150"/>
      <c r="G131" s="150"/>
      <c r="H131" s="145" t="str">
        <f t="shared" ref="H131:H132" si="112">IF(SUM(D131:F131)=0,"",SUM(D131:F131))</f>
        <v/>
      </c>
      <c r="I131" s="19"/>
      <c r="J131" s="42"/>
      <c r="K131" s="37" t="s">
        <v>231</v>
      </c>
      <c r="L131" s="39"/>
      <c r="M131" s="166"/>
      <c r="N131" s="39"/>
      <c r="O131" s="150"/>
    </row>
    <row r="132" spans="1:15" x14ac:dyDescent="0.25">
      <c r="A132" s="166"/>
      <c r="B132" s="134" t="s">
        <v>36</v>
      </c>
      <c r="C132" s="22" t="s">
        <v>22</v>
      </c>
      <c r="D132" s="150"/>
      <c r="E132" s="150"/>
      <c r="F132" s="150"/>
      <c r="G132" s="150"/>
      <c r="H132" s="145" t="str">
        <f t="shared" si="112"/>
        <v/>
      </c>
      <c r="I132" s="114" t="str">
        <f t="shared" ref="I132" si="113">IF(COUNTA(D132:F132)=0,"",COUNTA(D132:F132))</f>
        <v/>
      </c>
      <c r="J132" s="42"/>
      <c r="K132" s="134" t="s">
        <v>36</v>
      </c>
      <c r="L132" s="39"/>
      <c r="M132" s="166"/>
      <c r="N132" s="39"/>
      <c r="O132" s="150"/>
    </row>
    <row r="133" spans="1:15" x14ac:dyDescent="0.25">
      <c r="A133" s="138"/>
      <c r="B133" s="135" t="s">
        <v>233</v>
      </c>
      <c r="C133" s="22" t="s">
        <v>24</v>
      </c>
      <c r="D133" s="141"/>
      <c r="E133" s="141"/>
      <c r="F133" s="141"/>
      <c r="G133" s="141"/>
      <c r="H133" s="138" t="str">
        <f t="shared" si="93"/>
        <v/>
      </c>
      <c r="I133" s="25"/>
      <c r="J133" s="42"/>
      <c r="K133" s="135" t="s">
        <v>233</v>
      </c>
      <c r="L133" s="39"/>
      <c r="M133" s="138"/>
      <c r="N133" s="39"/>
      <c r="O133" s="141"/>
    </row>
    <row r="134" spans="1:15" x14ac:dyDescent="0.25">
      <c r="A134" s="139">
        <v>2371</v>
      </c>
      <c r="B134" s="37" t="s">
        <v>103</v>
      </c>
      <c r="C134" s="17" t="s">
        <v>20</v>
      </c>
      <c r="D134" s="145"/>
      <c r="E134" s="145"/>
      <c r="F134" s="145"/>
      <c r="G134" s="145"/>
      <c r="H134" s="145" t="str">
        <f t="shared" ref="H134:H135" si="114">IF(SUM(D134:F134)=0,"",SUM(D134:F134))</f>
        <v/>
      </c>
      <c r="I134" s="19"/>
      <c r="J134" s="23"/>
      <c r="K134" s="37" t="s">
        <v>103</v>
      </c>
      <c r="L134" s="39"/>
      <c r="M134" s="139">
        <v>2371</v>
      </c>
      <c r="N134" s="39"/>
      <c r="O134" s="145"/>
    </row>
    <row r="135" spans="1:15" x14ac:dyDescent="0.25">
      <c r="A135" s="139">
        <v>14</v>
      </c>
      <c r="B135" s="134" t="s">
        <v>26</v>
      </c>
      <c r="C135" s="22" t="s">
        <v>22</v>
      </c>
      <c r="D135" s="145"/>
      <c r="E135" s="145"/>
      <c r="F135" s="145"/>
      <c r="G135" s="145"/>
      <c r="H135" s="145" t="str">
        <f t="shared" si="114"/>
        <v/>
      </c>
      <c r="I135" s="114" t="str">
        <f t="shared" ref="I135" si="115">IF(COUNTA(D135:F135)=0,"",COUNTA(D135:F135))</f>
        <v/>
      </c>
      <c r="J135" s="160"/>
      <c r="K135" s="27" t="s">
        <v>26</v>
      </c>
      <c r="L135" s="39"/>
      <c r="M135" s="139">
        <v>14</v>
      </c>
      <c r="N135" s="39"/>
      <c r="O135" s="145"/>
    </row>
    <row r="136" spans="1:15" x14ac:dyDescent="0.25">
      <c r="A136" s="138">
        <f>A134/A135</f>
        <v>169.35714285714286</v>
      </c>
      <c r="B136" s="135" t="s">
        <v>104</v>
      </c>
      <c r="C136" s="22" t="s">
        <v>24</v>
      </c>
      <c r="D136" s="138"/>
      <c r="E136" s="141"/>
      <c r="F136" s="141"/>
      <c r="G136" s="141"/>
      <c r="H136" s="138" t="str">
        <f t="shared" si="93"/>
        <v/>
      </c>
      <c r="I136" s="25"/>
      <c r="J136" s="160"/>
      <c r="K136" s="135" t="s">
        <v>104</v>
      </c>
      <c r="L136" s="39"/>
      <c r="M136" s="138">
        <f t="shared" ref="M136" si="116">IF(M134="","",M134/M135)</f>
        <v>169.35714285714286</v>
      </c>
      <c r="N136" s="39"/>
      <c r="O136" s="141"/>
    </row>
    <row r="137" spans="1:15" x14ac:dyDescent="0.25">
      <c r="A137" s="139">
        <v>0</v>
      </c>
      <c r="B137" s="43" t="s">
        <v>105</v>
      </c>
      <c r="C137" s="17" t="s">
        <v>20</v>
      </c>
      <c r="D137" s="150"/>
      <c r="E137" s="150"/>
      <c r="F137" s="150"/>
      <c r="G137" s="150"/>
      <c r="H137" s="145" t="str">
        <f t="shared" ref="H137:H138" si="117">IF(SUM(D137:F137)=0,"",SUM(D137:F137))</f>
        <v/>
      </c>
      <c r="I137" s="19"/>
      <c r="J137" s="28"/>
      <c r="K137" s="43" t="s">
        <v>105</v>
      </c>
      <c r="L137" s="39"/>
      <c r="M137" s="139"/>
      <c r="N137" s="39"/>
      <c r="O137" s="155"/>
    </row>
    <row r="138" spans="1:15" x14ac:dyDescent="0.25">
      <c r="A138" s="139"/>
      <c r="B138" s="132" t="s">
        <v>75</v>
      </c>
      <c r="C138" s="22" t="s">
        <v>22</v>
      </c>
      <c r="D138" s="150"/>
      <c r="E138" s="150"/>
      <c r="F138" s="150"/>
      <c r="G138" s="150"/>
      <c r="H138" s="145" t="str">
        <f t="shared" si="117"/>
        <v/>
      </c>
      <c r="I138" s="114" t="str">
        <f t="shared" ref="I138" si="118">IF(COUNTA(D138:F138)=0,"",COUNTA(D138:F138))</f>
        <v/>
      </c>
      <c r="J138" s="160"/>
      <c r="K138" s="31" t="s">
        <v>75</v>
      </c>
      <c r="L138" s="39"/>
      <c r="M138" s="139"/>
      <c r="N138" s="39"/>
      <c r="O138" s="150"/>
    </row>
    <row r="139" spans="1:15" x14ac:dyDescent="0.25">
      <c r="A139" s="138"/>
      <c r="B139" s="133" t="s">
        <v>106</v>
      </c>
      <c r="C139" s="22" t="s">
        <v>24</v>
      </c>
      <c r="D139" s="150"/>
      <c r="E139" s="150"/>
      <c r="F139" s="150"/>
      <c r="G139" s="150"/>
      <c r="H139" s="138" t="str">
        <f t="shared" si="93"/>
        <v/>
      </c>
      <c r="I139" s="25"/>
      <c r="J139" s="28"/>
      <c r="K139" s="133" t="s">
        <v>106</v>
      </c>
      <c r="L139" s="39"/>
      <c r="M139" s="138"/>
      <c r="N139" s="39"/>
      <c r="O139" s="141"/>
    </row>
    <row r="140" spans="1:15" x14ac:dyDescent="0.25">
      <c r="A140" s="140">
        <f>A11+A14+A17+A20+A23+A26+A29+A32+A35+A38+A41+A44+A47+A50+A53+A59+A62+A65+A68+A71+A74+A77+A83+A86+A92+A95+A98+A101++A104+A107+A110+A113+A116+A119+A122+A125+A128+A131+A134+A137</f>
        <v>455894</v>
      </c>
      <c r="B140" s="44"/>
      <c r="C140" s="22" t="s">
        <v>20</v>
      </c>
      <c r="D140" s="140">
        <f>D11+D14+D17+D20+D23+D26+D29+D32+D35+D38+D41+D44+D47+D50+D53+D59+D62+D65+D68+D71+D74+D77+D86+D92+D95+D98+D101+D104+D107+D110+D116+D119+D122+D128+D131+D134+D137</f>
        <v>8417</v>
      </c>
      <c r="E140" s="140">
        <f>E11+E14+E17+E20+E23+E26+E29+E32+E35+E38+E41+E44+E47+E50+E53+E59+E62+E65+E68+E71+E74+E77+E86+E92+E95+E98+E101+E104+E107+E110+E116+E119+E122+E128+E131+E134+E137</f>
        <v>2693</v>
      </c>
      <c r="F140" s="140">
        <f>F11+F14+F17+F20+F23+F26+F29+F32+F35+F38+F41+F44+F47+F50+F53+F59+F62+F65+F68+F71+F74+F77+F83+F86+F89+F92+F95+F98+F101+F104+F107+F110+F113+F116+F119+F122+F125+F128+F131+F134+F137</f>
        <v>26552</v>
      </c>
      <c r="G140" s="140">
        <f>G11+G14+G17+G20+G23+G26+G29+G32+G35+G38+G41+G44+G47+G50+G53+G59+G62+G65+G68+G71+G74+G77+G83+G86+G89+G92+G95+G98+G101+G104+G107+G110+G113+G116+G119+G122+G125+G128+G131+G134+G137</f>
        <v>1090</v>
      </c>
      <c r="H140" s="140">
        <f>SUM(D140:F140)</f>
        <v>37662</v>
      </c>
      <c r="I140" s="146"/>
      <c r="J140" s="45"/>
      <c r="K140" s="44"/>
      <c r="L140" s="45"/>
      <c r="M140" s="140">
        <f>M11+M14+M17+M20+M23+M26+M29+M32+M35+M38+M41+M44+M47+M50+M53+M59+M62+M65+M68+M71+M74+M77+M83+M86+M92+M95+M98+M101++M104+M107+M110+M113+M116+M119+M122+M125+M128+M131+M134+M137</f>
        <v>454055</v>
      </c>
      <c r="N140" s="45"/>
      <c r="O140" s="45"/>
    </row>
    <row r="141" spans="1:15" x14ac:dyDescent="0.25">
      <c r="A141" s="145">
        <f>A12+A15+A18+A21+A24+A27+A30+A33+A36+A39+A42+A45+A48+A51+A54+A60+A63+A66+A69+A72+A75+A78+A84+A87+A90+A93+A96+A99+A102++A105+A108+A111+A114+A117+A120+A123+A126+A129+A132+A135+A138</f>
        <v>2643</v>
      </c>
      <c r="B141" s="46"/>
      <c r="C141" s="47" t="s">
        <v>22</v>
      </c>
      <c r="D141" s="145">
        <f>D12+D15+D18+D21+D24+D27+D30+D33+D36+D39+D42+D45+D48+D51+D54+D60+D63+D66+D69+D72+D75+D78+D87+D93+D96+D99+D102+D105+D108+D111+D117+D120+D123+D129+D132+D135+D138</f>
        <v>48</v>
      </c>
      <c r="E141" s="145">
        <f>E12+E15+E18+E21+E24+E27+E30+E33+E36+E39+E42+E45+E48+E51+E54+E60+E63+E66+E69+E72+E75+E78+E87+E93+E96+E99+E102+E105+E108+E111+E117+E120+E123+E129+E132+E135+E138</f>
        <v>15</v>
      </c>
      <c r="F141" s="145">
        <f>F12+F15+F18+F21+F24+F27+F30+F33+F36+F39+F42+F45+F48+F51+F54+F60+F63+F66+F69+F72+F75+F78+F84+F87+F90+F93+F96+F99+F102+F105+F108+F111+F114+F117+F120+F123+F126+F129+F132+F135+F138</f>
        <v>150</v>
      </c>
      <c r="G141" s="145">
        <f>G12+G15+G18+G21+G24+G27+G30+G33+G36+G39+G42+G45+G48+G51+G54+G60+G63+G66+G69+G72+G75+G78+G84+G87+G90+G93+G96+G99+G102+G105+G108+G111+G114+G117+G120+G123+G126+G129+G132+G135+G138</f>
        <v>8</v>
      </c>
      <c r="H141" s="139">
        <f>SUM(D141:F141)</f>
        <v>213</v>
      </c>
      <c r="I141" s="53">
        <f>SUM(I12:I138)</f>
        <v>18</v>
      </c>
      <c r="J141" s="45"/>
      <c r="K141" s="46"/>
      <c r="L141" s="45"/>
      <c r="M141" s="145">
        <f>M12+M15+M18+M21+M24+M27+M30+M33+M36+M39+M42+M45+M48+M51+M54+M60+M63+M66+M69+M72+M75+M78+M84+M87+M90+M93+M96+M99+M102++M105+M108+M111+M114+M117+M120+M123+M126+M129+M132+M135+M138</f>
        <v>2631</v>
      </c>
      <c r="N141" s="45"/>
      <c r="O141" s="45"/>
    </row>
    <row r="142" spans="1:15" x14ac:dyDescent="0.25">
      <c r="A142" s="138">
        <f>A140/A141</f>
        <v>172.49110858872493</v>
      </c>
      <c r="B142" s="44"/>
      <c r="C142" s="22" t="s">
        <v>24</v>
      </c>
      <c r="D142" s="141">
        <f t="shared" ref="D142:E142" si="119">IF(D141=0,"",(D140/D141))</f>
        <v>175.35416666666666</v>
      </c>
      <c r="E142" s="141">
        <f t="shared" si="119"/>
        <v>179.53333333333333</v>
      </c>
      <c r="F142" s="141">
        <f t="shared" ref="F142:G142" si="120">IF(F141=0,"",(F140/F141))</f>
        <v>177.01333333333332</v>
      </c>
      <c r="G142" s="141">
        <f t="shared" si="120"/>
        <v>136.25</v>
      </c>
      <c r="H142" s="48">
        <f>H140/H141</f>
        <v>176.81690140845072</v>
      </c>
      <c r="I142" s="49"/>
      <c r="J142" s="50"/>
      <c r="K142" s="44"/>
      <c r="L142" s="50"/>
      <c r="M142" s="141">
        <f>IF(M141=0,"",(M140/M141))</f>
        <v>172.57886735081718</v>
      </c>
      <c r="N142" s="50"/>
      <c r="O142" s="50"/>
    </row>
    <row r="143" spans="1:15" x14ac:dyDescent="0.25">
      <c r="D143" s="82"/>
      <c r="E143" s="82"/>
      <c r="F143" s="82"/>
      <c r="G143" s="82"/>
      <c r="I143" s="51"/>
      <c r="J143" s="193" t="s">
        <v>207</v>
      </c>
      <c r="K143" s="156">
        <f>COUNTA(K10:K139)/3</f>
        <v>43</v>
      </c>
    </row>
    <row r="144" spans="1:15" x14ac:dyDescent="0.25">
      <c r="A144" s="52"/>
      <c r="B144" s="32" t="s">
        <v>107</v>
      </c>
      <c r="D144" s="63">
        <f>COUNTA(D11:D139)/3</f>
        <v>6</v>
      </c>
      <c r="E144" s="63">
        <f>COUNTA(E11:E139)/3</f>
        <v>1</v>
      </c>
      <c r="F144" s="63">
        <f>COUNTA(F11:F139)/3</f>
        <v>10</v>
      </c>
      <c r="G144" s="63">
        <f>COUNTA(G11:G139)/3</f>
        <v>1</v>
      </c>
      <c r="H144" s="157">
        <f>SUM(D144:E144)</f>
        <v>7</v>
      </c>
      <c r="I144" s="8"/>
      <c r="K144" s="54"/>
    </row>
  </sheetData>
  <mergeCells count="1">
    <mergeCell ref="H5:I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5"/>
  <sheetViews>
    <sheetView workbookViewId="0">
      <selection activeCell="D25" sqref="D25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7.28515625" customWidth="1"/>
  </cols>
  <sheetData>
    <row r="2" spans="1:13" ht="15.75" x14ac:dyDescent="0.25">
      <c r="A2" s="56" t="s">
        <v>318</v>
      </c>
      <c r="B2" s="57"/>
      <c r="C2" s="57"/>
      <c r="D2" s="58"/>
      <c r="E2" s="58"/>
      <c r="F2" s="57"/>
      <c r="G2" s="58"/>
      <c r="H2" s="58"/>
      <c r="J2" s="52"/>
      <c r="K2" s="52"/>
      <c r="L2" s="52"/>
    </row>
    <row r="3" spans="1:13" x14ac:dyDescent="0.25">
      <c r="A3" s="52"/>
      <c r="B3" s="52"/>
      <c r="C3" s="52"/>
      <c r="F3" s="52"/>
      <c r="J3" s="52"/>
      <c r="K3" s="52"/>
      <c r="L3" s="52"/>
    </row>
    <row r="4" spans="1:13" x14ac:dyDescent="0.25">
      <c r="A4" s="63"/>
      <c r="B4" s="63"/>
      <c r="C4" s="67" t="s">
        <v>108</v>
      </c>
      <c r="D4" s="64"/>
      <c r="E4" s="64"/>
      <c r="F4" s="63"/>
      <c r="G4" s="64"/>
      <c r="H4" s="64"/>
      <c r="I4" s="64"/>
      <c r="J4" s="63"/>
      <c r="K4" s="63"/>
      <c r="L4" s="63"/>
      <c r="M4" s="64"/>
    </row>
    <row r="5" spans="1:13" x14ac:dyDescent="0.25">
      <c r="A5" s="63"/>
      <c r="B5" s="63"/>
      <c r="C5" s="63"/>
      <c r="D5" s="64"/>
      <c r="E5" s="64"/>
      <c r="F5" s="63"/>
      <c r="G5" s="64"/>
      <c r="H5" s="64"/>
      <c r="I5" s="64"/>
      <c r="J5" s="63"/>
      <c r="K5" s="63"/>
      <c r="L5" s="63"/>
      <c r="M5" s="64"/>
    </row>
    <row r="6" spans="1:13" ht="23.25" customHeight="1" x14ac:dyDescent="0.25">
      <c r="A6" s="68" t="s">
        <v>109</v>
      </c>
      <c r="B6" s="60" t="s">
        <v>110</v>
      </c>
      <c r="C6" s="60" t="s">
        <v>111</v>
      </c>
      <c r="D6" s="60" t="s">
        <v>112</v>
      </c>
      <c r="E6" s="60"/>
      <c r="F6" s="60" t="s">
        <v>113</v>
      </c>
      <c r="G6" s="69" t="s">
        <v>114</v>
      </c>
      <c r="H6" s="60" t="s">
        <v>115</v>
      </c>
      <c r="I6" s="60" t="s">
        <v>116</v>
      </c>
      <c r="J6" s="60" t="s">
        <v>117</v>
      </c>
      <c r="K6" s="60" t="s">
        <v>11</v>
      </c>
      <c r="L6" s="60" t="s">
        <v>15</v>
      </c>
      <c r="M6" s="70" t="s">
        <v>118</v>
      </c>
    </row>
    <row r="7" spans="1:13" x14ac:dyDescent="0.25">
      <c r="A7" s="63">
        <v>11</v>
      </c>
      <c r="B7" s="63">
        <v>9</v>
      </c>
      <c r="C7" s="63">
        <v>2022</v>
      </c>
      <c r="D7" s="64" t="s">
        <v>239</v>
      </c>
      <c r="E7" s="64"/>
      <c r="F7" s="71" t="s">
        <v>291</v>
      </c>
      <c r="G7" s="64" t="s">
        <v>241</v>
      </c>
      <c r="H7" s="72" t="s">
        <v>120</v>
      </c>
      <c r="I7" s="71" t="s">
        <v>121</v>
      </c>
      <c r="J7" s="65">
        <v>1500</v>
      </c>
      <c r="K7" s="63">
        <v>8</v>
      </c>
      <c r="L7" s="66">
        <f t="shared" ref="L7:L24" si="0">J7/K7</f>
        <v>187.5</v>
      </c>
      <c r="M7" s="203" t="s">
        <v>259</v>
      </c>
    </row>
    <row r="8" spans="1:13" x14ac:dyDescent="0.25">
      <c r="A8" s="63">
        <v>11</v>
      </c>
      <c r="B8" s="63">
        <v>9</v>
      </c>
      <c r="C8" s="63">
        <v>2022</v>
      </c>
      <c r="D8" s="64" t="s">
        <v>239</v>
      </c>
      <c r="E8" s="64"/>
      <c r="F8" s="226" t="s">
        <v>291</v>
      </c>
      <c r="G8" s="64" t="s">
        <v>241</v>
      </c>
      <c r="H8" s="72" t="s">
        <v>126</v>
      </c>
      <c r="I8" s="83" t="s">
        <v>121</v>
      </c>
      <c r="J8" s="65">
        <v>1635</v>
      </c>
      <c r="K8" s="63">
        <v>8</v>
      </c>
      <c r="L8" s="61">
        <f t="shared" si="0"/>
        <v>204.375</v>
      </c>
      <c r="M8" s="203" t="s">
        <v>259</v>
      </c>
    </row>
    <row r="9" spans="1:13" x14ac:dyDescent="0.25">
      <c r="A9" s="63">
        <v>11</v>
      </c>
      <c r="B9" s="63">
        <v>9</v>
      </c>
      <c r="C9" s="63">
        <v>2022</v>
      </c>
      <c r="D9" s="64" t="s">
        <v>239</v>
      </c>
      <c r="E9" s="64"/>
      <c r="F9" s="226" t="s">
        <v>291</v>
      </c>
      <c r="G9" s="64" t="s">
        <v>241</v>
      </c>
      <c r="H9" s="180" t="s">
        <v>132</v>
      </c>
      <c r="I9" s="226" t="s">
        <v>121</v>
      </c>
      <c r="J9" s="65">
        <v>1426</v>
      </c>
      <c r="K9" s="63">
        <v>8</v>
      </c>
      <c r="L9" s="66">
        <f t="shared" si="0"/>
        <v>178.25</v>
      </c>
      <c r="M9" s="203" t="s">
        <v>259</v>
      </c>
    </row>
    <row r="10" spans="1:13" x14ac:dyDescent="0.25">
      <c r="A10" s="63">
        <v>11</v>
      </c>
      <c r="B10" s="63">
        <v>9</v>
      </c>
      <c r="C10" s="63">
        <v>2022</v>
      </c>
      <c r="D10" s="64" t="s">
        <v>239</v>
      </c>
      <c r="E10" s="64"/>
      <c r="F10" s="226" t="s">
        <v>291</v>
      </c>
      <c r="G10" s="64" t="s">
        <v>241</v>
      </c>
      <c r="H10" s="72" t="s">
        <v>122</v>
      </c>
      <c r="I10" s="226" t="s">
        <v>238</v>
      </c>
      <c r="J10" s="65">
        <v>1469</v>
      </c>
      <c r="K10" s="63">
        <v>8</v>
      </c>
      <c r="L10" s="66">
        <f t="shared" si="0"/>
        <v>183.625</v>
      </c>
      <c r="M10" s="204" t="s">
        <v>209</v>
      </c>
    </row>
    <row r="11" spans="1:13" x14ac:dyDescent="0.25">
      <c r="A11" s="63">
        <v>11</v>
      </c>
      <c r="B11" s="63">
        <v>9</v>
      </c>
      <c r="C11" s="63">
        <v>2022</v>
      </c>
      <c r="D11" s="64" t="s">
        <v>239</v>
      </c>
      <c r="E11" s="64"/>
      <c r="F11" s="226" t="s">
        <v>291</v>
      </c>
      <c r="G11" s="64" t="s">
        <v>241</v>
      </c>
      <c r="H11" s="180" t="s">
        <v>235</v>
      </c>
      <c r="I11" s="226" t="s">
        <v>238</v>
      </c>
      <c r="J11" s="65">
        <v>1336</v>
      </c>
      <c r="K11" s="63">
        <v>8</v>
      </c>
      <c r="L11" s="66">
        <f t="shared" si="0"/>
        <v>167</v>
      </c>
      <c r="M11" s="204" t="s">
        <v>209</v>
      </c>
    </row>
    <row r="12" spans="1:13" x14ac:dyDescent="0.25">
      <c r="A12" s="63">
        <v>11</v>
      </c>
      <c r="B12" s="63">
        <v>9</v>
      </c>
      <c r="C12" s="63">
        <v>2022</v>
      </c>
      <c r="D12" s="64" t="s">
        <v>239</v>
      </c>
      <c r="E12" s="64"/>
      <c r="F12" s="226" t="s">
        <v>291</v>
      </c>
      <c r="G12" s="64" t="s">
        <v>241</v>
      </c>
      <c r="H12" s="180" t="s">
        <v>127</v>
      </c>
      <c r="I12" s="226" t="s">
        <v>237</v>
      </c>
      <c r="J12" s="65">
        <v>1051</v>
      </c>
      <c r="K12" s="63">
        <v>8</v>
      </c>
      <c r="L12" s="66">
        <f t="shared" si="0"/>
        <v>131.375</v>
      </c>
      <c r="M12" s="176" t="s">
        <v>244</v>
      </c>
    </row>
    <row r="13" spans="1:13" x14ac:dyDescent="0.25">
      <c r="A13" s="63">
        <v>18</v>
      </c>
      <c r="B13" s="63">
        <v>9</v>
      </c>
      <c r="C13" s="63">
        <v>2022</v>
      </c>
      <c r="D13" s="64" t="s">
        <v>310</v>
      </c>
      <c r="E13" s="64"/>
      <c r="F13" s="228" t="s">
        <v>311</v>
      </c>
      <c r="G13" s="64" t="s">
        <v>312</v>
      </c>
      <c r="H13" s="180" t="s">
        <v>132</v>
      </c>
      <c r="I13" s="228"/>
      <c r="J13" s="65">
        <v>2693</v>
      </c>
      <c r="K13" s="63">
        <v>15</v>
      </c>
      <c r="L13" s="66">
        <f t="shared" si="0"/>
        <v>179.53333333333333</v>
      </c>
      <c r="M13" s="228" t="s">
        <v>313</v>
      </c>
    </row>
    <row r="14" spans="1:13" x14ac:dyDescent="0.25">
      <c r="A14" s="63">
        <v>18</v>
      </c>
      <c r="B14" s="63">
        <v>9</v>
      </c>
      <c r="C14" s="63">
        <v>2022</v>
      </c>
      <c r="D14" s="64" t="s">
        <v>314</v>
      </c>
      <c r="E14" s="64"/>
      <c r="F14" s="228" t="s">
        <v>18</v>
      </c>
      <c r="G14" s="64" t="s">
        <v>119</v>
      </c>
      <c r="H14" s="72" t="s">
        <v>120</v>
      </c>
      <c r="I14" s="228" t="s">
        <v>121</v>
      </c>
      <c r="J14" s="65">
        <v>2665</v>
      </c>
      <c r="K14" s="63">
        <v>15</v>
      </c>
      <c r="L14" s="66">
        <f t="shared" si="0"/>
        <v>177.66666666666666</v>
      </c>
      <c r="M14" s="237" t="s">
        <v>326</v>
      </c>
    </row>
    <row r="15" spans="1:13" x14ac:dyDescent="0.25">
      <c r="A15" s="63">
        <v>18</v>
      </c>
      <c r="B15" s="63">
        <v>9</v>
      </c>
      <c r="C15" s="63">
        <v>2022</v>
      </c>
      <c r="D15" s="64" t="s">
        <v>314</v>
      </c>
      <c r="E15" s="64"/>
      <c r="F15" s="228" t="s">
        <v>18</v>
      </c>
      <c r="G15" s="64" t="s">
        <v>119</v>
      </c>
      <c r="H15" s="72" t="s">
        <v>122</v>
      </c>
      <c r="I15" s="228" t="s">
        <v>121</v>
      </c>
      <c r="J15" s="65">
        <v>2820</v>
      </c>
      <c r="K15" s="63">
        <v>15</v>
      </c>
      <c r="L15" s="66">
        <f t="shared" si="0"/>
        <v>188</v>
      </c>
      <c r="M15" s="237" t="s">
        <v>326</v>
      </c>
    </row>
    <row r="16" spans="1:13" x14ac:dyDescent="0.25">
      <c r="A16" s="63">
        <v>18</v>
      </c>
      <c r="B16" s="63">
        <v>9</v>
      </c>
      <c r="C16" s="63">
        <v>2022</v>
      </c>
      <c r="D16" s="64" t="s">
        <v>314</v>
      </c>
      <c r="E16" s="64"/>
      <c r="F16" s="228" t="s">
        <v>18</v>
      </c>
      <c r="G16" s="64" t="s">
        <v>119</v>
      </c>
      <c r="H16" s="180" t="s">
        <v>236</v>
      </c>
      <c r="I16" s="228" t="s">
        <v>121</v>
      </c>
      <c r="J16" s="65">
        <v>2916</v>
      </c>
      <c r="K16" s="63">
        <v>15</v>
      </c>
      <c r="L16" s="242">
        <f t="shared" si="0"/>
        <v>194.4</v>
      </c>
      <c r="M16" s="237" t="s">
        <v>326</v>
      </c>
    </row>
    <row r="17" spans="1:13" x14ac:dyDescent="0.25">
      <c r="A17" s="63">
        <v>18</v>
      </c>
      <c r="B17" s="63">
        <v>9</v>
      </c>
      <c r="C17" s="63">
        <v>2022</v>
      </c>
      <c r="D17" s="64" t="s">
        <v>314</v>
      </c>
      <c r="E17" s="64"/>
      <c r="F17" s="228" t="s">
        <v>18</v>
      </c>
      <c r="G17" s="64" t="s">
        <v>119</v>
      </c>
      <c r="H17" s="180" t="s">
        <v>127</v>
      </c>
      <c r="I17" s="228"/>
      <c r="J17" s="65">
        <v>2190</v>
      </c>
      <c r="K17" s="63">
        <v>15</v>
      </c>
      <c r="L17" s="66">
        <f t="shared" si="0"/>
        <v>146</v>
      </c>
      <c r="M17" s="228" t="s">
        <v>329</v>
      </c>
    </row>
    <row r="18" spans="1:13" x14ac:dyDescent="0.25">
      <c r="A18" s="63">
        <v>18</v>
      </c>
      <c r="B18" s="63">
        <v>9</v>
      </c>
      <c r="C18" s="63">
        <v>2022</v>
      </c>
      <c r="D18" s="64" t="s">
        <v>314</v>
      </c>
      <c r="E18" s="64"/>
      <c r="F18" s="228" t="s">
        <v>18</v>
      </c>
      <c r="G18" s="64" t="s">
        <v>119</v>
      </c>
      <c r="H18" s="180" t="s">
        <v>125</v>
      </c>
      <c r="I18" s="228" t="s">
        <v>238</v>
      </c>
      <c r="J18" s="65">
        <v>2926</v>
      </c>
      <c r="K18" s="63">
        <v>15</v>
      </c>
      <c r="L18" s="207">
        <f t="shared" si="0"/>
        <v>195.06666666666666</v>
      </c>
      <c r="M18" s="228" t="s">
        <v>328</v>
      </c>
    </row>
    <row r="19" spans="1:13" x14ac:dyDescent="0.25">
      <c r="A19" s="63">
        <v>18</v>
      </c>
      <c r="B19" s="63">
        <v>9</v>
      </c>
      <c r="C19" s="63">
        <v>2022</v>
      </c>
      <c r="D19" s="64" t="s">
        <v>314</v>
      </c>
      <c r="E19" s="64"/>
      <c r="F19" s="228" t="s">
        <v>18</v>
      </c>
      <c r="G19" s="64" t="s">
        <v>119</v>
      </c>
      <c r="H19" s="180" t="s">
        <v>315</v>
      </c>
      <c r="I19" s="228" t="s">
        <v>238</v>
      </c>
      <c r="J19" s="65">
        <v>2420</v>
      </c>
      <c r="K19" s="63">
        <v>15</v>
      </c>
      <c r="L19" s="66">
        <f t="shared" si="0"/>
        <v>161.33333333333334</v>
      </c>
      <c r="M19" s="237" t="s">
        <v>328</v>
      </c>
    </row>
    <row r="20" spans="1:13" x14ac:dyDescent="0.25">
      <c r="A20" s="63">
        <v>18</v>
      </c>
      <c r="B20" s="63">
        <v>9</v>
      </c>
      <c r="C20" s="63">
        <v>2022</v>
      </c>
      <c r="D20" s="64" t="s">
        <v>314</v>
      </c>
      <c r="E20" s="64"/>
      <c r="F20" s="228" t="s">
        <v>18</v>
      </c>
      <c r="G20" s="64" t="s">
        <v>119</v>
      </c>
      <c r="H20" s="180" t="s">
        <v>253</v>
      </c>
      <c r="I20" s="228" t="s">
        <v>238</v>
      </c>
      <c r="J20" s="65">
        <v>2692</v>
      </c>
      <c r="K20" s="63">
        <v>15</v>
      </c>
      <c r="L20" s="66">
        <f t="shared" si="0"/>
        <v>179.46666666666667</v>
      </c>
      <c r="M20" s="237" t="s">
        <v>328</v>
      </c>
    </row>
    <row r="21" spans="1:13" x14ac:dyDescent="0.25">
      <c r="A21" s="63">
        <v>18</v>
      </c>
      <c r="B21" s="63">
        <v>9</v>
      </c>
      <c r="C21" s="63">
        <v>2022</v>
      </c>
      <c r="D21" s="64" t="s">
        <v>314</v>
      </c>
      <c r="E21" s="64"/>
      <c r="F21" s="228" t="s">
        <v>18</v>
      </c>
      <c r="G21" s="64" t="s">
        <v>119</v>
      </c>
      <c r="H21" s="180" t="s">
        <v>316</v>
      </c>
      <c r="I21" s="228"/>
      <c r="J21" s="65">
        <v>2519</v>
      </c>
      <c r="K21" s="63">
        <v>15</v>
      </c>
      <c r="L21" s="66">
        <f t="shared" si="0"/>
        <v>167.93333333333334</v>
      </c>
      <c r="M21" s="228" t="s">
        <v>327</v>
      </c>
    </row>
    <row r="22" spans="1:13" x14ac:dyDescent="0.25">
      <c r="A22" s="63">
        <v>18</v>
      </c>
      <c r="B22" s="63">
        <v>9</v>
      </c>
      <c r="C22" s="63">
        <v>2022</v>
      </c>
      <c r="D22" s="64" t="s">
        <v>314</v>
      </c>
      <c r="E22" s="64"/>
      <c r="F22" s="228" t="s">
        <v>18</v>
      </c>
      <c r="G22" s="64" t="s">
        <v>119</v>
      </c>
      <c r="H22" s="180" t="s">
        <v>317</v>
      </c>
      <c r="I22" s="228" t="s">
        <v>237</v>
      </c>
      <c r="J22" s="65">
        <v>2720</v>
      </c>
      <c r="K22" s="63">
        <v>15</v>
      </c>
      <c r="L22" s="66">
        <f t="shared" si="0"/>
        <v>181.33333333333334</v>
      </c>
      <c r="M22" s="228" t="s">
        <v>330</v>
      </c>
    </row>
    <row r="23" spans="1:13" x14ac:dyDescent="0.25">
      <c r="A23" s="63">
        <v>18</v>
      </c>
      <c r="B23" s="63">
        <v>9</v>
      </c>
      <c r="C23" s="63">
        <v>2022</v>
      </c>
      <c r="D23" s="64" t="s">
        <v>314</v>
      </c>
      <c r="E23" s="64"/>
      <c r="F23" s="228" t="s">
        <v>18</v>
      </c>
      <c r="G23" s="64" t="s">
        <v>119</v>
      </c>
      <c r="H23" s="180" t="s">
        <v>264</v>
      </c>
      <c r="I23" s="228" t="s">
        <v>237</v>
      </c>
      <c r="J23" s="65">
        <v>2684</v>
      </c>
      <c r="K23" s="63">
        <v>15</v>
      </c>
      <c r="L23" s="66">
        <f t="shared" si="0"/>
        <v>178.93333333333334</v>
      </c>
      <c r="M23" s="237" t="s">
        <v>330</v>
      </c>
    </row>
    <row r="24" spans="1:13" x14ac:dyDescent="0.25">
      <c r="A24" s="63">
        <v>15</v>
      </c>
      <c r="B24" s="63">
        <v>8</v>
      </c>
      <c r="C24" s="63">
        <v>2022</v>
      </c>
      <c r="D24" s="64" t="s">
        <v>352</v>
      </c>
      <c r="E24" s="64"/>
      <c r="F24" s="241" t="s">
        <v>350</v>
      </c>
      <c r="G24" s="64" t="s">
        <v>135</v>
      </c>
      <c r="H24" s="180" t="s">
        <v>252</v>
      </c>
      <c r="I24" s="241"/>
      <c r="J24" s="65">
        <v>1090</v>
      </c>
      <c r="K24" s="63">
        <v>8</v>
      </c>
      <c r="L24" s="66">
        <f t="shared" si="0"/>
        <v>136.25</v>
      </c>
      <c r="M24" s="241" t="s">
        <v>351</v>
      </c>
    </row>
    <row r="25" spans="1:13" x14ac:dyDescent="0.25">
      <c r="A25" s="52"/>
      <c r="B25" s="52"/>
      <c r="C25" s="52"/>
      <c r="D25" s="32"/>
      <c r="E25" s="32"/>
      <c r="F25" s="54"/>
      <c r="G25" s="59"/>
      <c r="H25" s="71">
        <f>COUNTA(H7:H12)</f>
        <v>6</v>
      </c>
      <c r="I25" s="71"/>
      <c r="J25" s="158">
        <f>SUBTOTAL(9,J7:J24)</f>
        <v>38752</v>
      </c>
      <c r="K25" s="79">
        <f>SUBTOTAL(9,K7:K24)</f>
        <v>221</v>
      </c>
      <c r="L25" s="159">
        <f t="shared" ref="L25" si="1">J25/K25</f>
        <v>175.34841628959276</v>
      </c>
    </row>
  </sheetData>
  <autoFilter ref="A6:M12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6"/>
  <sheetViews>
    <sheetView workbookViewId="0">
      <selection activeCell="J62" sqref="J62"/>
    </sheetView>
  </sheetViews>
  <sheetFormatPr baseColWidth="10" defaultRowHeight="15" x14ac:dyDescent="0.25"/>
  <cols>
    <col min="1" max="2" width="19.140625" customWidth="1"/>
    <col min="3" max="3" width="18.7109375" customWidth="1"/>
    <col min="4" max="4" width="18.5703125" customWidth="1"/>
  </cols>
  <sheetData>
    <row r="2" spans="1:10" ht="20.25" x14ac:dyDescent="0.25">
      <c r="A2" s="246" t="s">
        <v>300</v>
      </c>
      <c r="B2" s="247"/>
      <c r="C2" s="247"/>
      <c r="D2" s="247"/>
      <c r="E2" s="247"/>
      <c r="F2" s="247"/>
      <c r="G2" s="247"/>
      <c r="H2" s="247"/>
      <c r="I2" s="248"/>
    </row>
    <row r="4" spans="1:10" x14ac:dyDescent="0.25">
      <c r="J4" s="63" t="s">
        <v>143</v>
      </c>
    </row>
    <row r="5" spans="1:10" ht="15.75" x14ac:dyDescent="0.25">
      <c r="A5" s="73" t="s">
        <v>299</v>
      </c>
    </row>
    <row r="6" spans="1:10" x14ac:dyDescent="0.25">
      <c r="A6" s="64"/>
      <c r="C6" s="63"/>
      <c r="D6" s="64"/>
      <c r="J6" s="52"/>
    </row>
    <row r="7" spans="1:10" x14ac:dyDescent="0.25">
      <c r="A7" s="64"/>
      <c r="B7" s="77"/>
      <c r="C7" s="63"/>
      <c r="D7" s="67"/>
      <c r="E7" s="72"/>
      <c r="F7" s="77"/>
      <c r="G7" s="77"/>
      <c r="H7" s="77"/>
      <c r="I7" s="77"/>
      <c r="J7" s="63"/>
    </row>
    <row r="8" spans="1:10" x14ac:dyDescent="0.25">
      <c r="A8" s="64"/>
      <c r="B8" s="77"/>
      <c r="C8" s="52"/>
      <c r="D8" s="67"/>
      <c r="E8" s="72"/>
      <c r="F8" s="77"/>
      <c r="G8" s="77"/>
      <c r="H8" s="77"/>
      <c r="I8" s="77"/>
      <c r="J8" s="63"/>
    </row>
    <row r="9" spans="1:10" x14ac:dyDescent="0.25">
      <c r="A9" s="72"/>
      <c r="B9" s="77"/>
      <c r="C9" s="77"/>
      <c r="D9" s="78"/>
      <c r="E9" s="72"/>
      <c r="F9" s="77"/>
      <c r="G9" s="77"/>
      <c r="H9" s="77"/>
      <c r="I9" s="77"/>
      <c r="J9" s="79">
        <f>SUM(J6:J8)</f>
        <v>0</v>
      </c>
    </row>
    <row r="10" spans="1:10" ht="15.75" x14ac:dyDescent="0.25">
      <c r="A10" s="73" t="s">
        <v>229</v>
      </c>
      <c r="D10" s="77"/>
      <c r="H10" s="63"/>
      <c r="I10" s="63"/>
      <c r="J10" s="63"/>
    </row>
    <row r="11" spans="1:10" x14ac:dyDescent="0.25">
      <c r="D11" s="77"/>
      <c r="J11" s="63"/>
    </row>
    <row r="12" spans="1:10" x14ac:dyDescent="0.25">
      <c r="A12" s="32"/>
      <c r="D12" s="54"/>
      <c r="E12" s="32"/>
      <c r="J12" s="63"/>
    </row>
    <row r="13" spans="1:10" ht="15.75" x14ac:dyDescent="0.25">
      <c r="A13" s="73" t="s">
        <v>205</v>
      </c>
      <c r="D13" s="54"/>
      <c r="E13" s="32"/>
      <c r="J13" s="63"/>
    </row>
    <row r="14" spans="1:10" ht="15.75" x14ac:dyDescent="0.25">
      <c r="A14" s="55"/>
      <c r="C14" s="63"/>
      <c r="D14" s="67"/>
      <c r="E14" s="32"/>
      <c r="J14" s="63"/>
    </row>
    <row r="15" spans="1:10" ht="15.75" x14ac:dyDescent="0.25">
      <c r="A15" s="73"/>
      <c r="D15" s="54"/>
      <c r="E15" s="32"/>
      <c r="J15" s="63"/>
    </row>
    <row r="16" spans="1:10" x14ac:dyDescent="0.25">
      <c r="B16" s="32"/>
      <c r="D16" s="32"/>
      <c r="F16" s="32"/>
      <c r="J16" s="79">
        <f>SUM(J14:J15)</f>
        <v>0</v>
      </c>
    </row>
    <row r="17" spans="1:10" ht="15.75" x14ac:dyDescent="0.25">
      <c r="A17" s="73" t="s">
        <v>223</v>
      </c>
      <c r="B17" s="32"/>
      <c r="D17" s="32"/>
      <c r="F17" s="32"/>
      <c r="J17" s="63"/>
    </row>
    <row r="18" spans="1:10" ht="15.75" x14ac:dyDescent="0.25">
      <c r="A18" s="73"/>
      <c r="B18" s="32"/>
      <c r="D18" s="32"/>
      <c r="F18" s="32"/>
      <c r="J18" s="63"/>
    </row>
    <row r="19" spans="1:10" x14ac:dyDescent="0.25">
      <c r="A19" s="249"/>
      <c r="B19" s="249"/>
      <c r="C19" s="72"/>
      <c r="D19" s="71"/>
      <c r="E19" s="72"/>
      <c r="F19" s="72"/>
      <c r="G19" s="77"/>
      <c r="H19" s="77"/>
      <c r="I19" s="77"/>
      <c r="J19" s="63"/>
    </row>
    <row r="20" spans="1:10" x14ac:dyDescent="0.25">
      <c r="A20" s="80"/>
      <c r="B20" s="72"/>
      <c r="C20" s="77"/>
      <c r="D20" s="71"/>
      <c r="E20" s="72"/>
      <c r="F20" s="72"/>
      <c r="G20" s="77"/>
      <c r="H20" s="77"/>
      <c r="I20" s="77"/>
      <c r="J20" s="79">
        <f>SUM(J19:J19)</f>
        <v>0</v>
      </c>
    </row>
    <row r="21" spans="1:10" x14ac:dyDescent="0.25">
      <c r="A21" s="74" t="s">
        <v>204</v>
      </c>
      <c r="B21" s="72"/>
      <c r="C21" s="77"/>
      <c r="D21" s="71"/>
      <c r="E21" s="72"/>
      <c r="F21" s="72"/>
      <c r="G21" s="77"/>
      <c r="H21" s="77"/>
      <c r="I21" s="77"/>
      <c r="J21" s="78"/>
    </row>
    <row r="22" spans="1:10" ht="15.75" x14ac:dyDescent="0.25">
      <c r="A22" s="55" t="s">
        <v>206</v>
      </c>
      <c r="C22" s="63" t="s">
        <v>245</v>
      </c>
      <c r="D22" s="67" t="s">
        <v>298</v>
      </c>
      <c r="E22" s="32"/>
      <c r="F22" s="32"/>
      <c r="J22" s="63">
        <v>3</v>
      </c>
    </row>
    <row r="23" spans="1:10" x14ac:dyDescent="0.25">
      <c r="J23" s="63"/>
    </row>
    <row r="24" spans="1:10" x14ac:dyDescent="0.25">
      <c r="J24" s="79">
        <f>SUM(J22:J23)</f>
        <v>3</v>
      </c>
    </row>
    <row r="25" spans="1:10" ht="15.75" x14ac:dyDescent="0.25">
      <c r="A25" s="73" t="s">
        <v>284</v>
      </c>
      <c r="J25" s="52"/>
    </row>
    <row r="26" spans="1:10" x14ac:dyDescent="0.25">
      <c r="J26" s="52"/>
    </row>
    <row r="27" spans="1:10" x14ac:dyDescent="0.25">
      <c r="A27" s="188" t="s">
        <v>297</v>
      </c>
      <c r="B27" s="81"/>
      <c r="C27" s="162"/>
      <c r="D27" s="67"/>
      <c r="E27" s="72"/>
      <c r="F27" s="64"/>
      <c r="G27" s="64"/>
      <c r="H27" s="64"/>
      <c r="I27" s="64"/>
      <c r="J27" s="63"/>
    </row>
    <row r="28" spans="1:10" x14ac:dyDescent="0.25">
      <c r="A28" s="163" t="s">
        <v>226</v>
      </c>
      <c r="B28" s="81"/>
      <c r="C28" s="63" t="s">
        <v>245</v>
      </c>
      <c r="D28" s="67" t="s">
        <v>240</v>
      </c>
      <c r="E28" s="72"/>
      <c r="F28" s="64"/>
      <c r="G28" s="64"/>
      <c r="H28" s="64"/>
      <c r="I28" s="64"/>
      <c r="J28" s="63">
        <v>2</v>
      </c>
    </row>
    <row r="29" spans="1:10" x14ac:dyDescent="0.25">
      <c r="A29" s="64"/>
      <c r="B29" s="81"/>
      <c r="C29" s="63"/>
      <c r="D29" s="201"/>
      <c r="E29" s="72"/>
      <c r="F29" s="64"/>
      <c r="G29" s="64"/>
      <c r="H29" s="64"/>
      <c r="I29" s="64"/>
      <c r="J29" s="79">
        <f>SUM(J28:J28)</f>
        <v>2</v>
      </c>
    </row>
    <row r="30" spans="1:10" x14ac:dyDescent="0.25">
      <c r="A30" s="64"/>
      <c r="B30" s="81"/>
      <c r="C30" s="63"/>
      <c r="D30" s="63"/>
      <c r="E30" s="67"/>
      <c r="F30" s="64"/>
      <c r="G30" s="64"/>
      <c r="H30" s="63"/>
      <c r="I30" s="63"/>
      <c r="J30" s="100"/>
    </row>
    <row r="31" spans="1:10" x14ac:dyDescent="0.25">
      <c r="A31" s="64"/>
      <c r="B31" s="81"/>
      <c r="C31" s="63"/>
      <c r="D31" s="205"/>
      <c r="E31" s="72"/>
      <c r="F31" s="64"/>
      <c r="G31" s="64"/>
      <c r="H31" s="64"/>
      <c r="I31" s="193"/>
      <c r="J31" s="100"/>
    </row>
    <row r="32" spans="1:10" x14ac:dyDescent="0.25">
      <c r="A32" s="188" t="s">
        <v>294</v>
      </c>
      <c r="B32" s="81"/>
      <c r="C32" s="194"/>
      <c r="D32" s="67"/>
      <c r="E32" s="72"/>
      <c r="F32" s="64"/>
      <c r="G32" s="64"/>
      <c r="H32" s="64"/>
      <c r="I32" s="64"/>
      <c r="J32" s="63"/>
    </row>
    <row r="33" spans="1:10" x14ac:dyDescent="0.25">
      <c r="A33" s="81"/>
      <c r="B33" s="81"/>
      <c r="C33" s="63"/>
      <c r="D33" s="67"/>
      <c r="E33" s="72"/>
      <c r="F33" s="64"/>
      <c r="G33" s="64"/>
      <c r="H33" s="64"/>
      <c r="I33" s="64"/>
      <c r="J33" s="63"/>
    </row>
    <row r="34" spans="1:10" x14ac:dyDescent="0.25">
      <c r="A34" s="64"/>
      <c r="B34" s="81"/>
      <c r="C34" s="52"/>
      <c r="D34" s="67"/>
      <c r="E34" s="72"/>
      <c r="F34" s="64"/>
      <c r="G34" s="64"/>
      <c r="H34" s="64"/>
      <c r="I34" s="64"/>
      <c r="J34" s="100"/>
    </row>
    <row r="35" spans="1:10" x14ac:dyDescent="0.25">
      <c r="A35" s="64"/>
      <c r="B35" s="81"/>
      <c r="C35" s="63"/>
      <c r="D35" s="67"/>
      <c r="E35" s="72"/>
      <c r="F35" s="64"/>
      <c r="G35" s="64"/>
      <c r="H35" s="64"/>
      <c r="I35" s="64"/>
      <c r="J35" s="100"/>
    </row>
    <row r="36" spans="1:10" x14ac:dyDescent="0.25">
      <c r="D36" s="64"/>
      <c r="E36" s="64"/>
      <c r="F36" s="64"/>
      <c r="G36" s="64"/>
      <c r="H36" s="64"/>
      <c r="I36" s="64"/>
      <c r="J36" s="79">
        <f>SUM(J32:J35)</f>
        <v>0</v>
      </c>
    </row>
    <row r="37" spans="1:10" x14ac:dyDescent="0.25">
      <c r="A37" s="63"/>
      <c r="B37" s="64"/>
      <c r="C37" s="63"/>
      <c r="D37" s="81"/>
      <c r="F37" s="64"/>
      <c r="G37" s="64"/>
      <c r="I37" s="63"/>
      <c r="J37" s="100"/>
    </row>
    <row r="38" spans="1:10" ht="15.75" x14ac:dyDescent="0.25">
      <c r="A38" s="73" t="s">
        <v>159</v>
      </c>
      <c r="I38" s="193"/>
      <c r="J38" s="63"/>
    </row>
    <row r="39" spans="1:10" ht="15.75" x14ac:dyDescent="0.25">
      <c r="A39" s="73"/>
      <c r="I39" s="193"/>
      <c r="J39" s="63"/>
    </row>
    <row r="40" spans="1:10" x14ac:dyDescent="0.25">
      <c r="A40" s="52"/>
      <c r="J40" s="52"/>
    </row>
    <row r="41" spans="1:10" ht="15.75" x14ac:dyDescent="0.25">
      <c r="A41" s="73" t="s">
        <v>160</v>
      </c>
      <c r="J41" s="52"/>
    </row>
    <row r="42" spans="1:10" x14ac:dyDescent="0.25">
      <c r="A42" s="64"/>
      <c r="B42" s="63"/>
      <c r="C42" s="221"/>
      <c r="D42" s="81"/>
      <c r="E42" s="72"/>
      <c r="F42" s="77"/>
      <c r="G42" s="77"/>
      <c r="H42" s="77"/>
      <c r="I42" s="77"/>
      <c r="J42" s="63"/>
    </row>
    <row r="43" spans="1:10" x14ac:dyDescent="0.25">
      <c r="A43" s="71"/>
      <c r="B43" s="81"/>
      <c r="C43" s="77"/>
      <c r="D43" s="77"/>
      <c r="E43" s="77"/>
      <c r="F43" s="77"/>
      <c r="G43" s="77"/>
      <c r="H43" s="77"/>
      <c r="I43" s="77"/>
      <c r="J43" s="79">
        <f>SUM(J42:J42)</f>
        <v>0</v>
      </c>
    </row>
    <row r="44" spans="1:10" ht="15.75" x14ac:dyDescent="0.25">
      <c r="A44" s="73" t="s">
        <v>161</v>
      </c>
      <c r="J44" s="52"/>
    </row>
    <row r="45" spans="1:10" x14ac:dyDescent="0.25">
      <c r="A45" s="216"/>
      <c r="B45" s="217"/>
      <c r="C45" s="216"/>
      <c r="D45" s="67"/>
      <c r="J45" s="52"/>
    </row>
    <row r="46" spans="1:10" x14ac:dyDescent="0.25">
      <c r="A46" s="170"/>
      <c r="J46" s="62">
        <f>SUM(J45:J45)</f>
        <v>0</v>
      </c>
    </row>
    <row r="47" spans="1:10" ht="15.75" x14ac:dyDescent="0.25">
      <c r="A47" s="73" t="s">
        <v>162</v>
      </c>
      <c r="J47" s="52"/>
    </row>
    <row r="48" spans="1:10" ht="15.75" x14ac:dyDescent="0.25">
      <c r="A48" s="73"/>
      <c r="J48" s="52"/>
    </row>
    <row r="49" spans="1:10" x14ac:dyDescent="0.25">
      <c r="A49" s="167" t="s">
        <v>210</v>
      </c>
      <c r="J49" s="52"/>
    </row>
    <row r="50" spans="1:10" x14ac:dyDescent="0.25">
      <c r="A50" s="72"/>
      <c r="B50" s="63"/>
      <c r="C50" s="63"/>
      <c r="D50" s="64"/>
      <c r="J50" s="63"/>
    </row>
    <row r="51" spans="1:10" ht="15.75" x14ac:dyDescent="0.25">
      <c r="A51" s="73"/>
      <c r="J51" s="79">
        <f>SUM(J50:J50)</f>
        <v>0</v>
      </c>
    </row>
    <row r="52" spans="1:10" x14ac:dyDescent="0.25">
      <c r="A52" s="74" t="s">
        <v>285</v>
      </c>
      <c r="J52" s="52"/>
    </row>
    <row r="53" spans="1:10" x14ac:dyDescent="0.25">
      <c r="A53" s="74"/>
      <c r="J53" s="52"/>
    </row>
    <row r="54" spans="1:10" ht="15.75" x14ac:dyDescent="0.25">
      <c r="A54" s="64"/>
      <c r="B54" s="52"/>
      <c r="C54" s="225"/>
      <c r="D54" s="67"/>
      <c r="J54" s="52"/>
    </row>
    <row r="55" spans="1:10" x14ac:dyDescent="0.25">
      <c r="A55" s="64"/>
      <c r="B55" s="52"/>
      <c r="C55" s="224"/>
      <c r="D55" s="67"/>
      <c r="J55" s="52"/>
    </row>
    <row r="56" spans="1:10" x14ac:dyDescent="0.25">
      <c r="A56" s="74" t="s">
        <v>163</v>
      </c>
      <c r="J56" s="52"/>
    </row>
    <row r="57" spans="1:10" x14ac:dyDescent="0.25">
      <c r="A57" s="74"/>
      <c r="B57" s="74" t="s">
        <v>164</v>
      </c>
      <c r="J57" s="52"/>
    </row>
    <row r="58" spans="1:10" x14ac:dyDescent="0.25">
      <c r="A58" s="32"/>
      <c r="B58" s="32"/>
      <c r="C58" s="32"/>
      <c r="E58" s="32"/>
      <c r="F58" s="32"/>
      <c r="G58" s="32"/>
      <c r="J58" s="52"/>
    </row>
    <row r="59" spans="1:10" x14ac:dyDescent="0.25">
      <c r="B59" s="75" t="s">
        <v>165</v>
      </c>
      <c r="C59" s="32"/>
      <c r="E59" s="32"/>
      <c r="F59" s="32"/>
      <c r="G59" s="32"/>
      <c r="J59" s="52"/>
    </row>
    <row r="60" spans="1:10" x14ac:dyDescent="0.25">
      <c r="A60" s="175"/>
      <c r="B60" s="174"/>
      <c r="C60" s="176"/>
      <c r="D60" s="67"/>
      <c r="E60" s="32"/>
      <c r="F60" s="32"/>
      <c r="G60" s="32"/>
      <c r="J60" s="52"/>
    </row>
    <row r="61" spans="1:10" x14ac:dyDescent="0.25">
      <c r="A61" s="63" t="s">
        <v>296</v>
      </c>
      <c r="B61" s="198" t="s">
        <v>245</v>
      </c>
      <c r="C61" s="179" t="s">
        <v>295</v>
      </c>
      <c r="D61" s="67" t="s">
        <v>166</v>
      </c>
      <c r="E61" s="72"/>
      <c r="F61" s="72"/>
      <c r="G61" s="72"/>
      <c r="H61" s="77"/>
      <c r="I61" s="77"/>
      <c r="J61" s="63">
        <v>1</v>
      </c>
    </row>
    <row r="62" spans="1:10" x14ac:dyDescent="0.25">
      <c r="A62" s="186"/>
      <c r="B62" s="202"/>
      <c r="C62" s="185"/>
      <c r="D62" s="67"/>
      <c r="E62" s="72"/>
      <c r="F62" s="72"/>
      <c r="G62" s="72"/>
      <c r="H62" s="77"/>
      <c r="I62" s="77"/>
      <c r="J62" s="63"/>
    </row>
    <row r="63" spans="1:10" x14ac:dyDescent="0.25">
      <c r="A63" s="64"/>
      <c r="B63" s="214"/>
      <c r="C63" s="214"/>
      <c r="D63" s="215"/>
      <c r="E63" s="72"/>
      <c r="F63" s="72"/>
      <c r="G63" s="72"/>
      <c r="H63" s="77"/>
      <c r="I63" s="77"/>
      <c r="J63" s="63"/>
    </row>
    <row r="64" spans="1:10" x14ac:dyDescent="0.25">
      <c r="A64" s="64"/>
      <c r="B64" s="218"/>
      <c r="C64" s="218"/>
      <c r="D64" s="67"/>
      <c r="E64" s="72"/>
      <c r="F64" s="72"/>
      <c r="G64" s="72"/>
      <c r="H64" s="77"/>
      <c r="I64" s="77"/>
      <c r="J64" s="63"/>
    </row>
    <row r="65" spans="1:10" x14ac:dyDescent="0.25">
      <c r="E65" s="77"/>
      <c r="F65" s="77"/>
      <c r="G65" s="77"/>
      <c r="H65" s="77"/>
      <c r="I65" s="77"/>
      <c r="J65" s="79">
        <f>SUM(J58:J64)</f>
        <v>1</v>
      </c>
    </row>
    <row r="66" spans="1:10" x14ac:dyDescent="0.25">
      <c r="A66" s="74"/>
    </row>
    <row r="67" spans="1:10" x14ac:dyDescent="0.25">
      <c r="A67" s="74"/>
      <c r="I67" s="63" t="s">
        <v>169</v>
      </c>
      <c r="J67" s="63">
        <f>J9+J16+J20+J24+J29+J36+J43+J46+J51+J54+J65</f>
        <v>6</v>
      </c>
    </row>
    <row r="68" spans="1:10" x14ac:dyDescent="0.25">
      <c r="B68" s="52"/>
      <c r="C68" s="32"/>
      <c r="E68" s="52"/>
      <c r="F68" s="32"/>
    </row>
    <row r="69" spans="1:10" x14ac:dyDescent="0.25">
      <c r="A69" s="74" t="s">
        <v>168</v>
      </c>
      <c r="B69" s="52"/>
      <c r="C69" s="32"/>
      <c r="E69" s="76"/>
    </row>
    <row r="71" spans="1:10" x14ac:dyDescent="0.25">
      <c r="A71" s="63"/>
      <c r="B71" s="245"/>
      <c r="C71" s="245"/>
      <c r="D71" s="67"/>
      <c r="E71" s="64"/>
      <c r="F71" s="52"/>
    </row>
    <row r="72" spans="1:10" x14ac:dyDescent="0.25">
      <c r="A72" s="63"/>
      <c r="B72" s="245"/>
      <c r="C72" s="245"/>
      <c r="D72" s="63"/>
      <c r="E72" s="64"/>
      <c r="F72" s="52"/>
    </row>
    <row r="73" spans="1:10" x14ac:dyDescent="0.25">
      <c r="A73" s="63"/>
      <c r="B73" s="245"/>
      <c r="C73" s="245"/>
      <c r="D73" s="63"/>
      <c r="E73" s="64"/>
    </row>
    <row r="74" spans="1:10" x14ac:dyDescent="0.25">
      <c r="A74" s="52"/>
      <c r="B74" s="245"/>
      <c r="C74" s="245"/>
      <c r="D74" s="63"/>
      <c r="E74" s="64"/>
    </row>
    <row r="75" spans="1:10" x14ac:dyDescent="0.25">
      <c r="B75" s="245"/>
      <c r="C75" s="245"/>
      <c r="D75" s="63"/>
    </row>
    <row r="76" spans="1:10" x14ac:dyDescent="0.25">
      <c r="B76" s="245"/>
      <c r="C76" s="245"/>
      <c r="D76" s="63"/>
    </row>
  </sheetData>
  <mergeCells count="8">
    <mergeCell ref="B75:C75"/>
    <mergeCell ref="B76:C76"/>
    <mergeCell ref="B72:C72"/>
    <mergeCell ref="A2:I2"/>
    <mergeCell ref="A19:B19"/>
    <mergeCell ref="B71:C71"/>
    <mergeCell ref="B73:C73"/>
    <mergeCell ref="B74:C74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3"/>
  <sheetViews>
    <sheetView workbookViewId="0">
      <selection activeCell="I17" sqref="I17"/>
    </sheetView>
  </sheetViews>
  <sheetFormatPr baseColWidth="10" defaultRowHeight="15" x14ac:dyDescent="0.25"/>
  <cols>
    <col min="1" max="1" width="3.28515625" customWidth="1"/>
    <col min="2" max="2" width="26.5703125" customWidth="1"/>
    <col min="3" max="4" width="12.140625" customWidth="1"/>
  </cols>
  <sheetData>
    <row r="2" spans="2:11" ht="20.25" x14ac:dyDescent="0.25">
      <c r="B2" s="246" t="s">
        <v>301</v>
      </c>
      <c r="C2" s="247"/>
      <c r="D2" s="247"/>
      <c r="E2" s="247"/>
      <c r="F2" s="247"/>
      <c r="G2" s="247"/>
      <c r="H2" s="247"/>
      <c r="I2" s="247"/>
      <c r="J2" s="247"/>
      <c r="K2" s="247"/>
    </row>
    <row r="3" spans="2:11" x14ac:dyDescent="0.25">
      <c r="C3" s="212"/>
    </row>
    <row r="4" spans="2:11" x14ac:dyDescent="0.25">
      <c r="C4" s="84" t="s">
        <v>271</v>
      </c>
      <c r="D4" s="84" t="s">
        <v>272</v>
      </c>
      <c r="E4" s="62" t="s">
        <v>137</v>
      </c>
      <c r="F4" s="62" t="s">
        <v>138</v>
      </c>
      <c r="G4" s="62" t="s">
        <v>170</v>
      </c>
      <c r="H4" s="62" t="s">
        <v>171</v>
      </c>
      <c r="I4" s="62" t="s">
        <v>208</v>
      </c>
      <c r="J4" s="62" t="s">
        <v>172</v>
      </c>
      <c r="K4" s="3" t="s">
        <v>9</v>
      </c>
    </row>
    <row r="5" spans="2:11" x14ac:dyDescent="0.25">
      <c r="C5" s="85" t="s">
        <v>173</v>
      </c>
      <c r="D5" s="85"/>
      <c r="E5" s="86"/>
      <c r="F5" s="86"/>
      <c r="G5" s="86" t="s">
        <v>174</v>
      </c>
      <c r="H5" s="86" t="s">
        <v>175</v>
      </c>
      <c r="I5" s="86"/>
      <c r="J5" s="86" t="s">
        <v>176</v>
      </c>
      <c r="K5" s="11" t="s">
        <v>177</v>
      </c>
    </row>
    <row r="7" spans="2:11" x14ac:dyDescent="0.25">
      <c r="B7" s="72" t="s">
        <v>274</v>
      </c>
      <c r="C7" s="72"/>
      <c r="D7" s="77"/>
      <c r="E7" s="77"/>
      <c r="F7" s="77"/>
      <c r="G7" s="77"/>
      <c r="H7" s="77"/>
      <c r="I7" s="77"/>
    </row>
    <row r="8" spans="2:11" x14ac:dyDescent="0.25">
      <c r="C8" s="213"/>
      <c r="D8" s="92"/>
      <c r="E8" s="164"/>
      <c r="F8" s="91"/>
      <c r="G8" s="165"/>
      <c r="H8" s="90"/>
      <c r="I8" s="168"/>
      <c r="J8" s="89"/>
      <c r="K8" s="177"/>
    </row>
    <row r="9" spans="2:11" x14ac:dyDescent="0.25">
      <c r="B9" s="72" t="s">
        <v>166</v>
      </c>
      <c r="C9" s="235"/>
      <c r="D9" s="88"/>
      <c r="E9" s="88"/>
      <c r="F9" s="88"/>
      <c r="G9" s="165">
        <v>1</v>
      </c>
      <c r="H9" s="88"/>
      <c r="I9" s="88"/>
      <c r="J9" s="89">
        <v>1</v>
      </c>
      <c r="K9" s="87">
        <f t="shared" ref="K9:K38" si="0">C9+D9+E9+F9+G9+H9+I9+J9</f>
        <v>2</v>
      </c>
    </row>
    <row r="10" spans="2:11" x14ac:dyDescent="0.25">
      <c r="B10" s="72" t="s">
        <v>144</v>
      </c>
      <c r="C10" s="88"/>
      <c r="D10" s="88"/>
      <c r="E10" s="88"/>
      <c r="F10" s="88"/>
      <c r="G10" s="165">
        <v>1</v>
      </c>
      <c r="H10" s="88"/>
      <c r="I10" s="88"/>
      <c r="J10" s="88"/>
      <c r="K10" s="87">
        <f t="shared" si="0"/>
        <v>1</v>
      </c>
    </row>
    <row r="11" spans="2:11" x14ac:dyDescent="0.25">
      <c r="B11" s="72" t="s">
        <v>153</v>
      </c>
      <c r="C11" s="235"/>
      <c r="D11" s="88"/>
      <c r="E11" s="88"/>
      <c r="F11" s="88"/>
      <c r="G11" s="165">
        <v>1</v>
      </c>
      <c r="H11" s="88"/>
      <c r="I11" s="177"/>
      <c r="J11" s="88"/>
      <c r="K11" s="87">
        <f t="shared" si="0"/>
        <v>1</v>
      </c>
    </row>
    <row r="12" spans="2:11" x14ac:dyDescent="0.25">
      <c r="B12" s="72" t="s">
        <v>155</v>
      </c>
      <c r="C12" s="88"/>
      <c r="D12" s="88"/>
      <c r="E12" s="164">
        <v>1</v>
      </c>
      <c r="F12" s="88"/>
      <c r="G12" s="88"/>
      <c r="H12" s="88"/>
      <c r="I12" s="88"/>
      <c r="J12" s="88"/>
      <c r="K12" s="87">
        <f t="shared" si="0"/>
        <v>1</v>
      </c>
    </row>
    <row r="13" spans="2:11" x14ac:dyDescent="0.25">
      <c r="B13" s="64" t="s">
        <v>149</v>
      </c>
      <c r="C13" s="88"/>
      <c r="D13" s="88"/>
      <c r="E13" s="164">
        <v>1</v>
      </c>
      <c r="F13" s="88"/>
      <c r="G13" s="88"/>
      <c r="H13" s="88"/>
      <c r="I13" s="88"/>
      <c r="J13" s="88"/>
      <c r="K13" s="87">
        <f t="shared" si="0"/>
        <v>1</v>
      </c>
    </row>
    <row r="14" spans="2:11" x14ac:dyDescent="0.25">
      <c r="B14" s="72" t="s">
        <v>152</v>
      </c>
      <c r="C14" s="88"/>
      <c r="D14" s="88"/>
      <c r="E14" s="88"/>
      <c r="F14" s="88"/>
      <c r="G14" s="88"/>
      <c r="H14" s="88"/>
      <c r="I14" s="88"/>
      <c r="J14" s="88"/>
      <c r="K14" s="87">
        <f t="shared" si="0"/>
        <v>0</v>
      </c>
    </row>
    <row r="15" spans="2:11" x14ac:dyDescent="0.25">
      <c r="B15" s="72" t="s">
        <v>181</v>
      </c>
      <c r="C15" s="88"/>
      <c r="D15" s="88"/>
      <c r="E15" s="88"/>
      <c r="F15" s="88"/>
      <c r="G15" s="88"/>
      <c r="H15" s="88"/>
      <c r="I15" s="88"/>
      <c r="J15" s="88"/>
      <c r="K15" s="87">
        <f t="shared" si="0"/>
        <v>0</v>
      </c>
    </row>
    <row r="16" spans="2:11" x14ac:dyDescent="0.25">
      <c r="B16" s="72" t="s">
        <v>227</v>
      </c>
      <c r="C16" s="88"/>
      <c r="D16" s="88"/>
      <c r="E16" s="88"/>
      <c r="F16" s="88"/>
      <c r="G16" s="88"/>
      <c r="H16" s="88"/>
      <c r="I16" s="88"/>
      <c r="J16" s="88"/>
      <c r="K16" s="87">
        <f t="shared" si="0"/>
        <v>0</v>
      </c>
    </row>
    <row r="17" spans="2:11" x14ac:dyDescent="0.25">
      <c r="B17" s="72" t="s">
        <v>220</v>
      </c>
      <c r="C17" s="235"/>
      <c r="D17" s="88"/>
      <c r="E17" s="88"/>
      <c r="F17" s="88"/>
      <c r="G17" s="88"/>
      <c r="H17" s="88"/>
      <c r="I17" s="177"/>
      <c r="J17" s="88"/>
      <c r="K17" s="87">
        <f t="shared" si="0"/>
        <v>0</v>
      </c>
    </row>
    <row r="18" spans="2:11" x14ac:dyDescent="0.25">
      <c r="B18" s="72" t="s">
        <v>224</v>
      </c>
      <c r="C18" s="88"/>
      <c r="D18" s="88"/>
      <c r="E18" s="88"/>
      <c r="F18" s="88"/>
      <c r="G18" s="88"/>
      <c r="H18" s="88"/>
      <c r="I18" s="88"/>
      <c r="J18" s="88"/>
      <c r="K18" s="87">
        <f t="shared" si="0"/>
        <v>0</v>
      </c>
    </row>
    <row r="19" spans="2:11" x14ac:dyDescent="0.25">
      <c r="B19" s="72" t="s">
        <v>158</v>
      </c>
      <c r="C19" s="88"/>
      <c r="D19" s="88"/>
      <c r="E19" s="88"/>
      <c r="F19" s="88"/>
      <c r="G19" s="88"/>
      <c r="H19" s="88"/>
      <c r="I19" s="88"/>
      <c r="J19" s="88"/>
      <c r="K19" s="87">
        <f t="shared" si="0"/>
        <v>0</v>
      </c>
    </row>
    <row r="20" spans="2:11" x14ac:dyDescent="0.25">
      <c r="B20" s="72" t="s">
        <v>183</v>
      </c>
      <c r="C20" s="88"/>
      <c r="D20" s="88"/>
      <c r="E20" s="88"/>
      <c r="F20" s="88"/>
      <c r="G20" s="88"/>
      <c r="H20" s="88"/>
      <c r="I20" s="88"/>
      <c r="J20" s="88"/>
      <c r="K20" s="87">
        <f t="shared" si="0"/>
        <v>0</v>
      </c>
    </row>
    <row r="21" spans="2:11" x14ac:dyDescent="0.25">
      <c r="B21" s="72" t="s">
        <v>146</v>
      </c>
      <c r="C21" s="235"/>
      <c r="D21" s="88"/>
      <c r="E21" s="88"/>
      <c r="F21" s="88"/>
      <c r="G21" s="88"/>
      <c r="H21" s="88"/>
      <c r="I21" s="88"/>
      <c r="J21" s="88"/>
      <c r="K21" s="87">
        <f t="shared" si="0"/>
        <v>0</v>
      </c>
    </row>
    <row r="22" spans="2:11" x14ac:dyDescent="0.25">
      <c r="B22" s="72" t="s">
        <v>147</v>
      </c>
      <c r="C22" s="235"/>
      <c r="D22" s="88"/>
      <c r="E22" s="88"/>
      <c r="F22" s="88"/>
      <c r="G22" s="88"/>
      <c r="H22" s="88"/>
      <c r="I22" s="88"/>
      <c r="J22" s="88"/>
      <c r="K22" s="87">
        <f t="shared" si="0"/>
        <v>0</v>
      </c>
    </row>
    <row r="23" spans="2:11" x14ac:dyDescent="0.25">
      <c r="B23" s="72" t="s">
        <v>150</v>
      </c>
      <c r="C23" s="235"/>
      <c r="D23" s="88"/>
      <c r="E23" s="88"/>
      <c r="F23" s="88"/>
      <c r="G23" s="88"/>
      <c r="H23" s="88"/>
      <c r="I23" s="88"/>
      <c r="J23" s="88"/>
      <c r="K23" s="87">
        <f t="shared" si="0"/>
        <v>0</v>
      </c>
    </row>
    <row r="24" spans="2:11" x14ac:dyDescent="0.25">
      <c r="B24" s="72" t="s">
        <v>184</v>
      </c>
      <c r="C24" s="235"/>
      <c r="D24" s="88"/>
      <c r="E24" s="88"/>
      <c r="F24" s="88"/>
      <c r="G24" s="88"/>
      <c r="H24" s="88"/>
      <c r="I24" s="88"/>
      <c r="J24" s="88"/>
      <c r="K24" s="87">
        <f t="shared" si="0"/>
        <v>0</v>
      </c>
    </row>
    <row r="25" spans="2:11" x14ac:dyDescent="0.25">
      <c r="B25" s="72" t="s">
        <v>167</v>
      </c>
      <c r="C25" s="235"/>
      <c r="D25" s="88"/>
      <c r="E25" s="88"/>
      <c r="F25" s="88"/>
      <c r="G25" s="88"/>
      <c r="H25" s="88"/>
      <c r="I25" s="88"/>
      <c r="J25" s="88"/>
      <c r="K25" s="87">
        <f t="shared" si="0"/>
        <v>0</v>
      </c>
    </row>
    <row r="26" spans="2:11" x14ac:dyDescent="0.25">
      <c r="B26" s="72" t="s">
        <v>156</v>
      </c>
      <c r="C26" s="88"/>
      <c r="D26" s="88"/>
      <c r="E26" s="88"/>
      <c r="F26" s="88"/>
      <c r="G26" s="88"/>
      <c r="H26" s="88"/>
      <c r="I26" s="88"/>
      <c r="J26" s="88"/>
      <c r="K26" s="87">
        <f t="shared" si="0"/>
        <v>0</v>
      </c>
    </row>
    <row r="27" spans="2:11" x14ac:dyDescent="0.25">
      <c r="B27" s="64" t="s">
        <v>186</v>
      </c>
      <c r="C27" s="236"/>
      <c r="D27" s="88"/>
      <c r="E27" s="88"/>
      <c r="F27" s="88"/>
      <c r="G27" s="88"/>
      <c r="H27" s="88"/>
      <c r="I27" s="88"/>
      <c r="J27" s="88"/>
      <c r="K27" s="87">
        <f t="shared" si="0"/>
        <v>0</v>
      </c>
    </row>
    <row r="28" spans="2:11" x14ac:dyDescent="0.25">
      <c r="B28" s="72" t="s">
        <v>178</v>
      </c>
      <c r="C28" s="235"/>
      <c r="D28" s="88"/>
      <c r="E28" s="88"/>
      <c r="F28" s="88"/>
      <c r="G28" s="88"/>
      <c r="H28" s="88"/>
      <c r="I28" s="88"/>
      <c r="J28" s="88"/>
      <c r="K28" s="87">
        <f t="shared" si="0"/>
        <v>0</v>
      </c>
    </row>
    <row r="29" spans="2:11" x14ac:dyDescent="0.25">
      <c r="B29" s="64" t="s">
        <v>185</v>
      </c>
      <c r="C29" s="236"/>
      <c r="D29" s="88"/>
      <c r="E29" s="88"/>
      <c r="F29" s="88"/>
      <c r="G29" s="88"/>
      <c r="H29" s="88"/>
      <c r="I29" s="88"/>
      <c r="J29" s="88"/>
      <c r="K29" s="87">
        <f t="shared" si="0"/>
        <v>0</v>
      </c>
    </row>
    <row r="30" spans="2:11" x14ac:dyDescent="0.25">
      <c r="B30" s="72" t="s">
        <v>266</v>
      </c>
      <c r="C30" s="235"/>
      <c r="D30" s="88"/>
      <c r="E30" s="88"/>
      <c r="F30" s="88"/>
      <c r="G30" s="88"/>
      <c r="H30" s="88"/>
      <c r="I30" s="88"/>
      <c r="J30" s="88"/>
      <c r="K30" s="87">
        <f t="shared" si="0"/>
        <v>0</v>
      </c>
    </row>
    <row r="31" spans="2:11" x14ac:dyDescent="0.25">
      <c r="B31" s="72" t="s">
        <v>180</v>
      </c>
      <c r="C31" s="235"/>
      <c r="D31" s="88"/>
      <c r="E31" s="88"/>
      <c r="F31" s="88"/>
      <c r="G31" s="88"/>
      <c r="H31" s="88"/>
      <c r="I31" s="88"/>
      <c r="J31" s="88"/>
      <c r="K31" s="87">
        <f t="shared" si="0"/>
        <v>0</v>
      </c>
    </row>
    <row r="32" spans="2:11" x14ac:dyDescent="0.25">
      <c r="B32" s="72" t="s">
        <v>157</v>
      </c>
      <c r="C32" s="235"/>
      <c r="D32" s="88"/>
      <c r="E32" s="88"/>
      <c r="F32" s="88"/>
      <c r="G32" s="88"/>
      <c r="H32" s="88"/>
      <c r="I32" s="88"/>
      <c r="J32" s="88"/>
      <c r="K32" s="87">
        <f t="shared" si="0"/>
        <v>0</v>
      </c>
    </row>
    <row r="33" spans="1:11" x14ac:dyDescent="0.25">
      <c r="B33" s="72" t="s">
        <v>179</v>
      </c>
      <c r="C33" s="235"/>
      <c r="D33" s="88"/>
      <c r="E33" s="88"/>
      <c r="F33" s="88"/>
      <c r="G33" s="88"/>
      <c r="H33" s="88"/>
      <c r="I33" s="88"/>
      <c r="J33" s="88"/>
      <c r="K33" s="87">
        <f t="shared" si="0"/>
        <v>0</v>
      </c>
    </row>
    <row r="34" spans="1:11" x14ac:dyDescent="0.25">
      <c r="B34" s="72" t="s">
        <v>151</v>
      </c>
      <c r="C34" s="88"/>
      <c r="D34" s="88"/>
      <c r="E34" s="88"/>
      <c r="F34" s="88"/>
      <c r="G34" s="88"/>
      <c r="H34" s="88"/>
      <c r="I34" s="88"/>
      <c r="J34" s="88"/>
      <c r="K34" s="87">
        <f t="shared" si="0"/>
        <v>0</v>
      </c>
    </row>
    <row r="35" spans="1:11" x14ac:dyDescent="0.25">
      <c r="B35" s="64" t="s">
        <v>228</v>
      </c>
      <c r="C35" s="72"/>
      <c r="D35" s="88"/>
      <c r="E35" s="88"/>
      <c r="F35" s="88"/>
      <c r="G35" s="88"/>
      <c r="H35" s="88"/>
      <c r="I35" s="88"/>
      <c r="J35" s="88"/>
      <c r="K35" s="87">
        <f t="shared" si="0"/>
        <v>0</v>
      </c>
    </row>
    <row r="36" spans="1:11" x14ac:dyDescent="0.25">
      <c r="B36" s="72" t="s">
        <v>182</v>
      </c>
      <c r="C36" s="72"/>
      <c r="D36" s="88"/>
      <c r="E36" s="88"/>
      <c r="F36" s="88"/>
      <c r="G36" s="88"/>
      <c r="H36" s="88"/>
      <c r="I36" s="88"/>
      <c r="J36" s="88"/>
      <c r="K36" s="87">
        <f t="shared" si="0"/>
        <v>0</v>
      </c>
    </row>
    <row r="37" spans="1:11" x14ac:dyDescent="0.25">
      <c r="B37" s="72" t="s">
        <v>145</v>
      </c>
      <c r="C37" s="72"/>
      <c r="D37" s="88"/>
      <c r="E37" s="88"/>
      <c r="F37" s="88"/>
      <c r="G37" s="88"/>
      <c r="H37" s="88"/>
      <c r="I37" s="88"/>
      <c r="J37" s="88"/>
      <c r="K37" s="87">
        <f t="shared" si="0"/>
        <v>0</v>
      </c>
    </row>
    <row r="38" spans="1:11" x14ac:dyDescent="0.25">
      <c r="B38" s="72" t="s">
        <v>154</v>
      </c>
      <c r="C38" s="72"/>
      <c r="D38" s="88"/>
      <c r="E38" s="88"/>
      <c r="F38" s="88"/>
      <c r="G38" s="88"/>
      <c r="H38" s="88"/>
      <c r="I38" s="88"/>
      <c r="J38" s="88"/>
      <c r="K38" s="87">
        <f t="shared" si="0"/>
        <v>0</v>
      </c>
    </row>
    <row r="39" spans="1:11" x14ac:dyDescent="0.25">
      <c r="D39" s="88"/>
      <c r="E39" s="88"/>
      <c r="F39" s="88"/>
      <c r="G39" s="88"/>
      <c r="H39" s="88"/>
      <c r="I39" s="177"/>
    </row>
    <row r="40" spans="1:11" x14ac:dyDescent="0.25">
      <c r="B40" s="72"/>
      <c r="C40" s="72"/>
      <c r="D40" s="88"/>
      <c r="E40" s="88"/>
      <c r="F40" s="88"/>
      <c r="G40" s="88"/>
      <c r="H40" s="88"/>
      <c r="I40" s="88"/>
      <c r="J40" s="63"/>
      <c r="K40" s="177"/>
    </row>
    <row r="41" spans="1:11" x14ac:dyDescent="0.25">
      <c r="A41" t="s">
        <v>9</v>
      </c>
      <c r="B41" s="63">
        <f>COUNTA(B10:B39)</f>
        <v>29</v>
      </c>
      <c r="C41" s="63">
        <f>SUM(C10:C37)</f>
        <v>0</v>
      </c>
      <c r="D41" s="63">
        <f>SUM(D10:D37)</f>
        <v>0</v>
      </c>
      <c r="E41" s="63">
        <f t="shared" ref="E41:J41" si="1">SUM(E10:E37)</f>
        <v>2</v>
      </c>
      <c r="F41" s="63">
        <f>SUM(F10:F39)</f>
        <v>0</v>
      </c>
      <c r="G41" s="63">
        <f t="shared" si="1"/>
        <v>2</v>
      </c>
      <c r="H41" s="63">
        <f t="shared" si="1"/>
        <v>0</v>
      </c>
      <c r="I41" s="63">
        <f t="shared" si="1"/>
        <v>0</v>
      </c>
      <c r="J41" s="63">
        <f t="shared" si="1"/>
        <v>0</v>
      </c>
      <c r="K41" s="63">
        <f>SUM(K9:K39)</f>
        <v>6</v>
      </c>
    </row>
    <row r="42" spans="1:11" x14ac:dyDescent="0.25">
      <c r="B42" s="72"/>
      <c r="C42" s="72"/>
      <c r="D42" s="63"/>
      <c r="E42" s="88"/>
      <c r="F42" s="88"/>
      <c r="G42" s="63"/>
      <c r="H42" s="63"/>
      <c r="I42" s="63"/>
      <c r="J42" s="63"/>
      <c r="K42" s="63"/>
    </row>
    <row r="43" spans="1:11" x14ac:dyDescent="0.25">
      <c r="B43" s="72" t="s">
        <v>187</v>
      </c>
      <c r="C43" s="72"/>
      <c r="D43" s="63"/>
      <c r="E43" s="88"/>
      <c r="F43" s="88"/>
      <c r="G43" s="63"/>
      <c r="H43" s="63"/>
      <c r="I43" s="63"/>
      <c r="J43" s="63"/>
      <c r="K43" s="63"/>
    </row>
    <row r="44" spans="1:11" x14ac:dyDescent="0.25">
      <c r="B44" s="72" t="s">
        <v>265</v>
      </c>
      <c r="C44" s="72"/>
      <c r="D44" s="63"/>
      <c r="E44" s="88"/>
      <c r="F44" s="88"/>
      <c r="G44" s="63"/>
      <c r="H44" s="63"/>
      <c r="I44" s="63"/>
      <c r="J44" s="63"/>
      <c r="K44" s="63"/>
    </row>
    <row r="45" spans="1:11" x14ac:dyDescent="0.25">
      <c r="B45" s="64" t="s">
        <v>189</v>
      </c>
      <c r="C45" s="64"/>
      <c r="D45" s="63"/>
      <c r="E45" s="88"/>
      <c r="F45" s="88"/>
      <c r="G45" s="63"/>
      <c r="H45" s="63"/>
      <c r="I45" s="63"/>
      <c r="J45" s="63"/>
      <c r="K45" s="63"/>
    </row>
    <row r="46" spans="1:11" x14ac:dyDescent="0.25">
      <c r="B46" s="64" t="s">
        <v>188</v>
      </c>
      <c r="C46" s="64"/>
      <c r="D46" s="63"/>
      <c r="E46" s="88"/>
      <c r="F46" s="88"/>
      <c r="G46" s="63"/>
      <c r="H46" s="63"/>
      <c r="I46" s="63"/>
      <c r="J46" s="63"/>
      <c r="K46" s="63"/>
    </row>
    <row r="47" spans="1:11" x14ac:dyDescent="0.25">
      <c r="B47" s="64" t="s">
        <v>273</v>
      </c>
      <c r="C47" s="64"/>
      <c r="D47" s="63"/>
      <c r="E47" s="88"/>
      <c r="F47" s="88"/>
      <c r="G47" s="63"/>
      <c r="H47" s="63"/>
      <c r="I47" s="63"/>
      <c r="J47" s="63"/>
      <c r="K47" s="63"/>
    </row>
    <row r="48" spans="1:11" x14ac:dyDescent="0.25">
      <c r="B48" s="72" t="s">
        <v>148</v>
      </c>
      <c r="C48" s="72"/>
      <c r="D48" s="63"/>
      <c r="E48" s="63"/>
      <c r="F48" s="88"/>
      <c r="G48" s="63"/>
      <c r="H48" s="63"/>
      <c r="I48" s="63"/>
      <c r="J48" s="63"/>
      <c r="K48" s="63"/>
    </row>
    <row r="49" spans="1:11" x14ac:dyDescent="0.25">
      <c r="B49" s="72" t="s">
        <v>281</v>
      </c>
      <c r="C49" s="72"/>
      <c r="D49" s="63"/>
      <c r="E49" s="63"/>
      <c r="F49" s="88"/>
      <c r="G49" s="63"/>
      <c r="H49" s="63"/>
      <c r="I49" s="63"/>
      <c r="J49" s="63"/>
      <c r="K49" s="63"/>
    </row>
    <row r="50" spans="1:11" x14ac:dyDescent="0.25">
      <c r="B50" s="72" t="s">
        <v>232</v>
      </c>
      <c r="C50" s="72"/>
      <c r="D50" s="63"/>
      <c r="E50" s="63"/>
      <c r="F50" s="63"/>
      <c r="G50" s="63"/>
      <c r="H50" s="63"/>
      <c r="I50" s="63"/>
      <c r="J50" s="63"/>
      <c r="K50" s="63"/>
    </row>
    <row r="51" spans="1:11" x14ac:dyDescent="0.25">
      <c r="B51" s="64" t="s">
        <v>190</v>
      </c>
      <c r="C51" s="64"/>
      <c r="D51" s="77"/>
      <c r="E51" s="77"/>
      <c r="F51" s="77"/>
      <c r="G51" s="77"/>
      <c r="H51" s="77"/>
      <c r="I51" s="77"/>
      <c r="J51" s="77"/>
      <c r="K51" s="77"/>
    </row>
    <row r="52" spans="1:11" x14ac:dyDescent="0.25">
      <c r="B52" s="173"/>
      <c r="C52" s="211"/>
      <c r="D52" s="77"/>
      <c r="E52" s="77"/>
      <c r="F52" s="77"/>
      <c r="G52" s="77"/>
      <c r="H52" s="77"/>
      <c r="I52" s="77"/>
      <c r="J52" s="77"/>
      <c r="K52" s="77"/>
    </row>
    <row r="53" spans="1:11" x14ac:dyDescent="0.25">
      <c r="A53" t="s">
        <v>9</v>
      </c>
      <c r="B53" s="63">
        <f>COUNTA(B44:B51)</f>
        <v>8</v>
      </c>
      <c r="C53" s="63"/>
    </row>
  </sheetData>
  <sortState ref="B9:K38">
    <sortCondition descending="1" ref="K9:K38"/>
    <sortCondition descending="1" ref="C9:C38"/>
    <sortCondition ref="G9:G38"/>
    <sortCondition ref="D9:D38"/>
    <sortCondition ref="E9:E38"/>
    <sortCondition ref="F9:F38"/>
    <sortCondition ref="H9:H38"/>
  </sortState>
  <mergeCells count="1">
    <mergeCell ref="B2:K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3"/>
  <sheetViews>
    <sheetView topLeftCell="A9" workbookViewId="0">
      <selection activeCell="I19" sqref="I19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5" t="s">
        <v>248</v>
      </c>
      <c r="C3" s="52"/>
      <c r="D3" s="52"/>
      <c r="F3" s="52"/>
      <c r="I3" s="52"/>
      <c r="J3" s="52"/>
      <c r="K3" s="52"/>
    </row>
    <row r="4" spans="2:11" x14ac:dyDescent="0.25">
      <c r="B4" s="52"/>
      <c r="C4" s="52"/>
      <c r="D4" s="52"/>
      <c r="F4" s="52"/>
      <c r="I4" s="52"/>
      <c r="J4" s="52"/>
      <c r="K4" s="52"/>
    </row>
    <row r="5" spans="2:11" ht="18" x14ac:dyDescent="0.25">
      <c r="B5" s="52"/>
      <c r="C5" s="52"/>
      <c r="D5" s="59"/>
      <c r="F5" s="52"/>
      <c r="G5" s="93" t="s">
        <v>191</v>
      </c>
      <c r="I5" s="52"/>
      <c r="J5" s="52"/>
      <c r="K5" s="52"/>
    </row>
    <row r="6" spans="2:11" x14ac:dyDescent="0.25">
      <c r="B6" s="52"/>
      <c r="C6" s="52"/>
      <c r="D6" s="52"/>
      <c r="F6" s="52"/>
      <c r="I6" s="52"/>
      <c r="J6" s="52"/>
      <c r="K6" s="52"/>
    </row>
    <row r="7" spans="2:11" ht="22.5" customHeight="1" x14ac:dyDescent="0.25">
      <c r="B7" s="68" t="s">
        <v>109</v>
      </c>
      <c r="C7" s="60" t="s">
        <v>110</v>
      </c>
      <c r="D7" s="60" t="s">
        <v>111</v>
      </c>
      <c r="E7" s="60" t="s">
        <v>192</v>
      </c>
      <c r="F7" s="60" t="s">
        <v>113</v>
      </c>
      <c r="G7" s="60" t="s">
        <v>114</v>
      </c>
      <c r="H7" s="60" t="s">
        <v>115</v>
      </c>
      <c r="I7" s="60" t="s">
        <v>117</v>
      </c>
      <c r="J7" s="60" t="s">
        <v>11</v>
      </c>
      <c r="K7" s="60" t="s">
        <v>15</v>
      </c>
    </row>
    <row r="8" spans="2:11" x14ac:dyDescent="0.25">
      <c r="B8" s="94"/>
      <c r="C8" s="94"/>
      <c r="D8" s="94"/>
      <c r="E8" s="94"/>
      <c r="F8" s="94"/>
      <c r="G8" s="95"/>
      <c r="H8" s="96"/>
      <c r="I8" s="94"/>
      <c r="J8" s="94"/>
      <c r="K8" s="94"/>
    </row>
    <row r="9" spans="2:11" ht="15.75" x14ac:dyDescent="0.25">
      <c r="B9" s="94"/>
      <c r="C9" s="94"/>
      <c r="D9" s="94"/>
      <c r="E9" s="250" t="s">
        <v>193</v>
      </c>
      <c r="F9" s="250"/>
      <c r="G9" s="250"/>
      <c r="H9" s="96"/>
      <c r="I9" s="94"/>
      <c r="J9" s="94"/>
      <c r="K9" s="94"/>
    </row>
    <row r="10" spans="2:11" x14ac:dyDescent="0.25">
      <c r="B10" s="94"/>
      <c r="C10" s="94"/>
      <c r="D10" s="94"/>
      <c r="F10" s="94"/>
      <c r="G10" s="95"/>
      <c r="H10" s="96"/>
      <c r="I10" s="94"/>
      <c r="J10" s="94"/>
      <c r="K10" s="94"/>
    </row>
    <row r="11" spans="2:11" x14ac:dyDescent="0.25">
      <c r="B11" s="71">
        <v>10</v>
      </c>
      <c r="C11" s="63">
        <v>10</v>
      </c>
      <c r="D11" s="63">
        <v>2021</v>
      </c>
      <c r="E11" s="71" t="s">
        <v>194</v>
      </c>
      <c r="F11" s="71">
        <v>4</v>
      </c>
      <c r="G11" s="72" t="s">
        <v>214</v>
      </c>
      <c r="H11" s="72" t="s">
        <v>120</v>
      </c>
      <c r="I11" s="100">
        <v>1910</v>
      </c>
      <c r="J11" s="100">
        <v>11</v>
      </c>
      <c r="K11" s="99">
        <f>I11/J11</f>
        <v>173.63636363636363</v>
      </c>
    </row>
    <row r="12" spans="2:11" x14ac:dyDescent="0.25">
      <c r="B12" s="63">
        <v>3</v>
      </c>
      <c r="C12" s="63">
        <v>4</v>
      </c>
      <c r="D12" s="63">
        <v>2022</v>
      </c>
      <c r="E12" s="71" t="s">
        <v>194</v>
      </c>
      <c r="F12" s="71">
        <v>4</v>
      </c>
      <c r="G12" s="64" t="s">
        <v>270</v>
      </c>
      <c r="H12" s="72"/>
      <c r="I12" s="100">
        <v>1882</v>
      </c>
      <c r="J12" s="100">
        <v>11</v>
      </c>
      <c r="K12" s="99">
        <f>I12/J12</f>
        <v>171.09090909090909</v>
      </c>
    </row>
    <row r="13" spans="2:11" x14ac:dyDescent="0.25">
      <c r="B13" s="63">
        <v>22</v>
      </c>
      <c r="C13" s="63">
        <v>5</v>
      </c>
      <c r="D13" s="63">
        <v>2022</v>
      </c>
      <c r="E13" s="71" t="s">
        <v>194</v>
      </c>
      <c r="F13" s="71">
        <v>4</v>
      </c>
      <c r="G13" s="72" t="s">
        <v>278</v>
      </c>
      <c r="H13" s="64"/>
      <c r="I13" s="63">
        <v>1917</v>
      </c>
      <c r="J13" s="63">
        <v>11</v>
      </c>
      <c r="K13" s="99">
        <f>I13/J13</f>
        <v>174.27272727272728</v>
      </c>
    </row>
    <row r="14" spans="2:11" x14ac:dyDescent="0.25">
      <c r="B14" s="64"/>
      <c r="C14" s="64"/>
      <c r="D14" s="64"/>
      <c r="E14" s="78"/>
      <c r="F14" s="77"/>
      <c r="G14" s="64"/>
      <c r="H14" s="64"/>
      <c r="I14" s="79">
        <f>SUM(I11:I13)</f>
        <v>5709</v>
      </c>
      <c r="J14" s="79">
        <f>SUM(J11:J13)</f>
        <v>33</v>
      </c>
      <c r="K14" s="99">
        <f>I14/J14</f>
        <v>173</v>
      </c>
    </row>
    <row r="15" spans="2:11" x14ac:dyDescent="0.25">
      <c r="B15" s="64"/>
      <c r="C15" s="64"/>
      <c r="D15" s="64"/>
      <c r="E15" s="78"/>
      <c r="F15" s="77"/>
      <c r="G15" s="64"/>
      <c r="H15" s="64"/>
      <c r="I15" s="63"/>
      <c r="J15" s="63"/>
      <c r="K15" s="63"/>
    </row>
    <row r="16" spans="2:11" x14ac:dyDescent="0.25">
      <c r="B16" s="195">
        <v>10</v>
      </c>
      <c r="C16" s="63">
        <v>10</v>
      </c>
      <c r="D16" s="63">
        <v>2021</v>
      </c>
      <c r="E16" s="71" t="s">
        <v>194</v>
      </c>
      <c r="F16" s="71">
        <v>4</v>
      </c>
      <c r="G16" s="72" t="s">
        <v>214</v>
      </c>
      <c r="H16" s="72" t="s">
        <v>247</v>
      </c>
      <c r="I16" s="63">
        <v>2052</v>
      </c>
      <c r="J16" s="63">
        <v>11</v>
      </c>
      <c r="K16" s="66">
        <f>I16/J16</f>
        <v>186.54545454545453</v>
      </c>
    </row>
    <row r="17" spans="2:11" x14ac:dyDescent="0.25">
      <c r="B17" s="63">
        <v>3</v>
      </c>
      <c r="C17" s="63">
        <v>4</v>
      </c>
      <c r="D17" s="63">
        <v>2022</v>
      </c>
      <c r="E17" s="71" t="s">
        <v>194</v>
      </c>
      <c r="F17" s="71">
        <v>4</v>
      </c>
      <c r="G17" s="64" t="s">
        <v>270</v>
      </c>
      <c r="H17" s="64"/>
      <c r="I17" s="63">
        <v>2048</v>
      </c>
      <c r="J17" s="63">
        <v>11</v>
      </c>
      <c r="K17" s="66">
        <f>I17/J17</f>
        <v>186.18181818181819</v>
      </c>
    </row>
    <row r="18" spans="2:11" x14ac:dyDescent="0.25">
      <c r="B18" s="63">
        <v>22</v>
      </c>
      <c r="C18" s="63">
        <v>5</v>
      </c>
      <c r="D18" s="63">
        <v>2022</v>
      </c>
      <c r="E18" s="170" t="s">
        <v>194</v>
      </c>
      <c r="F18" s="170">
        <v>4</v>
      </c>
      <c r="G18" s="72" t="s">
        <v>278</v>
      </c>
      <c r="H18" s="64"/>
      <c r="I18" s="63">
        <v>1743</v>
      </c>
      <c r="J18" s="63">
        <v>11</v>
      </c>
      <c r="K18" s="66">
        <f>I18/J18</f>
        <v>158.45454545454547</v>
      </c>
    </row>
    <row r="19" spans="2:11" x14ac:dyDescent="0.25">
      <c r="B19" s="64"/>
      <c r="C19" s="64"/>
      <c r="D19" s="64"/>
      <c r="E19" s="78"/>
      <c r="F19" s="77"/>
      <c r="G19" s="64"/>
      <c r="H19" s="64"/>
      <c r="I19" s="79">
        <f>SUM(I16:I18)</f>
        <v>5843</v>
      </c>
      <c r="J19" s="79">
        <f>SUM(J16:J18)</f>
        <v>33</v>
      </c>
      <c r="K19" s="99">
        <f>I19/J19</f>
        <v>177.06060606060606</v>
      </c>
    </row>
    <row r="20" spans="2:11" x14ac:dyDescent="0.25">
      <c r="B20" s="64"/>
      <c r="C20" s="64"/>
      <c r="D20" s="64"/>
      <c r="E20" s="78"/>
      <c r="F20" s="77"/>
      <c r="G20" s="64"/>
      <c r="H20" s="64"/>
      <c r="I20" s="63"/>
      <c r="J20" s="63"/>
      <c r="K20" s="63"/>
    </row>
    <row r="21" spans="2:11" x14ac:dyDescent="0.25">
      <c r="B21" s="195">
        <v>10</v>
      </c>
      <c r="C21" s="63">
        <v>10</v>
      </c>
      <c r="D21" s="63">
        <v>2021</v>
      </c>
      <c r="E21" s="71" t="s">
        <v>194</v>
      </c>
      <c r="F21" s="71">
        <v>4</v>
      </c>
      <c r="G21" s="72" t="s">
        <v>214</v>
      </c>
      <c r="H21" s="72" t="s">
        <v>123</v>
      </c>
      <c r="I21" s="63">
        <v>1930</v>
      </c>
      <c r="J21" s="63">
        <v>11</v>
      </c>
      <c r="K21" s="66">
        <f>I21/J21</f>
        <v>175.45454545454547</v>
      </c>
    </row>
    <row r="22" spans="2:11" x14ac:dyDescent="0.25">
      <c r="B22" s="63">
        <v>3</v>
      </c>
      <c r="C22" s="63">
        <v>4</v>
      </c>
      <c r="D22" s="63">
        <v>2022</v>
      </c>
      <c r="E22" s="71" t="s">
        <v>194</v>
      </c>
      <c r="F22" s="71">
        <v>4</v>
      </c>
      <c r="G22" s="64" t="s">
        <v>270</v>
      </c>
      <c r="H22" s="64"/>
      <c r="I22" s="63">
        <v>1979</v>
      </c>
      <c r="J22" s="63">
        <v>11</v>
      </c>
      <c r="K22" s="66">
        <f>I22/J22</f>
        <v>179.90909090909091</v>
      </c>
    </row>
    <row r="23" spans="2:11" x14ac:dyDescent="0.25">
      <c r="B23" s="63">
        <v>22</v>
      </c>
      <c r="C23" s="63">
        <v>5</v>
      </c>
      <c r="D23" s="63">
        <v>2022</v>
      </c>
      <c r="E23" s="71" t="s">
        <v>194</v>
      </c>
      <c r="F23" s="71">
        <v>4</v>
      </c>
      <c r="G23" s="72" t="s">
        <v>278</v>
      </c>
      <c r="H23" s="64"/>
      <c r="I23" s="63">
        <v>1870</v>
      </c>
      <c r="J23" s="63">
        <v>11</v>
      </c>
      <c r="K23" s="66">
        <f>I23/J23</f>
        <v>170</v>
      </c>
    </row>
    <row r="24" spans="2:11" x14ac:dyDescent="0.25">
      <c r="B24" s="64"/>
      <c r="C24" s="64"/>
      <c r="D24" s="64"/>
      <c r="E24" s="78"/>
      <c r="F24" s="77"/>
      <c r="G24" s="64"/>
      <c r="H24" s="64"/>
      <c r="I24" s="79">
        <f>SUM(I21:I23)</f>
        <v>5779</v>
      </c>
      <c r="J24" s="79">
        <f>SUM(J21:J23)</f>
        <v>33</v>
      </c>
      <c r="K24" s="99">
        <f>I24/J24</f>
        <v>175.12121212121212</v>
      </c>
    </row>
    <row r="25" spans="2:11" x14ac:dyDescent="0.25">
      <c r="B25" s="64"/>
      <c r="C25" s="64"/>
      <c r="D25" s="64"/>
      <c r="E25" s="78"/>
      <c r="F25" s="77"/>
      <c r="G25" s="64"/>
      <c r="H25" s="64"/>
      <c r="I25" s="63"/>
      <c r="J25" s="63"/>
      <c r="K25" s="63"/>
    </row>
    <row r="26" spans="2:11" x14ac:dyDescent="0.25">
      <c r="B26" s="195">
        <v>10</v>
      </c>
      <c r="C26" s="63">
        <v>10</v>
      </c>
      <c r="D26" s="63">
        <v>2021</v>
      </c>
      <c r="E26" s="71" t="s">
        <v>194</v>
      </c>
      <c r="F26" s="71">
        <v>4</v>
      </c>
      <c r="G26" s="72" t="s">
        <v>214</v>
      </c>
      <c r="H26" s="72" t="s">
        <v>195</v>
      </c>
      <c r="I26" s="63">
        <v>936</v>
      </c>
      <c r="J26" s="63">
        <v>6</v>
      </c>
      <c r="K26" s="66">
        <f>I26/J26</f>
        <v>156</v>
      </c>
    </row>
    <row r="27" spans="2:11" x14ac:dyDescent="0.25">
      <c r="B27" s="63">
        <v>22</v>
      </c>
      <c r="C27" s="63">
        <v>5</v>
      </c>
      <c r="D27" s="63">
        <v>2022</v>
      </c>
      <c r="E27" s="71" t="s">
        <v>194</v>
      </c>
      <c r="F27" s="71">
        <v>4</v>
      </c>
      <c r="G27" s="72" t="s">
        <v>278</v>
      </c>
      <c r="H27" s="64"/>
      <c r="I27" s="63">
        <v>480</v>
      </c>
      <c r="J27" s="63">
        <v>3</v>
      </c>
      <c r="K27" s="66">
        <f>I27/J27</f>
        <v>160</v>
      </c>
    </row>
    <row r="28" spans="2:11" x14ac:dyDescent="0.25">
      <c r="B28" s="64"/>
      <c r="C28" s="64"/>
      <c r="D28" s="64"/>
      <c r="E28" s="78"/>
      <c r="F28" s="77"/>
      <c r="G28" s="64"/>
      <c r="H28" s="64"/>
      <c r="I28" s="79">
        <f>SUM(I26:I27)</f>
        <v>1416</v>
      </c>
      <c r="J28" s="79">
        <f>SUM(J26:J27)</f>
        <v>9</v>
      </c>
      <c r="K28" s="99">
        <f>I28/J28</f>
        <v>157.33333333333334</v>
      </c>
    </row>
    <row r="29" spans="2:11" x14ac:dyDescent="0.25">
      <c r="B29" s="64"/>
      <c r="C29" s="64"/>
      <c r="D29" s="64"/>
      <c r="E29" s="78"/>
      <c r="F29" s="77"/>
      <c r="G29" s="64"/>
      <c r="H29" s="64"/>
      <c r="I29" s="63"/>
      <c r="J29" s="63"/>
      <c r="K29" s="63"/>
    </row>
    <row r="30" spans="2:11" x14ac:dyDescent="0.25">
      <c r="B30" s="195">
        <v>10</v>
      </c>
      <c r="C30" s="63">
        <v>10</v>
      </c>
      <c r="D30" s="63">
        <v>2021</v>
      </c>
      <c r="E30" s="71" t="s">
        <v>194</v>
      </c>
      <c r="F30" s="71">
        <v>4</v>
      </c>
      <c r="G30" s="72" t="s">
        <v>214</v>
      </c>
      <c r="H30" s="72" t="s">
        <v>196</v>
      </c>
      <c r="I30" s="63">
        <v>761</v>
      </c>
      <c r="J30" s="63">
        <v>5</v>
      </c>
      <c r="K30" s="66">
        <f>I30/J30</f>
        <v>152.19999999999999</v>
      </c>
    </row>
    <row r="31" spans="2:11" x14ac:dyDescent="0.25">
      <c r="B31" s="63">
        <v>3</v>
      </c>
      <c r="C31" s="63">
        <v>4</v>
      </c>
      <c r="D31" s="63">
        <v>2022</v>
      </c>
      <c r="E31" s="71" t="s">
        <v>194</v>
      </c>
      <c r="F31" s="71">
        <v>4</v>
      </c>
      <c r="G31" s="64" t="s">
        <v>270</v>
      </c>
      <c r="H31" s="64"/>
      <c r="I31" s="63">
        <v>572</v>
      </c>
      <c r="J31" s="63">
        <v>4</v>
      </c>
      <c r="K31" s="66">
        <f>I31/J31</f>
        <v>143</v>
      </c>
    </row>
    <row r="32" spans="2:11" x14ac:dyDescent="0.25">
      <c r="B32" s="63">
        <v>22</v>
      </c>
      <c r="C32" s="63">
        <v>5</v>
      </c>
      <c r="D32" s="63">
        <v>2022</v>
      </c>
      <c r="E32" s="71" t="s">
        <v>194</v>
      </c>
      <c r="F32" s="71">
        <v>4</v>
      </c>
      <c r="G32" s="72" t="s">
        <v>278</v>
      </c>
      <c r="H32" s="64"/>
      <c r="I32" s="63">
        <v>1341</v>
      </c>
      <c r="J32" s="63">
        <v>8</v>
      </c>
      <c r="K32" s="66">
        <f>I32/J32</f>
        <v>167.625</v>
      </c>
    </row>
    <row r="33" spans="2:11" x14ac:dyDescent="0.25">
      <c r="B33" s="64"/>
      <c r="C33" s="64"/>
      <c r="D33" s="64"/>
      <c r="E33" s="78"/>
      <c r="F33" s="77"/>
      <c r="G33" s="64"/>
      <c r="H33" s="64"/>
      <c r="I33" s="79">
        <f>SUM(I30:I32)</f>
        <v>2674</v>
      </c>
      <c r="J33" s="79">
        <f>SUM(J30:J32)</f>
        <v>17</v>
      </c>
      <c r="K33" s="99">
        <f>I33/J33</f>
        <v>157.29411764705881</v>
      </c>
    </row>
    <row r="34" spans="2:11" x14ac:dyDescent="0.25">
      <c r="B34" s="64"/>
      <c r="C34" s="64"/>
      <c r="D34" s="64"/>
      <c r="E34" s="78"/>
      <c r="F34" s="77"/>
      <c r="G34" s="64"/>
      <c r="H34" s="64"/>
      <c r="I34" s="100"/>
      <c r="J34" s="100"/>
      <c r="K34" s="99"/>
    </row>
    <row r="35" spans="2:11" x14ac:dyDescent="0.25">
      <c r="B35" s="63">
        <v>3</v>
      </c>
      <c r="C35" s="63">
        <v>4</v>
      </c>
      <c r="D35" s="63">
        <v>2022</v>
      </c>
      <c r="E35" s="209" t="s">
        <v>194</v>
      </c>
      <c r="F35" s="209">
        <v>4</v>
      </c>
      <c r="G35" s="64" t="s">
        <v>270</v>
      </c>
      <c r="H35" s="72" t="s">
        <v>127</v>
      </c>
      <c r="I35" s="100">
        <v>1035</v>
      </c>
      <c r="J35" s="100">
        <v>7</v>
      </c>
      <c r="K35" s="66">
        <f>I35/J35</f>
        <v>147.85714285714286</v>
      </c>
    </row>
    <row r="36" spans="2:11" x14ac:dyDescent="0.25">
      <c r="B36" s="64"/>
      <c r="C36" s="64"/>
      <c r="D36" s="64"/>
      <c r="E36" s="78"/>
      <c r="F36" s="77"/>
      <c r="G36" s="64"/>
      <c r="H36" s="64"/>
      <c r="I36" s="100"/>
      <c r="J36" s="100"/>
      <c r="K36" s="99"/>
    </row>
    <row r="37" spans="2:11" x14ac:dyDescent="0.25">
      <c r="B37" s="64"/>
      <c r="C37" s="64"/>
      <c r="D37" s="64"/>
      <c r="E37" s="78"/>
      <c r="F37" s="77"/>
      <c r="G37" s="64"/>
      <c r="H37" s="64"/>
      <c r="I37" s="100"/>
      <c r="J37" s="100"/>
      <c r="K37" s="99"/>
    </row>
    <row r="38" spans="2:11" x14ac:dyDescent="0.25">
      <c r="B38" s="63"/>
      <c r="C38" s="63"/>
      <c r="D38" s="78"/>
      <c r="E38" s="72"/>
      <c r="F38" s="71"/>
      <c r="G38" s="72"/>
      <c r="H38" s="72"/>
      <c r="I38" s="100"/>
      <c r="J38" s="100"/>
      <c r="K38" s="66"/>
    </row>
    <row r="39" spans="2:11" x14ac:dyDescent="0.25">
      <c r="B39" s="63"/>
      <c r="C39" s="63"/>
      <c r="D39" s="78"/>
      <c r="E39" s="72"/>
      <c r="F39" s="71"/>
      <c r="G39" s="72"/>
      <c r="H39" s="71" t="s">
        <v>197</v>
      </c>
      <c r="I39" s="101">
        <f>I14+I19+I24+I28+I33+I35</f>
        <v>22456</v>
      </c>
      <c r="J39" s="102">
        <f>J14+J19+J24+J28+J33+J35</f>
        <v>132</v>
      </c>
      <c r="K39" s="103">
        <f>I39/J39</f>
        <v>170.12121212121212</v>
      </c>
    </row>
    <row r="40" spans="2:11" x14ac:dyDescent="0.25">
      <c r="B40" s="63"/>
      <c r="C40" s="63"/>
      <c r="D40" s="52"/>
      <c r="E40" s="32"/>
      <c r="F40" s="54"/>
      <c r="G40" s="32"/>
      <c r="H40" s="32"/>
      <c r="I40" s="97"/>
      <c r="J40" s="97"/>
      <c r="K40" s="51"/>
    </row>
    <row r="41" spans="2:11" ht="15.75" x14ac:dyDescent="0.25">
      <c r="B41" s="64"/>
      <c r="C41" s="64"/>
      <c r="E41" s="250" t="s">
        <v>198</v>
      </c>
      <c r="F41" s="250"/>
      <c r="G41" s="250"/>
      <c r="I41" s="52"/>
      <c r="J41" s="52"/>
      <c r="K41" s="52"/>
    </row>
    <row r="42" spans="2:11" x14ac:dyDescent="0.25">
      <c r="B42" s="64"/>
      <c r="C42" s="64"/>
      <c r="I42" s="52"/>
      <c r="J42" s="52"/>
      <c r="K42" s="52"/>
    </row>
    <row r="43" spans="2:11" x14ac:dyDescent="0.25">
      <c r="B43" s="195">
        <v>10</v>
      </c>
      <c r="C43" s="63">
        <v>10</v>
      </c>
      <c r="D43" s="63">
        <v>2021</v>
      </c>
      <c r="E43" s="71" t="s">
        <v>199</v>
      </c>
      <c r="F43" s="71">
        <v>4</v>
      </c>
      <c r="G43" s="72" t="s">
        <v>246</v>
      </c>
      <c r="H43" s="72" t="s">
        <v>130</v>
      </c>
      <c r="I43" s="63">
        <v>1136</v>
      </c>
      <c r="J43" s="63">
        <v>7</v>
      </c>
      <c r="K43" s="66">
        <f>I43/J43</f>
        <v>162.28571428571428</v>
      </c>
    </row>
    <row r="44" spans="2:11" x14ac:dyDescent="0.25">
      <c r="B44" s="63">
        <v>3</v>
      </c>
      <c r="C44" s="63">
        <v>4</v>
      </c>
      <c r="D44" s="63">
        <v>2022</v>
      </c>
      <c r="E44" s="71" t="s">
        <v>199</v>
      </c>
      <c r="F44" s="71">
        <v>4</v>
      </c>
      <c r="G44" s="64" t="s">
        <v>119</v>
      </c>
      <c r="H44" s="72"/>
      <c r="I44" s="63">
        <v>1177</v>
      </c>
      <c r="J44" s="63">
        <v>7</v>
      </c>
      <c r="K44" s="66">
        <f>I44/J44</f>
        <v>168.14285714285714</v>
      </c>
    </row>
    <row r="45" spans="2:11" x14ac:dyDescent="0.25">
      <c r="B45" s="63">
        <v>22</v>
      </c>
      <c r="C45" s="63">
        <v>5</v>
      </c>
      <c r="D45" s="63">
        <v>2022</v>
      </c>
      <c r="E45" s="71" t="s">
        <v>199</v>
      </c>
      <c r="F45" s="71">
        <v>4</v>
      </c>
      <c r="G45" s="72" t="s">
        <v>277</v>
      </c>
      <c r="H45" s="72"/>
      <c r="I45" s="63">
        <v>1187</v>
      </c>
      <c r="J45" s="63">
        <v>7</v>
      </c>
      <c r="K45" s="66">
        <f>I45/J45</f>
        <v>169.57142857142858</v>
      </c>
    </row>
    <row r="46" spans="2:11" x14ac:dyDescent="0.25">
      <c r="B46" s="54"/>
      <c r="C46" s="63"/>
      <c r="D46" s="63"/>
      <c r="E46" s="71"/>
      <c r="F46" s="71"/>
      <c r="G46" s="77"/>
      <c r="H46" s="72"/>
      <c r="I46" s="79">
        <f>SUM(I43:I45)</f>
        <v>3500</v>
      </c>
      <c r="J46" s="79">
        <f>SUM(J43:J45)</f>
        <v>21</v>
      </c>
      <c r="K46" s="99">
        <f>I46/J46</f>
        <v>166.66666666666666</v>
      </c>
    </row>
    <row r="47" spans="2:11" x14ac:dyDescent="0.25">
      <c r="B47" s="54"/>
      <c r="C47" s="63"/>
      <c r="D47" s="63"/>
      <c r="E47" s="71"/>
      <c r="F47" s="71"/>
      <c r="G47" s="77"/>
      <c r="H47" s="72"/>
      <c r="I47" s="63"/>
      <c r="J47" s="63"/>
      <c r="K47" s="66"/>
    </row>
    <row r="48" spans="2:11" x14ac:dyDescent="0.25">
      <c r="B48" s="195">
        <v>10</v>
      </c>
      <c r="C48" s="63">
        <v>10</v>
      </c>
      <c r="D48" s="63">
        <v>2021</v>
      </c>
      <c r="E48" s="71" t="s">
        <v>199</v>
      </c>
      <c r="F48" s="71">
        <v>4</v>
      </c>
      <c r="G48" s="72" t="s">
        <v>246</v>
      </c>
      <c r="H48" s="72" t="s">
        <v>129</v>
      </c>
      <c r="I48" s="63">
        <v>1142</v>
      </c>
      <c r="J48" s="63">
        <v>7</v>
      </c>
      <c r="K48" s="66">
        <f>I48/J48</f>
        <v>163.14285714285714</v>
      </c>
    </row>
    <row r="49" spans="2:11" x14ac:dyDescent="0.25">
      <c r="B49" s="63">
        <v>3</v>
      </c>
      <c r="C49" s="63">
        <v>4</v>
      </c>
      <c r="D49" s="63">
        <v>2022</v>
      </c>
      <c r="E49" s="71" t="s">
        <v>199</v>
      </c>
      <c r="F49" s="71">
        <v>4</v>
      </c>
      <c r="G49" s="64" t="s">
        <v>119</v>
      </c>
      <c r="H49" s="72"/>
      <c r="I49" s="63">
        <v>1307</v>
      </c>
      <c r="J49" s="63">
        <v>7</v>
      </c>
      <c r="K49" s="66">
        <f>I49/J49</f>
        <v>186.71428571428572</v>
      </c>
    </row>
    <row r="50" spans="2:11" x14ac:dyDescent="0.25">
      <c r="B50" s="63">
        <v>22</v>
      </c>
      <c r="C50" s="63">
        <v>5</v>
      </c>
      <c r="D50" s="63">
        <v>2022</v>
      </c>
      <c r="E50" s="71" t="s">
        <v>199</v>
      </c>
      <c r="F50" s="71">
        <v>4</v>
      </c>
      <c r="G50" s="72" t="s">
        <v>277</v>
      </c>
      <c r="H50" s="72"/>
      <c r="I50" s="63">
        <v>1291</v>
      </c>
      <c r="J50" s="63">
        <v>7</v>
      </c>
      <c r="K50" s="66">
        <f>I50/J50</f>
        <v>184.42857142857142</v>
      </c>
    </row>
    <row r="51" spans="2:11" x14ac:dyDescent="0.25">
      <c r="B51" s="54"/>
      <c r="C51" s="63"/>
      <c r="D51" s="63"/>
      <c r="E51" s="71"/>
      <c r="F51" s="71"/>
      <c r="G51" s="77"/>
      <c r="H51" s="72"/>
      <c r="I51" s="79">
        <f>SUM(I48:I50)</f>
        <v>3740</v>
      </c>
      <c r="J51" s="79">
        <f>SUM(J48:J50)</f>
        <v>21</v>
      </c>
      <c r="K51" s="99">
        <f>I51/J51</f>
        <v>178.0952380952381</v>
      </c>
    </row>
    <row r="52" spans="2:11" x14ac:dyDescent="0.25">
      <c r="B52" s="54"/>
      <c r="C52" s="63"/>
      <c r="D52" s="63"/>
      <c r="E52" s="71"/>
      <c r="F52" s="71"/>
      <c r="G52" s="77"/>
      <c r="H52" s="72"/>
      <c r="I52" s="63"/>
      <c r="J52" s="63"/>
      <c r="K52" s="66"/>
    </row>
    <row r="53" spans="2:11" x14ac:dyDescent="0.25">
      <c r="B53" s="195">
        <v>10</v>
      </c>
      <c r="C53" s="63">
        <v>10</v>
      </c>
      <c r="D53" s="63">
        <v>2021</v>
      </c>
      <c r="E53" s="71" t="s">
        <v>199</v>
      </c>
      <c r="F53" s="71">
        <v>4</v>
      </c>
      <c r="G53" s="72" t="s">
        <v>246</v>
      </c>
      <c r="H53" s="72" t="s">
        <v>127</v>
      </c>
      <c r="I53" s="63">
        <v>1073</v>
      </c>
      <c r="J53" s="63">
        <v>7</v>
      </c>
      <c r="K53" s="66">
        <f>I53/J53</f>
        <v>153.28571428571428</v>
      </c>
    </row>
    <row r="54" spans="2:11" x14ac:dyDescent="0.25">
      <c r="B54" s="54"/>
      <c r="C54" s="63"/>
      <c r="D54" s="63"/>
      <c r="E54" s="71"/>
      <c r="F54" s="71"/>
      <c r="G54" s="77"/>
      <c r="I54" s="79">
        <f>SUM(I53:I53)</f>
        <v>1073</v>
      </c>
      <c r="J54" s="79">
        <f>SUM(J53:J53)</f>
        <v>7</v>
      </c>
      <c r="K54" s="99">
        <f>I54/J54</f>
        <v>153.28571428571428</v>
      </c>
    </row>
    <row r="55" spans="2:11" x14ac:dyDescent="0.25">
      <c r="B55" s="54"/>
      <c r="C55" s="63"/>
      <c r="D55" s="63"/>
      <c r="E55" s="71"/>
      <c r="F55" s="71"/>
      <c r="G55" s="77"/>
      <c r="I55" s="63"/>
      <c r="J55" s="63"/>
      <c r="K55" s="66"/>
    </row>
    <row r="56" spans="2:11" x14ac:dyDescent="0.25">
      <c r="B56" s="63">
        <v>3</v>
      </c>
      <c r="C56" s="63">
        <v>4</v>
      </c>
      <c r="D56" s="63">
        <v>2022</v>
      </c>
      <c r="E56" s="71" t="s">
        <v>199</v>
      </c>
      <c r="F56" s="71">
        <v>4</v>
      </c>
      <c r="G56" s="64" t="s">
        <v>119</v>
      </c>
      <c r="H56" s="72" t="s">
        <v>136</v>
      </c>
      <c r="I56" s="63">
        <v>917</v>
      </c>
      <c r="J56" s="63">
        <v>6</v>
      </c>
      <c r="K56" s="66">
        <f>I56/J56</f>
        <v>152.83333333333334</v>
      </c>
    </row>
    <row r="57" spans="2:11" x14ac:dyDescent="0.25">
      <c r="B57" s="98"/>
      <c r="C57" s="63"/>
      <c r="D57" s="170"/>
      <c r="E57" s="71" t="s">
        <v>199</v>
      </c>
      <c r="F57" s="71">
        <v>4</v>
      </c>
      <c r="G57" s="72"/>
      <c r="H57" s="77"/>
      <c r="I57" s="63"/>
      <c r="J57" s="63"/>
      <c r="K57" s="66"/>
    </row>
    <row r="58" spans="2:11" x14ac:dyDescent="0.25">
      <c r="B58" s="64"/>
      <c r="C58" s="64"/>
      <c r="D58" s="64"/>
      <c r="E58" s="63"/>
      <c r="F58" s="77"/>
      <c r="G58" s="77"/>
      <c r="H58" s="77"/>
      <c r="I58" s="79">
        <f>SUM(I56:I57)</f>
        <v>917</v>
      </c>
      <c r="J58" s="79">
        <f>SUM(J56:J57)</f>
        <v>6</v>
      </c>
      <c r="K58" s="99">
        <f>I58/J58</f>
        <v>152.83333333333334</v>
      </c>
    </row>
    <row r="59" spans="2:11" x14ac:dyDescent="0.25">
      <c r="B59" s="64"/>
      <c r="C59" s="64"/>
      <c r="D59" s="64"/>
      <c r="E59" s="63"/>
      <c r="F59" s="77"/>
      <c r="G59" s="77"/>
      <c r="H59" s="77"/>
      <c r="I59" s="63"/>
      <c r="J59" s="63"/>
      <c r="K59" s="63"/>
    </row>
    <row r="60" spans="2:11" x14ac:dyDescent="0.25">
      <c r="B60" s="195">
        <v>10</v>
      </c>
      <c r="C60" s="63">
        <v>10</v>
      </c>
      <c r="D60" s="63">
        <v>2021</v>
      </c>
      <c r="E60" s="71" t="s">
        <v>199</v>
      </c>
      <c r="F60" s="71">
        <v>4</v>
      </c>
      <c r="G60" s="72" t="s">
        <v>246</v>
      </c>
      <c r="H60" s="67" t="s">
        <v>139</v>
      </c>
      <c r="I60" s="63">
        <v>1117</v>
      </c>
      <c r="J60" s="63">
        <v>7</v>
      </c>
      <c r="K60" s="66">
        <f>I60/J60</f>
        <v>159.57142857142858</v>
      </c>
    </row>
    <row r="61" spans="2:11" x14ac:dyDescent="0.25">
      <c r="B61" s="63">
        <v>3</v>
      </c>
      <c r="C61" s="63">
        <v>4</v>
      </c>
      <c r="D61" s="63">
        <v>2022</v>
      </c>
      <c r="E61" s="71" t="s">
        <v>199</v>
      </c>
      <c r="F61" s="71">
        <v>4</v>
      </c>
      <c r="G61" s="64" t="s">
        <v>119</v>
      </c>
      <c r="H61" s="77"/>
      <c r="I61" s="63">
        <v>1152</v>
      </c>
      <c r="J61" s="63">
        <v>7</v>
      </c>
      <c r="K61" s="66">
        <f>I61/J61</f>
        <v>164.57142857142858</v>
      </c>
    </row>
    <row r="62" spans="2:11" x14ac:dyDescent="0.25">
      <c r="B62" s="63">
        <v>22</v>
      </c>
      <c r="C62" s="63">
        <v>5</v>
      </c>
      <c r="D62" s="63">
        <v>2022</v>
      </c>
      <c r="E62" s="170" t="s">
        <v>199</v>
      </c>
      <c r="F62" s="170">
        <v>4</v>
      </c>
      <c r="G62" s="72" t="s">
        <v>277</v>
      </c>
      <c r="H62" s="77"/>
      <c r="I62" s="63"/>
      <c r="J62" s="63"/>
      <c r="K62" s="66"/>
    </row>
    <row r="63" spans="2:11" x14ac:dyDescent="0.25">
      <c r="C63" s="64"/>
      <c r="G63" s="77"/>
      <c r="H63" s="77"/>
      <c r="I63" s="79">
        <f>SUM(I60:I61)</f>
        <v>2269</v>
      </c>
      <c r="J63" s="79">
        <f>SUM(J60:J61)</f>
        <v>14</v>
      </c>
      <c r="K63" s="66">
        <f>I63/J63</f>
        <v>162.07142857142858</v>
      </c>
    </row>
    <row r="64" spans="2:11" x14ac:dyDescent="0.25">
      <c r="C64" s="64"/>
      <c r="G64" s="77"/>
      <c r="H64" s="77"/>
      <c r="I64" s="100"/>
      <c r="J64" s="100"/>
      <c r="K64" s="66"/>
    </row>
    <row r="65" spans="2:11" x14ac:dyDescent="0.25">
      <c r="B65" s="63">
        <v>3</v>
      </c>
      <c r="C65" s="63">
        <v>4</v>
      </c>
      <c r="D65" s="63">
        <v>2022</v>
      </c>
      <c r="E65" s="209" t="s">
        <v>199</v>
      </c>
      <c r="F65" s="209">
        <v>4</v>
      </c>
      <c r="G65" s="64" t="s">
        <v>119</v>
      </c>
      <c r="H65" s="77" t="s">
        <v>267</v>
      </c>
      <c r="I65" s="100">
        <v>260</v>
      </c>
      <c r="J65" s="100">
        <v>2</v>
      </c>
      <c r="K65" s="66">
        <f>I65/J65</f>
        <v>130</v>
      </c>
    </row>
    <row r="66" spans="2:11" x14ac:dyDescent="0.25">
      <c r="B66" s="63">
        <v>22</v>
      </c>
      <c r="C66" s="63">
        <v>5</v>
      </c>
      <c r="D66" s="63">
        <v>2022</v>
      </c>
      <c r="G66" s="72" t="s">
        <v>277</v>
      </c>
      <c r="H66" s="77"/>
      <c r="I66" s="100">
        <v>955</v>
      </c>
      <c r="J66" s="100">
        <v>7</v>
      </c>
      <c r="K66" s="66">
        <f>I66/J66</f>
        <v>136.42857142857142</v>
      </c>
    </row>
    <row r="67" spans="2:11" x14ac:dyDescent="0.25">
      <c r="C67" s="64"/>
      <c r="G67" s="72"/>
      <c r="H67" s="77"/>
      <c r="I67" s="79">
        <f>SUM(I65:I66)</f>
        <v>1215</v>
      </c>
      <c r="J67" s="79">
        <f>SUM(J65:J66)</f>
        <v>9</v>
      </c>
      <c r="K67" s="66">
        <f>I67/J67</f>
        <v>135</v>
      </c>
    </row>
    <row r="68" spans="2:11" x14ac:dyDescent="0.25">
      <c r="C68" s="64"/>
      <c r="G68" s="77"/>
      <c r="H68" s="77"/>
      <c r="I68" s="100"/>
      <c r="J68" s="100"/>
      <c r="K68" s="66"/>
    </row>
    <row r="69" spans="2:11" x14ac:dyDescent="0.25">
      <c r="C69" s="64"/>
      <c r="G69" s="77"/>
      <c r="H69" s="71" t="s">
        <v>197</v>
      </c>
      <c r="I69" s="101">
        <f>I46+I51+I54+I58+I63+I67</f>
        <v>12714</v>
      </c>
      <c r="J69" s="102">
        <f>J46+J51+J54+J58+J63+J67</f>
        <v>78</v>
      </c>
      <c r="K69" s="103">
        <f>I69/J69</f>
        <v>163</v>
      </c>
    </row>
    <row r="70" spans="2:11" ht="15.75" x14ac:dyDescent="0.25">
      <c r="C70" s="64"/>
      <c r="E70" s="250" t="s">
        <v>200</v>
      </c>
      <c r="F70" s="250"/>
      <c r="G70" s="250"/>
      <c r="I70" s="97"/>
      <c r="J70" s="97"/>
      <c r="K70" s="51"/>
    </row>
    <row r="71" spans="2:11" x14ac:dyDescent="0.25">
      <c r="C71" s="64"/>
      <c r="I71" s="52"/>
      <c r="J71" s="52"/>
      <c r="K71" s="52"/>
    </row>
    <row r="72" spans="2:11" x14ac:dyDescent="0.25">
      <c r="B72" s="170">
        <v>17</v>
      </c>
      <c r="C72" s="63">
        <v>11</v>
      </c>
      <c r="D72" s="63">
        <v>2019</v>
      </c>
      <c r="E72" s="71" t="s">
        <v>201</v>
      </c>
      <c r="F72" s="71">
        <v>3</v>
      </c>
      <c r="G72" s="72" t="s">
        <v>119</v>
      </c>
      <c r="H72" s="64" t="s">
        <v>202</v>
      </c>
      <c r="I72" s="63">
        <v>869</v>
      </c>
      <c r="J72" s="63">
        <v>7</v>
      </c>
      <c r="K72" s="66">
        <f>I72/J72</f>
        <v>124.14285714285714</v>
      </c>
    </row>
    <row r="73" spans="2:11" x14ac:dyDescent="0.25">
      <c r="B73" s="63"/>
      <c r="C73" s="63"/>
      <c r="D73" s="63"/>
      <c r="E73" s="71" t="s">
        <v>201</v>
      </c>
      <c r="F73" s="170">
        <v>3</v>
      </c>
      <c r="G73" s="72"/>
      <c r="H73" s="64"/>
      <c r="I73" s="63"/>
      <c r="J73" s="63"/>
      <c r="K73" s="66"/>
    </row>
    <row r="74" spans="2:11" x14ac:dyDescent="0.25">
      <c r="B74" s="63"/>
      <c r="C74" s="63"/>
      <c r="D74" s="63"/>
      <c r="E74" s="71" t="s">
        <v>201</v>
      </c>
      <c r="F74" s="170">
        <v>3</v>
      </c>
      <c r="G74" s="72"/>
      <c r="H74" s="64"/>
      <c r="I74" s="63"/>
      <c r="J74" s="63"/>
      <c r="K74" s="66"/>
    </row>
    <row r="75" spans="2:11" x14ac:dyDescent="0.25">
      <c r="B75" s="64"/>
      <c r="C75" s="64"/>
      <c r="D75" s="64"/>
      <c r="E75" s="78"/>
      <c r="F75" s="77"/>
      <c r="G75" s="64"/>
      <c r="H75" s="64"/>
      <c r="I75" s="79">
        <f>SUM(I72:I74)</f>
        <v>869</v>
      </c>
      <c r="J75" s="79">
        <f>SUM(J72:J74)</f>
        <v>7</v>
      </c>
      <c r="K75" s="66">
        <f>I75/J75</f>
        <v>124.14285714285714</v>
      </c>
    </row>
    <row r="76" spans="2:11" x14ac:dyDescent="0.25">
      <c r="B76" s="64"/>
      <c r="C76" s="64"/>
      <c r="D76" s="64"/>
      <c r="E76" s="78"/>
      <c r="F76" s="77"/>
      <c r="G76" s="64"/>
      <c r="H76" s="64"/>
      <c r="I76" s="63"/>
      <c r="J76" s="63"/>
      <c r="K76" s="63"/>
    </row>
    <row r="77" spans="2:11" x14ac:dyDescent="0.25">
      <c r="B77" s="170">
        <v>17</v>
      </c>
      <c r="C77" s="63">
        <v>11</v>
      </c>
      <c r="D77" s="63">
        <v>2019</v>
      </c>
      <c r="E77" s="71" t="s">
        <v>201</v>
      </c>
      <c r="F77" s="170">
        <v>3</v>
      </c>
      <c r="G77" s="72" t="s">
        <v>119</v>
      </c>
      <c r="H77" s="72" t="s">
        <v>133</v>
      </c>
      <c r="I77" s="63">
        <v>497</v>
      </c>
      <c r="J77" s="63">
        <v>4</v>
      </c>
      <c r="K77" s="66">
        <f>I77/J77</f>
        <v>124.25</v>
      </c>
    </row>
    <row r="78" spans="2:11" x14ac:dyDescent="0.25">
      <c r="B78" s="170"/>
      <c r="C78" s="63"/>
      <c r="D78" s="63"/>
      <c r="E78" s="170" t="s">
        <v>201</v>
      </c>
      <c r="F78" s="170">
        <v>3</v>
      </c>
      <c r="G78" s="72"/>
      <c r="H78" s="72"/>
      <c r="I78" s="63"/>
      <c r="J78" s="63"/>
      <c r="K78" s="66"/>
    </row>
    <row r="79" spans="2:11" x14ac:dyDescent="0.25">
      <c r="B79" s="63"/>
      <c r="C79" s="63"/>
      <c r="D79" s="63"/>
      <c r="E79" s="71" t="s">
        <v>201</v>
      </c>
      <c r="F79" s="170">
        <v>3</v>
      </c>
      <c r="G79" s="72"/>
      <c r="H79" s="64"/>
      <c r="I79" s="63"/>
      <c r="J79" s="63"/>
      <c r="K79" s="66"/>
    </row>
    <row r="80" spans="2:11" x14ac:dyDescent="0.25">
      <c r="B80" s="64"/>
      <c r="C80" s="64"/>
      <c r="D80" s="64"/>
      <c r="E80" s="78"/>
      <c r="F80" s="77"/>
      <c r="G80" s="64"/>
      <c r="H80" s="64"/>
      <c r="I80" s="79">
        <f>SUM(I77:I79)</f>
        <v>497</v>
      </c>
      <c r="J80" s="79">
        <f>SUM(J77:J79)</f>
        <v>4</v>
      </c>
      <c r="K80" s="66">
        <f>I80/J80</f>
        <v>124.25</v>
      </c>
    </row>
    <row r="81" spans="2:11" x14ac:dyDescent="0.25">
      <c r="B81" s="64"/>
      <c r="C81" s="64"/>
      <c r="D81" s="64"/>
      <c r="E81" s="78"/>
      <c r="F81" s="77"/>
      <c r="G81" s="64"/>
      <c r="H81" s="64"/>
      <c r="I81" s="63"/>
      <c r="J81" s="63"/>
      <c r="K81" s="63"/>
    </row>
    <row r="82" spans="2:11" x14ac:dyDescent="0.25">
      <c r="B82" s="170">
        <v>17</v>
      </c>
      <c r="C82" s="63">
        <v>11</v>
      </c>
      <c r="D82" s="63">
        <v>2019</v>
      </c>
      <c r="E82" s="71" t="s">
        <v>201</v>
      </c>
      <c r="F82" s="170">
        <v>3</v>
      </c>
      <c r="G82" s="72" t="s">
        <v>119</v>
      </c>
      <c r="H82" s="64" t="s">
        <v>129</v>
      </c>
      <c r="I82" s="63">
        <v>1604</v>
      </c>
      <c r="J82" s="63">
        <v>9</v>
      </c>
      <c r="K82" s="66">
        <f>I82/J82</f>
        <v>178.22222222222223</v>
      </c>
    </row>
    <row r="83" spans="2:11" x14ac:dyDescent="0.25">
      <c r="B83" s="63"/>
      <c r="C83" s="63"/>
      <c r="D83" s="63"/>
      <c r="E83" s="71" t="s">
        <v>201</v>
      </c>
      <c r="F83" s="170">
        <v>3</v>
      </c>
      <c r="G83" s="72"/>
      <c r="H83" s="64"/>
      <c r="I83" s="63"/>
      <c r="J83" s="63"/>
      <c r="K83" s="66"/>
    </row>
    <row r="84" spans="2:11" x14ac:dyDescent="0.25">
      <c r="B84" s="63"/>
      <c r="C84" s="63"/>
      <c r="D84" s="63"/>
      <c r="E84" s="71" t="s">
        <v>201</v>
      </c>
      <c r="F84" s="170">
        <v>3</v>
      </c>
      <c r="G84" s="72"/>
      <c r="H84" s="64"/>
      <c r="I84" s="63"/>
      <c r="J84" s="63"/>
      <c r="K84" s="66"/>
    </row>
    <row r="85" spans="2:11" x14ac:dyDescent="0.25">
      <c r="B85" s="64"/>
      <c r="C85" s="64"/>
      <c r="D85" s="64"/>
      <c r="E85" s="78"/>
      <c r="F85" s="77"/>
      <c r="G85" s="64"/>
      <c r="H85" s="64"/>
      <c r="I85" s="79">
        <f>SUM(I82:I84)</f>
        <v>1604</v>
      </c>
      <c r="J85" s="79">
        <f>SUM(J82:J84)</f>
        <v>9</v>
      </c>
      <c r="K85" s="66">
        <f>I85/J85</f>
        <v>178.22222222222223</v>
      </c>
    </row>
    <row r="86" spans="2:11" x14ac:dyDescent="0.25">
      <c r="B86" s="64"/>
      <c r="C86" s="64"/>
      <c r="D86" s="64"/>
      <c r="E86" s="78"/>
      <c r="F86" s="77"/>
      <c r="G86" s="64"/>
      <c r="H86" s="64"/>
      <c r="I86" s="63"/>
      <c r="J86" s="63"/>
      <c r="K86" s="63"/>
    </row>
    <row r="87" spans="2:11" x14ac:dyDescent="0.25">
      <c r="B87" s="170">
        <v>17</v>
      </c>
      <c r="C87" s="63">
        <v>11</v>
      </c>
      <c r="D87" s="63">
        <v>2019</v>
      </c>
      <c r="E87" s="71" t="s">
        <v>201</v>
      </c>
      <c r="F87" s="170">
        <v>3</v>
      </c>
      <c r="G87" s="72" t="s">
        <v>135</v>
      </c>
      <c r="H87" s="72" t="s">
        <v>134</v>
      </c>
      <c r="I87" s="63">
        <v>835</v>
      </c>
      <c r="J87" s="63">
        <v>7</v>
      </c>
      <c r="K87" s="66">
        <f>I87/J87</f>
        <v>119.28571428571429</v>
      </c>
    </row>
    <row r="88" spans="2:11" x14ac:dyDescent="0.25">
      <c r="B88" s="170"/>
      <c r="C88" s="63"/>
      <c r="D88" s="63"/>
      <c r="E88" s="170" t="s">
        <v>201</v>
      </c>
      <c r="F88" s="170">
        <v>3</v>
      </c>
      <c r="G88" s="72"/>
      <c r="H88" s="72"/>
      <c r="I88" s="63"/>
      <c r="J88" s="63"/>
      <c r="K88" s="66"/>
    </row>
    <row r="89" spans="2:11" x14ac:dyDescent="0.25">
      <c r="B89" s="63"/>
      <c r="C89" s="63"/>
      <c r="D89" s="63"/>
      <c r="E89" s="71" t="s">
        <v>201</v>
      </c>
      <c r="F89" s="170">
        <v>3</v>
      </c>
      <c r="G89" s="72"/>
      <c r="H89" s="64"/>
      <c r="I89" s="63"/>
      <c r="J89" s="63"/>
      <c r="K89" s="66"/>
    </row>
    <row r="90" spans="2:11" x14ac:dyDescent="0.25">
      <c r="B90" s="64"/>
      <c r="H90" s="64"/>
      <c r="I90" s="79">
        <f>SUM(I87:I89)</f>
        <v>835</v>
      </c>
      <c r="J90" s="79">
        <f>SUM(J87:J89)</f>
        <v>7</v>
      </c>
      <c r="K90" s="66">
        <f>I90/J90</f>
        <v>119.28571428571429</v>
      </c>
    </row>
    <row r="91" spans="2:11" x14ac:dyDescent="0.25">
      <c r="H91" s="64"/>
      <c r="I91" s="52"/>
      <c r="J91" s="52"/>
      <c r="K91" s="52"/>
    </row>
    <row r="92" spans="2:11" x14ac:dyDescent="0.25">
      <c r="H92" s="71" t="s">
        <v>197</v>
      </c>
      <c r="I92" s="101">
        <f>I75+I80+I85+I90</f>
        <v>3805</v>
      </c>
      <c r="J92" s="102">
        <f>J75+J80+J85+J90</f>
        <v>27</v>
      </c>
      <c r="K92" s="103">
        <f>I92/J92</f>
        <v>140.92592592592592</v>
      </c>
    </row>
    <row r="93" spans="2:11" x14ac:dyDescent="0.25">
      <c r="I93" s="52"/>
      <c r="J93" s="52"/>
      <c r="K93" s="52"/>
    </row>
  </sheetData>
  <mergeCells count="3">
    <mergeCell ref="E41:G41"/>
    <mergeCell ref="E9:G9"/>
    <mergeCell ref="E70:G7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11"/>
  <sheetViews>
    <sheetView topLeftCell="A77" workbookViewId="0">
      <selection activeCell="G104" sqref="G104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5" t="s">
        <v>248</v>
      </c>
    </row>
    <row r="3" spans="2:11" ht="15.75" x14ac:dyDescent="0.25">
      <c r="B3" s="55"/>
    </row>
    <row r="4" spans="2:11" ht="18" x14ac:dyDescent="0.25">
      <c r="B4" s="52"/>
      <c r="C4" s="52"/>
      <c r="D4" s="59"/>
      <c r="F4" s="52"/>
      <c r="G4" s="93" t="s">
        <v>203</v>
      </c>
      <c r="I4" s="52"/>
      <c r="J4" s="52"/>
      <c r="K4" s="52"/>
    </row>
    <row r="5" spans="2:11" x14ac:dyDescent="0.25">
      <c r="B5" s="52"/>
      <c r="C5" s="52"/>
      <c r="D5" s="52"/>
      <c r="F5" s="52"/>
      <c r="I5" s="52"/>
      <c r="J5" s="52"/>
      <c r="K5" s="52"/>
    </row>
    <row r="6" spans="2:11" x14ac:dyDescent="0.25">
      <c r="B6" s="68" t="s">
        <v>109</v>
      </c>
      <c r="C6" s="60" t="s">
        <v>110</v>
      </c>
      <c r="D6" s="60" t="s">
        <v>111</v>
      </c>
      <c r="E6" s="60" t="s">
        <v>192</v>
      </c>
      <c r="F6" s="60" t="s">
        <v>113</v>
      </c>
      <c r="G6" s="60" t="s">
        <v>114</v>
      </c>
      <c r="H6" s="60" t="s">
        <v>115</v>
      </c>
      <c r="I6" s="60" t="s">
        <v>117</v>
      </c>
      <c r="J6" s="60" t="s">
        <v>11</v>
      </c>
      <c r="K6" s="104" t="s">
        <v>15</v>
      </c>
    </row>
    <row r="7" spans="2:11" x14ac:dyDescent="0.25">
      <c r="B7" s="94"/>
      <c r="C7" s="94"/>
      <c r="D7" s="94"/>
      <c r="E7" s="94"/>
      <c r="F7" s="94"/>
      <c r="G7" s="95"/>
      <c r="H7" s="96"/>
      <c r="I7" s="94"/>
      <c r="J7" s="94"/>
      <c r="K7" s="94"/>
    </row>
    <row r="8" spans="2:11" ht="24.75" customHeight="1" x14ac:dyDescent="0.25">
      <c r="B8" s="94"/>
      <c r="C8" s="94"/>
      <c r="D8" s="94"/>
      <c r="E8" s="94"/>
      <c r="F8" s="94"/>
      <c r="G8" s="251" t="s">
        <v>282</v>
      </c>
      <c r="H8" s="251"/>
      <c r="I8" s="94"/>
      <c r="J8" s="94"/>
      <c r="K8" s="94"/>
    </row>
    <row r="9" spans="2:11" x14ac:dyDescent="0.25">
      <c r="B9" s="71">
        <v>14</v>
      </c>
      <c r="C9" s="63">
        <v>11</v>
      </c>
      <c r="D9" s="63">
        <v>2021</v>
      </c>
      <c r="E9" s="71" t="s">
        <v>201</v>
      </c>
      <c r="F9" s="71">
        <v>5</v>
      </c>
      <c r="G9" s="64" t="s">
        <v>119</v>
      </c>
      <c r="H9" s="72" t="s">
        <v>128</v>
      </c>
      <c r="I9" s="63">
        <v>1274</v>
      </c>
      <c r="J9" s="63">
        <v>7</v>
      </c>
      <c r="K9" s="66">
        <f>I9/J9</f>
        <v>182</v>
      </c>
    </row>
    <row r="10" spans="2:11" x14ac:dyDescent="0.25">
      <c r="B10" s="98">
        <v>27</v>
      </c>
      <c r="C10" s="63">
        <v>2</v>
      </c>
      <c r="D10" s="54">
        <v>2022</v>
      </c>
      <c r="E10" s="71" t="s">
        <v>201</v>
      </c>
      <c r="F10" s="71">
        <v>5</v>
      </c>
      <c r="G10" s="64" t="s">
        <v>119</v>
      </c>
      <c r="H10" s="72"/>
      <c r="I10" s="100">
        <v>1108</v>
      </c>
      <c r="J10" s="100">
        <v>6</v>
      </c>
      <c r="K10" s="66">
        <f>I10/J10</f>
        <v>184.66666666666666</v>
      </c>
    </row>
    <row r="11" spans="2:11" x14ac:dyDescent="0.25">
      <c r="B11" s="63">
        <v>12</v>
      </c>
      <c r="C11" s="63">
        <v>6</v>
      </c>
      <c r="D11" s="63">
        <v>2022</v>
      </c>
      <c r="E11" s="71" t="s">
        <v>201</v>
      </c>
      <c r="F11" s="63">
        <v>5</v>
      </c>
      <c r="G11" s="72" t="s">
        <v>260</v>
      </c>
      <c r="H11" s="77"/>
      <c r="I11" s="63">
        <v>1186</v>
      </c>
      <c r="J11" s="63">
        <v>7</v>
      </c>
      <c r="K11" s="66">
        <f>I11/J11</f>
        <v>169.42857142857142</v>
      </c>
    </row>
    <row r="12" spans="2:11" x14ac:dyDescent="0.25">
      <c r="B12" s="77"/>
      <c r="C12" s="64"/>
      <c r="D12" s="64"/>
      <c r="E12" s="78"/>
      <c r="F12" s="77"/>
      <c r="G12" s="77"/>
      <c r="H12" s="77"/>
      <c r="I12" s="79">
        <f>SUM(I9:I11)</f>
        <v>3568</v>
      </c>
      <c r="J12" s="79">
        <f>SUM(J9:J11)</f>
        <v>20</v>
      </c>
      <c r="K12" s="66">
        <f>I12/J12</f>
        <v>178.4</v>
      </c>
    </row>
    <row r="13" spans="2:11" x14ac:dyDescent="0.25">
      <c r="B13" s="77"/>
      <c r="C13" s="64"/>
      <c r="D13" s="64"/>
      <c r="E13" s="78"/>
      <c r="F13" s="77"/>
      <c r="G13" s="77"/>
      <c r="H13" s="77"/>
      <c r="I13" s="63"/>
      <c r="J13" s="63"/>
      <c r="K13" s="63"/>
    </row>
    <row r="14" spans="2:11" x14ac:dyDescent="0.25">
      <c r="B14" s="206">
        <v>14</v>
      </c>
      <c r="C14" s="63">
        <v>11</v>
      </c>
      <c r="D14" s="63">
        <v>2021</v>
      </c>
      <c r="E14" s="171" t="s">
        <v>201</v>
      </c>
      <c r="F14" s="171">
        <v>5</v>
      </c>
      <c r="G14" s="64" t="s">
        <v>119</v>
      </c>
      <c r="H14" s="72" t="s">
        <v>124</v>
      </c>
      <c r="I14" s="63">
        <v>1302</v>
      </c>
      <c r="J14" s="63">
        <v>7</v>
      </c>
      <c r="K14" s="66">
        <f>I14/J14</f>
        <v>186</v>
      </c>
    </row>
    <row r="15" spans="2:11" x14ac:dyDescent="0.25">
      <c r="B15" s="98">
        <v>27</v>
      </c>
      <c r="C15" s="63">
        <v>2</v>
      </c>
      <c r="D15" s="54">
        <v>2022</v>
      </c>
      <c r="E15" s="206" t="s">
        <v>201</v>
      </c>
      <c r="F15" s="206">
        <v>5</v>
      </c>
      <c r="G15" s="64" t="s">
        <v>119</v>
      </c>
      <c r="H15" s="77"/>
      <c r="I15" s="63">
        <v>563</v>
      </c>
      <c r="J15" s="63">
        <v>3</v>
      </c>
      <c r="K15" s="66">
        <f>I15/J15</f>
        <v>187.66666666666666</v>
      </c>
    </row>
    <row r="16" spans="2:11" x14ac:dyDescent="0.25">
      <c r="B16" s="63">
        <v>12</v>
      </c>
      <c r="C16" s="63">
        <v>6</v>
      </c>
      <c r="D16" s="63">
        <v>2022</v>
      </c>
      <c r="E16" s="71" t="s">
        <v>201</v>
      </c>
      <c r="F16" s="63">
        <v>5</v>
      </c>
      <c r="G16" s="72" t="s">
        <v>260</v>
      </c>
      <c r="H16" s="77"/>
      <c r="I16" s="63">
        <v>1341</v>
      </c>
      <c r="J16" s="63">
        <v>7</v>
      </c>
      <c r="K16" s="207">
        <f>I16/J16</f>
        <v>191.57142857142858</v>
      </c>
    </row>
    <row r="17" spans="2:11" x14ac:dyDescent="0.25">
      <c r="B17" s="77"/>
      <c r="C17" s="64"/>
      <c r="D17" s="64"/>
      <c r="E17" s="78"/>
      <c r="F17" s="77"/>
      <c r="G17" s="77"/>
      <c r="H17" s="77"/>
      <c r="I17" s="79">
        <f>SUM(I14:I16)</f>
        <v>3206</v>
      </c>
      <c r="J17" s="79">
        <f>SUM(J14:J16)</f>
        <v>17</v>
      </c>
      <c r="K17" s="66">
        <f>I17/J17</f>
        <v>188.58823529411765</v>
      </c>
    </row>
    <row r="18" spans="2:11" x14ac:dyDescent="0.25">
      <c r="B18" s="77"/>
      <c r="C18" s="64"/>
      <c r="D18" s="64"/>
      <c r="E18" s="78"/>
      <c r="F18" s="77"/>
      <c r="G18" s="77"/>
      <c r="H18" s="77"/>
      <c r="I18" s="63"/>
      <c r="J18" s="63"/>
      <c r="K18" s="63"/>
    </row>
    <row r="19" spans="2:11" x14ac:dyDescent="0.25">
      <c r="B19" s="206">
        <v>14</v>
      </c>
      <c r="C19" s="63">
        <v>11</v>
      </c>
      <c r="D19" s="63">
        <v>2021</v>
      </c>
      <c r="E19" s="171" t="s">
        <v>201</v>
      </c>
      <c r="F19" s="171">
        <v>5</v>
      </c>
      <c r="G19" s="64" t="s">
        <v>119</v>
      </c>
      <c r="H19" s="72" t="s">
        <v>125</v>
      </c>
      <c r="I19" s="63">
        <v>1279</v>
      </c>
      <c r="J19" s="63">
        <v>7</v>
      </c>
      <c r="K19" s="66">
        <f>I19/J19</f>
        <v>182.71428571428572</v>
      </c>
    </row>
    <row r="20" spans="2:11" x14ac:dyDescent="0.25">
      <c r="B20" s="98">
        <v>27</v>
      </c>
      <c r="C20" s="63">
        <v>2</v>
      </c>
      <c r="D20" s="54">
        <v>2022</v>
      </c>
      <c r="E20" s="206" t="s">
        <v>201</v>
      </c>
      <c r="F20" s="206">
        <v>5</v>
      </c>
      <c r="G20" s="64" t="s">
        <v>119</v>
      </c>
      <c r="H20" s="77"/>
      <c r="I20" s="63">
        <v>877</v>
      </c>
      <c r="J20" s="63">
        <v>5</v>
      </c>
      <c r="K20" s="66">
        <f>I20/J20</f>
        <v>175.4</v>
      </c>
    </row>
    <row r="21" spans="2:11" x14ac:dyDescent="0.25">
      <c r="B21" s="63">
        <v>12</v>
      </c>
      <c r="C21" s="63">
        <v>6</v>
      </c>
      <c r="D21" s="63">
        <v>2022</v>
      </c>
      <c r="E21" s="71" t="s">
        <v>201</v>
      </c>
      <c r="F21" s="63">
        <v>5</v>
      </c>
      <c r="G21" s="72" t="s">
        <v>260</v>
      </c>
      <c r="H21" s="77"/>
      <c r="I21" s="63">
        <v>1221</v>
      </c>
      <c r="J21" s="63">
        <v>7</v>
      </c>
      <c r="K21" s="172">
        <f>I21/J21</f>
        <v>174.42857142857142</v>
      </c>
    </row>
    <row r="22" spans="2:11" x14ac:dyDescent="0.25">
      <c r="B22" s="77"/>
      <c r="C22" s="64"/>
      <c r="D22" s="64"/>
      <c r="E22" s="78"/>
      <c r="F22" s="77"/>
      <c r="G22" s="77"/>
      <c r="H22" s="77"/>
      <c r="I22" s="79">
        <f>SUM(I19:I21)</f>
        <v>3377</v>
      </c>
      <c r="J22" s="79">
        <f>SUM(J19:J21)</f>
        <v>19</v>
      </c>
      <c r="K22" s="66">
        <f>I22/J22</f>
        <v>177.73684210526315</v>
      </c>
    </row>
    <row r="23" spans="2:11" x14ac:dyDescent="0.25">
      <c r="B23" s="77"/>
      <c r="C23" s="64"/>
      <c r="D23" s="64"/>
      <c r="E23" s="78"/>
      <c r="F23" s="77"/>
      <c r="G23" s="77"/>
      <c r="H23" s="77"/>
      <c r="I23" s="63"/>
      <c r="J23" s="63"/>
      <c r="K23" s="63"/>
    </row>
    <row r="24" spans="2:11" x14ac:dyDescent="0.25">
      <c r="B24" s="206">
        <v>14</v>
      </c>
      <c r="C24" s="63">
        <v>11</v>
      </c>
      <c r="D24" s="63">
        <v>2021</v>
      </c>
      <c r="E24" s="171" t="s">
        <v>201</v>
      </c>
      <c r="F24" s="171">
        <v>5</v>
      </c>
      <c r="G24" s="64" t="s">
        <v>119</v>
      </c>
      <c r="H24" s="72" t="s">
        <v>132</v>
      </c>
      <c r="I24" s="63">
        <v>1194</v>
      </c>
      <c r="J24" s="63">
        <v>7</v>
      </c>
      <c r="K24" s="66">
        <f>I24/J24</f>
        <v>170.57142857142858</v>
      </c>
    </row>
    <row r="25" spans="2:11" x14ac:dyDescent="0.25">
      <c r="B25" s="98">
        <v>27</v>
      </c>
      <c r="C25" s="63">
        <v>2</v>
      </c>
      <c r="D25" s="54">
        <v>2022</v>
      </c>
      <c r="E25" s="206" t="s">
        <v>201</v>
      </c>
      <c r="F25" s="206">
        <v>5</v>
      </c>
      <c r="G25" s="64" t="s">
        <v>119</v>
      </c>
      <c r="H25" s="77"/>
      <c r="I25" s="63">
        <v>1355</v>
      </c>
      <c r="J25" s="63">
        <v>7</v>
      </c>
      <c r="K25" s="66">
        <f>I25/J25</f>
        <v>193.57142857142858</v>
      </c>
    </row>
    <row r="26" spans="2:11" x14ac:dyDescent="0.25">
      <c r="B26" s="63">
        <v>12</v>
      </c>
      <c r="C26" s="63">
        <v>6</v>
      </c>
      <c r="D26" s="63">
        <v>2022</v>
      </c>
      <c r="E26" s="71" t="s">
        <v>201</v>
      </c>
      <c r="F26" s="63">
        <v>5</v>
      </c>
      <c r="G26" s="72" t="s">
        <v>260</v>
      </c>
      <c r="H26" s="77"/>
      <c r="I26" s="63">
        <v>1120</v>
      </c>
      <c r="J26" s="63">
        <v>7</v>
      </c>
      <c r="K26" s="66">
        <f>I26/J26</f>
        <v>160</v>
      </c>
    </row>
    <row r="27" spans="2:11" x14ac:dyDescent="0.25">
      <c r="B27" s="77"/>
      <c r="C27" s="64"/>
      <c r="D27" s="64"/>
      <c r="E27" s="78"/>
      <c r="F27" s="77"/>
      <c r="G27" s="77"/>
      <c r="H27" s="77"/>
      <c r="I27" s="79">
        <f>SUM(I24:I26)</f>
        <v>3669</v>
      </c>
      <c r="J27" s="79">
        <f>SUM(J24:J26)</f>
        <v>21</v>
      </c>
      <c r="K27" s="66">
        <f>I27/J27</f>
        <v>174.71428571428572</v>
      </c>
    </row>
    <row r="28" spans="2:11" x14ac:dyDescent="0.25">
      <c r="B28" s="77"/>
      <c r="C28" s="64"/>
      <c r="D28" s="64"/>
      <c r="E28" s="78"/>
      <c r="F28" s="77"/>
      <c r="G28" s="77"/>
      <c r="H28" s="77"/>
      <c r="I28" s="63"/>
      <c r="J28" s="63"/>
      <c r="K28" s="63"/>
    </row>
    <row r="29" spans="2:11" x14ac:dyDescent="0.25">
      <c r="B29" s="206">
        <v>14</v>
      </c>
      <c r="C29" s="63">
        <v>11</v>
      </c>
      <c r="D29" s="63">
        <v>2021</v>
      </c>
      <c r="E29" s="171" t="s">
        <v>201</v>
      </c>
      <c r="F29" s="171">
        <v>5</v>
      </c>
      <c r="G29" s="64" t="s">
        <v>119</v>
      </c>
      <c r="H29" s="72" t="s">
        <v>140</v>
      </c>
      <c r="I29" s="63">
        <v>1351</v>
      </c>
      <c r="J29" s="63">
        <v>7</v>
      </c>
      <c r="K29" s="172">
        <f>I29/J29</f>
        <v>193</v>
      </c>
    </row>
    <row r="30" spans="2:11" x14ac:dyDescent="0.25">
      <c r="B30" s="98">
        <v>27</v>
      </c>
      <c r="C30" s="63">
        <v>2</v>
      </c>
      <c r="D30" s="54">
        <v>2022</v>
      </c>
      <c r="E30" s="206" t="s">
        <v>201</v>
      </c>
      <c r="F30" s="206">
        <v>5</v>
      </c>
      <c r="G30" s="64" t="s">
        <v>119</v>
      </c>
      <c r="H30" s="32"/>
      <c r="I30" s="63"/>
      <c r="J30" s="63"/>
      <c r="K30" s="66"/>
    </row>
    <row r="31" spans="2:11" x14ac:dyDescent="0.25">
      <c r="H31" s="32"/>
      <c r="I31" s="63"/>
      <c r="J31" s="63"/>
      <c r="K31" s="66"/>
    </row>
    <row r="32" spans="2:11" x14ac:dyDescent="0.25">
      <c r="B32" s="54"/>
      <c r="C32" s="52"/>
      <c r="D32" s="52"/>
      <c r="E32" s="32"/>
      <c r="F32" s="54"/>
      <c r="H32" s="32"/>
      <c r="I32" s="79">
        <f>SUM(I29:I31)</f>
        <v>1351</v>
      </c>
      <c r="J32" s="79">
        <f>SUM(J29:J31)</f>
        <v>7</v>
      </c>
      <c r="K32" s="66">
        <f>I32/J32</f>
        <v>193</v>
      </c>
    </row>
    <row r="33" spans="2:11" x14ac:dyDescent="0.25">
      <c r="B33" s="54"/>
      <c r="C33" s="52"/>
      <c r="D33" s="52"/>
      <c r="E33" s="32"/>
      <c r="F33" s="54"/>
      <c r="H33" s="32"/>
      <c r="I33" s="100"/>
      <c r="J33" s="97"/>
      <c r="K33" s="51"/>
    </row>
    <row r="34" spans="2:11" x14ac:dyDescent="0.25">
      <c r="B34" s="206">
        <v>14</v>
      </c>
      <c r="C34" s="63">
        <v>11</v>
      </c>
      <c r="D34" s="63">
        <v>2021</v>
      </c>
      <c r="E34" s="171" t="s">
        <v>201</v>
      </c>
      <c r="F34" s="171">
        <v>5</v>
      </c>
      <c r="G34" s="64" t="s">
        <v>119</v>
      </c>
      <c r="H34" s="72" t="s">
        <v>126</v>
      </c>
      <c r="I34" s="100">
        <v>1213</v>
      </c>
      <c r="J34" s="100">
        <v>7</v>
      </c>
      <c r="K34" s="66">
        <f>I34/J34</f>
        <v>173.28571428571428</v>
      </c>
    </row>
    <row r="35" spans="2:11" x14ac:dyDescent="0.25">
      <c r="B35" s="98">
        <v>27</v>
      </c>
      <c r="C35" s="63">
        <v>2</v>
      </c>
      <c r="D35" s="54">
        <v>2022</v>
      </c>
      <c r="E35" s="206" t="s">
        <v>201</v>
      </c>
      <c r="F35" s="206">
        <v>5</v>
      </c>
      <c r="G35" s="64" t="s">
        <v>119</v>
      </c>
      <c r="H35" s="72"/>
      <c r="I35" s="100">
        <v>1338</v>
      </c>
      <c r="J35" s="100">
        <v>7</v>
      </c>
      <c r="K35" s="66">
        <f>I35/J35</f>
        <v>191.14285714285714</v>
      </c>
    </row>
    <row r="36" spans="2:11" x14ac:dyDescent="0.25">
      <c r="B36" s="63">
        <v>12</v>
      </c>
      <c r="C36" s="63">
        <v>6</v>
      </c>
      <c r="D36" s="63">
        <v>2022</v>
      </c>
      <c r="E36" s="216" t="s">
        <v>201</v>
      </c>
      <c r="F36" s="216">
        <v>5</v>
      </c>
      <c r="G36" s="72" t="s">
        <v>260</v>
      </c>
      <c r="H36" s="72"/>
      <c r="I36" s="100">
        <v>1181</v>
      </c>
      <c r="J36" s="100">
        <v>7</v>
      </c>
      <c r="K36" s="66">
        <f>I36/J36</f>
        <v>168.71428571428572</v>
      </c>
    </row>
    <row r="37" spans="2:11" x14ac:dyDescent="0.25">
      <c r="B37" s="54"/>
      <c r="C37" s="52"/>
      <c r="D37" s="52"/>
      <c r="E37" s="32"/>
      <c r="F37" s="54"/>
      <c r="H37" s="72"/>
      <c r="I37" s="79">
        <f>SUM(I34:I36)</f>
        <v>3732</v>
      </c>
      <c r="J37" s="79">
        <f>SUM(J34:J36)</f>
        <v>21</v>
      </c>
      <c r="K37" s="66">
        <f>I37/J37</f>
        <v>177.71428571428572</v>
      </c>
    </row>
    <row r="38" spans="2:11" x14ac:dyDescent="0.25">
      <c r="B38" s="54"/>
      <c r="C38" s="52"/>
      <c r="D38" s="52"/>
      <c r="E38" s="32"/>
      <c r="F38" s="54"/>
      <c r="H38" s="72"/>
      <c r="I38" s="100"/>
      <c r="J38" s="100"/>
      <c r="K38" s="66"/>
    </row>
    <row r="39" spans="2:11" x14ac:dyDescent="0.25">
      <c r="B39" s="54"/>
      <c r="C39" s="52"/>
      <c r="D39" s="52"/>
      <c r="E39" s="32"/>
      <c r="F39" s="54"/>
      <c r="H39" s="71" t="s">
        <v>197</v>
      </c>
      <c r="I39" s="101">
        <f>I12+I17+I22+I27+I32+I37</f>
        <v>18903</v>
      </c>
      <c r="J39" s="102">
        <f>J12+J17+J22+J27+J32+J37</f>
        <v>105</v>
      </c>
      <c r="K39" s="103">
        <f>I39/J39</f>
        <v>180.02857142857144</v>
      </c>
    </row>
    <row r="40" spans="2:11" ht="22.5" customHeight="1" x14ac:dyDescent="0.25">
      <c r="B40" s="54"/>
      <c r="C40" s="52"/>
      <c r="D40" s="52"/>
      <c r="E40" s="32"/>
      <c r="F40" s="54"/>
      <c r="G40" s="251" t="s">
        <v>283</v>
      </c>
      <c r="H40" s="251"/>
      <c r="I40" s="52"/>
      <c r="J40" s="52"/>
      <c r="K40" s="51"/>
    </row>
    <row r="41" spans="2:11" x14ac:dyDescent="0.25">
      <c r="B41" s="54"/>
      <c r="C41" s="52"/>
      <c r="D41" s="52"/>
      <c r="E41" s="32"/>
      <c r="F41" s="54"/>
      <c r="H41" s="32"/>
      <c r="I41" s="52"/>
      <c r="J41" s="52"/>
      <c r="K41" s="51"/>
    </row>
    <row r="42" spans="2:11" x14ac:dyDescent="0.25">
      <c r="B42" s="206">
        <v>14</v>
      </c>
      <c r="C42" s="63">
        <v>11</v>
      </c>
      <c r="D42" s="63">
        <v>2021</v>
      </c>
      <c r="E42" s="171" t="s">
        <v>201</v>
      </c>
      <c r="F42" s="171">
        <v>5</v>
      </c>
      <c r="G42" s="64" t="s">
        <v>119</v>
      </c>
      <c r="H42" s="72" t="s">
        <v>141</v>
      </c>
      <c r="I42" s="63">
        <v>976</v>
      </c>
      <c r="J42" s="63">
        <v>5</v>
      </c>
      <c r="K42" s="66">
        <f>I42/J42</f>
        <v>195.2</v>
      </c>
    </row>
    <row r="43" spans="2:11" x14ac:dyDescent="0.25">
      <c r="B43" s="98">
        <v>27</v>
      </c>
      <c r="C43" s="63">
        <v>2</v>
      </c>
      <c r="D43" s="216">
        <v>2022</v>
      </c>
      <c r="E43" s="206" t="s">
        <v>201</v>
      </c>
      <c r="F43" s="206">
        <v>5</v>
      </c>
      <c r="G43" s="64" t="s">
        <v>119</v>
      </c>
      <c r="H43" s="72"/>
      <c r="I43" s="63">
        <v>1339</v>
      </c>
      <c r="J43" s="63">
        <v>7</v>
      </c>
      <c r="K43" s="66">
        <f>I43/J43</f>
        <v>191.28571428571428</v>
      </c>
    </row>
    <row r="44" spans="2:11" x14ac:dyDescent="0.25">
      <c r="B44" s="98"/>
      <c r="C44" s="63"/>
      <c r="D44" s="54"/>
      <c r="E44" s="71"/>
      <c r="F44" s="71"/>
      <c r="G44" s="72"/>
      <c r="H44" s="72"/>
      <c r="I44" s="63"/>
      <c r="J44" s="63"/>
      <c r="K44" s="66"/>
    </row>
    <row r="45" spans="2:11" x14ac:dyDescent="0.25">
      <c r="B45" s="71"/>
      <c r="C45" s="63"/>
      <c r="D45" s="63"/>
      <c r="E45" s="71"/>
      <c r="F45" s="71"/>
      <c r="G45" s="64"/>
      <c r="H45" s="72"/>
      <c r="I45" s="79">
        <f>SUM(I42:I44)</f>
        <v>2315</v>
      </c>
      <c r="J45" s="79">
        <f>SUM(J42:J44)</f>
        <v>12</v>
      </c>
      <c r="K45" s="66">
        <f>I45/J45</f>
        <v>192.91666666666666</v>
      </c>
    </row>
    <row r="46" spans="2:11" x14ac:dyDescent="0.25">
      <c r="B46" s="71"/>
      <c r="C46" s="63"/>
      <c r="D46" s="63"/>
      <c r="E46" s="71"/>
      <c r="F46" s="71"/>
      <c r="G46" s="64"/>
      <c r="H46" s="72"/>
      <c r="I46" s="63"/>
      <c r="J46" s="63"/>
      <c r="K46" s="66"/>
    </row>
    <row r="47" spans="2:11" x14ac:dyDescent="0.25">
      <c r="B47" s="206">
        <v>14</v>
      </c>
      <c r="C47" s="63">
        <v>11</v>
      </c>
      <c r="D47" s="63">
        <v>2021</v>
      </c>
      <c r="E47" s="171" t="s">
        <v>201</v>
      </c>
      <c r="F47" s="171">
        <v>5</v>
      </c>
      <c r="G47" s="64" t="s">
        <v>119</v>
      </c>
      <c r="H47" s="72" t="s">
        <v>122</v>
      </c>
      <c r="I47" s="63">
        <v>1337</v>
      </c>
      <c r="J47" s="63">
        <v>7</v>
      </c>
      <c r="K47" s="66">
        <f>I47/J47</f>
        <v>191</v>
      </c>
    </row>
    <row r="48" spans="2:11" x14ac:dyDescent="0.25">
      <c r="B48" s="98">
        <v>27</v>
      </c>
      <c r="C48" s="63">
        <v>2</v>
      </c>
      <c r="D48" s="216">
        <v>2022</v>
      </c>
      <c r="E48" s="206" t="s">
        <v>201</v>
      </c>
      <c r="F48" s="206">
        <v>5</v>
      </c>
      <c r="G48" s="64" t="s">
        <v>119</v>
      </c>
      <c r="H48" s="72"/>
      <c r="I48" s="63">
        <v>1319</v>
      </c>
      <c r="J48" s="63">
        <v>7</v>
      </c>
      <c r="K48" s="66">
        <f>I48/J48</f>
        <v>188.42857142857142</v>
      </c>
    </row>
    <row r="49" spans="2:11" x14ac:dyDescent="0.25">
      <c r="B49" s="63">
        <v>12</v>
      </c>
      <c r="C49" s="63">
        <v>6</v>
      </c>
      <c r="D49" s="63">
        <v>2022</v>
      </c>
      <c r="E49" s="216" t="s">
        <v>201</v>
      </c>
      <c r="F49" s="216">
        <v>5</v>
      </c>
      <c r="G49" s="72" t="s">
        <v>260</v>
      </c>
      <c r="H49" s="72"/>
      <c r="I49" s="63">
        <v>1311</v>
      </c>
      <c r="J49" s="63">
        <v>7</v>
      </c>
      <c r="K49" s="66">
        <f>I49/J49</f>
        <v>187.28571428571428</v>
      </c>
    </row>
    <row r="50" spans="2:11" x14ac:dyDescent="0.25">
      <c r="B50" s="71"/>
      <c r="C50" s="63"/>
      <c r="D50" s="63"/>
      <c r="E50" s="71"/>
      <c r="F50" s="71"/>
      <c r="G50" s="64"/>
      <c r="H50" s="72"/>
      <c r="I50" s="79">
        <f>SUM(I47:I49)</f>
        <v>3967</v>
      </c>
      <c r="J50" s="79">
        <f>SUM(J47:J49)</f>
        <v>21</v>
      </c>
      <c r="K50" s="66">
        <f>I50/J50</f>
        <v>188.9047619047619</v>
      </c>
    </row>
    <row r="51" spans="2:11" x14ac:dyDescent="0.25">
      <c r="B51" s="71"/>
      <c r="C51" s="63"/>
      <c r="D51" s="63"/>
      <c r="E51" s="71"/>
      <c r="F51" s="71"/>
      <c r="G51" s="64"/>
      <c r="H51" s="72"/>
      <c r="I51" s="63"/>
      <c r="J51" s="63"/>
      <c r="K51" s="66"/>
    </row>
    <row r="52" spans="2:11" x14ac:dyDescent="0.25">
      <c r="B52" s="206">
        <v>14</v>
      </c>
      <c r="C52" s="63">
        <v>11</v>
      </c>
      <c r="D52" s="63">
        <v>2021</v>
      </c>
      <c r="E52" s="171" t="s">
        <v>201</v>
      </c>
      <c r="F52" s="171">
        <v>5</v>
      </c>
      <c r="G52" s="64" t="s">
        <v>119</v>
      </c>
      <c r="H52" s="72" t="s">
        <v>236</v>
      </c>
      <c r="I52" s="63">
        <v>1262</v>
      </c>
      <c r="J52" s="63">
        <v>7</v>
      </c>
      <c r="K52" s="66">
        <f>I52/J52</f>
        <v>180.28571428571428</v>
      </c>
    </row>
    <row r="53" spans="2:11" x14ac:dyDescent="0.25">
      <c r="B53" s="98">
        <v>27</v>
      </c>
      <c r="C53" s="63">
        <v>2</v>
      </c>
      <c r="D53" s="216">
        <v>2022</v>
      </c>
      <c r="E53" s="206" t="s">
        <v>201</v>
      </c>
      <c r="F53" s="206">
        <v>5</v>
      </c>
      <c r="G53" s="64" t="s">
        <v>119</v>
      </c>
      <c r="H53" s="72"/>
      <c r="I53" s="63">
        <v>1369</v>
      </c>
      <c r="J53" s="63">
        <v>7</v>
      </c>
      <c r="K53" s="66">
        <f>I53/J53</f>
        <v>195.57142857142858</v>
      </c>
    </row>
    <row r="54" spans="2:11" x14ac:dyDescent="0.25">
      <c r="B54" s="63">
        <v>12</v>
      </c>
      <c r="C54" s="63">
        <v>6</v>
      </c>
      <c r="D54" s="63">
        <v>2022</v>
      </c>
      <c r="E54" s="216" t="s">
        <v>201</v>
      </c>
      <c r="F54" s="216">
        <v>5</v>
      </c>
      <c r="G54" s="72" t="s">
        <v>260</v>
      </c>
      <c r="H54" s="72"/>
      <c r="I54" s="63">
        <v>1384</v>
      </c>
      <c r="J54" s="63">
        <v>7</v>
      </c>
      <c r="K54" s="66">
        <f>I54/J54</f>
        <v>197.71428571428572</v>
      </c>
    </row>
    <row r="55" spans="2:11" x14ac:dyDescent="0.25">
      <c r="B55" s="71"/>
      <c r="C55" s="63"/>
      <c r="D55" s="63"/>
      <c r="E55" s="71"/>
      <c r="F55" s="71"/>
      <c r="G55" s="64"/>
      <c r="H55" s="72"/>
      <c r="I55" s="79">
        <f>SUM(I52:I54)</f>
        <v>4015</v>
      </c>
      <c r="J55" s="79">
        <f>SUM(J52:J54)</f>
        <v>21</v>
      </c>
      <c r="K55" s="66">
        <f>I55/J55</f>
        <v>191.1904761904762</v>
      </c>
    </row>
    <row r="56" spans="2:11" x14ac:dyDescent="0.25">
      <c r="B56" s="71"/>
      <c r="C56" s="63"/>
      <c r="D56" s="63"/>
      <c r="E56" s="71"/>
      <c r="F56" s="71"/>
      <c r="G56" s="64"/>
      <c r="H56" s="72"/>
      <c r="I56" s="63"/>
      <c r="J56" s="63"/>
      <c r="K56" s="66"/>
    </row>
    <row r="57" spans="2:11" x14ac:dyDescent="0.25">
      <c r="B57" s="206">
        <v>14</v>
      </c>
      <c r="C57" s="63">
        <v>11</v>
      </c>
      <c r="D57" s="63">
        <v>2021</v>
      </c>
      <c r="E57" s="171" t="s">
        <v>201</v>
      </c>
      <c r="F57" s="171">
        <v>5</v>
      </c>
      <c r="G57" s="64" t="s">
        <v>119</v>
      </c>
      <c r="H57" s="72" t="s">
        <v>131</v>
      </c>
      <c r="I57" s="63">
        <v>781</v>
      </c>
      <c r="J57" s="63">
        <v>5</v>
      </c>
      <c r="K57" s="66">
        <f>I57/J57</f>
        <v>156.19999999999999</v>
      </c>
    </row>
    <row r="58" spans="2:11" x14ac:dyDescent="0.25">
      <c r="B58" s="98">
        <v>27</v>
      </c>
      <c r="C58" s="63">
        <v>2</v>
      </c>
      <c r="D58" s="216">
        <v>2022</v>
      </c>
      <c r="E58" s="206" t="s">
        <v>201</v>
      </c>
      <c r="F58" s="206">
        <v>5</v>
      </c>
      <c r="G58" s="64" t="s">
        <v>119</v>
      </c>
      <c r="H58" s="77"/>
      <c r="I58" s="63">
        <v>1203</v>
      </c>
      <c r="J58" s="63">
        <v>7</v>
      </c>
      <c r="K58" s="66">
        <f>I58/J58</f>
        <v>171.85714285714286</v>
      </c>
    </row>
    <row r="59" spans="2:11" x14ac:dyDescent="0.25">
      <c r="B59" s="63"/>
      <c r="C59" s="63"/>
      <c r="D59" s="63"/>
      <c r="E59" s="71"/>
      <c r="F59" s="71"/>
      <c r="G59" s="72"/>
      <c r="H59" s="77"/>
      <c r="I59" s="63"/>
      <c r="J59" s="63"/>
      <c r="K59" s="66"/>
    </row>
    <row r="60" spans="2:11" x14ac:dyDescent="0.25">
      <c r="B60" s="64"/>
      <c r="C60" s="64"/>
      <c r="D60" s="64"/>
      <c r="E60" s="78"/>
      <c r="F60" s="77"/>
      <c r="G60" s="64"/>
      <c r="H60" s="77"/>
      <c r="I60" s="79">
        <f>SUM(I57:I59)</f>
        <v>1984</v>
      </c>
      <c r="J60" s="79">
        <f>SUM(J57:J59)</f>
        <v>12</v>
      </c>
      <c r="K60" s="66">
        <f>I60/J60</f>
        <v>165.33333333333334</v>
      </c>
    </row>
    <row r="61" spans="2:11" x14ac:dyDescent="0.25">
      <c r="B61" s="64"/>
      <c r="C61" s="64"/>
      <c r="D61" s="64"/>
      <c r="E61" s="78"/>
      <c r="F61" s="77"/>
      <c r="G61" s="64"/>
      <c r="H61" s="77"/>
      <c r="I61" s="63"/>
      <c r="J61" s="63"/>
      <c r="K61" s="63"/>
    </row>
    <row r="62" spans="2:11" x14ac:dyDescent="0.25">
      <c r="B62" s="64"/>
      <c r="C62" s="64"/>
      <c r="D62" s="64"/>
      <c r="E62" s="78"/>
      <c r="F62" s="77"/>
      <c r="G62" s="64"/>
      <c r="H62" s="77"/>
      <c r="I62" s="63"/>
      <c r="J62" s="63"/>
      <c r="K62" s="63"/>
    </row>
    <row r="63" spans="2:11" x14ac:dyDescent="0.25">
      <c r="B63" s="206">
        <v>14</v>
      </c>
      <c r="C63" s="63">
        <v>11</v>
      </c>
      <c r="D63" s="63">
        <v>2021</v>
      </c>
      <c r="E63" s="171" t="s">
        <v>201</v>
      </c>
      <c r="F63" s="171">
        <v>5</v>
      </c>
      <c r="G63" s="64" t="s">
        <v>119</v>
      </c>
      <c r="H63" s="72" t="s">
        <v>253</v>
      </c>
      <c r="I63" s="63">
        <v>658</v>
      </c>
      <c r="J63" s="63">
        <v>4</v>
      </c>
      <c r="K63" s="66">
        <f>I63/J63</f>
        <v>164.5</v>
      </c>
    </row>
    <row r="64" spans="2:11" x14ac:dyDescent="0.25">
      <c r="B64" s="98">
        <v>27</v>
      </c>
      <c r="C64" s="63">
        <v>2</v>
      </c>
      <c r="D64" s="216">
        <v>2022</v>
      </c>
      <c r="E64" s="206" t="s">
        <v>201</v>
      </c>
      <c r="F64" s="206">
        <v>5</v>
      </c>
      <c r="G64" s="64" t="s">
        <v>119</v>
      </c>
      <c r="H64" s="77"/>
      <c r="I64" s="63">
        <v>1195</v>
      </c>
      <c r="J64" s="63">
        <v>7</v>
      </c>
      <c r="K64" s="66">
        <f>I64/J64</f>
        <v>170.71428571428572</v>
      </c>
    </row>
    <row r="65" spans="2:11" x14ac:dyDescent="0.25">
      <c r="B65" s="63">
        <v>12</v>
      </c>
      <c r="C65" s="63">
        <v>6</v>
      </c>
      <c r="D65" s="63">
        <v>2022</v>
      </c>
      <c r="E65" s="216" t="s">
        <v>201</v>
      </c>
      <c r="F65" s="216">
        <v>5</v>
      </c>
      <c r="G65" s="72" t="s">
        <v>260</v>
      </c>
      <c r="H65" s="77"/>
      <c r="I65" s="63">
        <v>1310</v>
      </c>
      <c r="J65" s="63">
        <v>7</v>
      </c>
      <c r="K65" s="66">
        <f>I65/J65</f>
        <v>187.14285714285714</v>
      </c>
    </row>
    <row r="66" spans="2:11" x14ac:dyDescent="0.25">
      <c r="B66" s="64"/>
      <c r="C66" s="64"/>
      <c r="D66" s="64"/>
      <c r="E66" s="78"/>
      <c r="F66" s="77"/>
      <c r="G66" s="64"/>
      <c r="H66" s="77"/>
      <c r="I66" s="79">
        <f>SUM(I63:I65)</f>
        <v>3163</v>
      </c>
      <c r="J66" s="79">
        <f>SUM(J63:J65)</f>
        <v>18</v>
      </c>
      <c r="K66" s="66">
        <f>I66/J66</f>
        <v>175.72222222222223</v>
      </c>
    </row>
    <row r="67" spans="2:11" x14ac:dyDescent="0.25">
      <c r="B67" s="64"/>
      <c r="C67" s="64"/>
      <c r="D67" s="64"/>
      <c r="E67" s="78"/>
      <c r="F67" s="77"/>
      <c r="G67" s="64"/>
      <c r="H67" s="77"/>
      <c r="I67" s="63"/>
      <c r="J67" s="63"/>
      <c r="K67" s="63"/>
    </row>
    <row r="68" spans="2:11" x14ac:dyDescent="0.25">
      <c r="B68" s="216">
        <v>14</v>
      </c>
      <c r="C68" s="63">
        <v>11</v>
      </c>
      <c r="D68" s="63">
        <v>2021</v>
      </c>
      <c r="E68" s="171" t="s">
        <v>201</v>
      </c>
      <c r="F68" s="171">
        <v>5</v>
      </c>
      <c r="G68" s="64" t="s">
        <v>119</v>
      </c>
      <c r="H68" s="72" t="s">
        <v>142</v>
      </c>
      <c r="I68" s="63">
        <v>1216</v>
      </c>
      <c r="J68" s="63">
        <v>7</v>
      </c>
      <c r="K68" s="66">
        <f>I68/J68</f>
        <v>173.71428571428572</v>
      </c>
    </row>
    <row r="69" spans="2:11" x14ac:dyDescent="0.25">
      <c r="B69" s="63">
        <v>12</v>
      </c>
      <c r="C69" s="63">
        <v>6</v>
      </c>
      <c r="D69" s="63">
        <v>2022</v>
      </c>
      <c r="E69" s="216" t="s">
        <v>201</v>
      </c>
      <c r="F69" s="216">
        <v>5</v>
      </c>
      <c r="G69" s="72" t="s">
        <v>260</v>
      </c>
      <c r="H69" s="77"/>
      <c r="I69" s="63">
        <v>1155</v>
      </c>
      <c r="J69" s="63">
        <v>7</v>
      </c>
      <c r="K69" s="66">
        <f>I69/J69</f>
        <v>165</v>
      </c>
    </row>
    <row r="70" spans="2:11" x14ac:dyDescent="0.25">
      <c r="B70" s="63"/>
      <c r="C70" s="63"/>
      <c r="D70" s="63"/>
      <c r="E70" s="71"/>
      <c r="F70" s="71"/>
      <c r="G70" s="72"/>
      <c r="H70" s="77"/>
      <c r="I70" s="63"/>
      <c r="J70" s="63"/>
      <c r="K70" s="66"/>
    </row>
    <row r="71" spans="2:11" x14ac:dyDescent="0.25">
      <c r="B71" s="54"/>
      <c r="C71" s="52"/>
      <c r="D71" s="52"/>
      <c r="E71" s="32"/>
      <c r="F71" s="54"/>
      <c r="H71" s="77"/>
      <c r="I71" s="79">
        <f>SUM(I68:I70)</f>
        <v>2371</v>
      </c>
      <c r="J71" s="79">
        <f>SUM(J68:J70)</f>
        <v>14</v>
      </c>
      <c r="K71" s="66">
        <f>I71/J71</f>
        <v>169.35714285714286</v>
      </c>
    </row>
    <row r="72" spans="2:11" x14ac:dyDescent="0.25">
      <c r="B72" s="54"/>
      <c r="C72" s="52"/>
      <c r="D72" s="52"/>
      <c r="E72" s="32"/>
      <c r="F72" s="54"/>
      <c r="H72" s="77"/>
      <c r="I72" s="100"/>
      <c r="J72" s="100"/>
      <c r="K72" s="66"/>
    </row>
    <row r="73" spans="2:11" x14ac:dyDescent="0.25">
      <c r="B73" s="63">
        <v>12</v>
      </c>
      <c r="C73" s="63">
        <v>6</v>
      </c>
      <c r="D73" s="63">
        <v>2022</v>
      </c>
      <c r="E73" s="216" t="s">
        <v>201</v>
      </c>
      <c r="F73" s="216">
        <v>5</v>
      </c>
      <c r="G73" s="72" t="s">
        <v>260</v>
      </c>
      <c r="H73" s="77" t="s">
        <v>279</v>
      </c>
      <c r="I73" s="100">
        <v>1068</v>
      </c>
      <c r="J73" s="100">
        <v>7</v>
      </c>
      <c r="K73" s="66">
        <f>I73/J73</f>
        <v>152.57142857142858</v>
      </c>
    </row>
    <row r="74" spans="2:11" x14ac:dyDescent="0.25">
      <c r="B74" s="54"/>
      <c r="C74" s="52"/>
      <c r="D74" s="52"/>
      <c r="E74" s="32"/>
      <c r="F74" s="54"/>
      <c r="H74" s="77"/>
      <c r="I74" s="100"/>
      <c r="J74" s="100"/>
      <c r="K74" s="66"/>
    </row>
    <row r="75" spans="2:11" x14ac:dyDescent="0.25">
      <c r="B75" s="54"/>
      <c r="C75" s="52"/>
      <c r="D75" s="52"/>
      <c r="E75" s="32"/>
      <c r="F75" s="54"/>
      <c r="H75" s="77"/>
      <c r="I75" s="100"/>
      <c r="J75" s="100"/>
      <c r="K75" s="66"/>
    </row>
    <row r="76" spans="2:11" x14ac:dyDescent="0.25">
      <c r="B76" s="54"/>
      <c r="C76" s="52"/>
      <c r="D76" s="52"/>
      <c r="E76" s="32"/>
      <c r="F76" s="54"/>
      <c r="H76" s="171" t="s">
        <v>197</v>
      </c>
      <c r="I76" s="101">
        <f>I45+I50+I55+I60+I66+I71+I73</f>
        <v>18883</v>
      </c>
      <c r="J76" s="102">
        <f>J45+J50+J55+J60+J66+J71+J73</f>
        <v>105</v>
      </c>
      <c r="K76" s="103">
        <f>I76/J76</f>
        <v>179.83809523809524</v>
      </c>
    </row>
    <row r="77" spans="2:11" x14ac:dyDescent="0.25">
      <c r="B77" s="54"/>
      <c r="C77" s="52"/>
      <c r="D77" s="52"/>
      <c r="E77" s="32"/>
      <c r="F77" s="54"/>
      <c r="H77" s="77"/>
      <c r="I77" s="100"/>
      <c r="J77" s="100"/>
      <c r="K77" s="66"/>
    </row>
    <row r="78" spans="2:11" ht="15.75" x14ac:dyDescent="0.25">
      <c r="B78" s="54"/>
      <c r="C78" s="52"/>
      <c r="D78" s="52"/>
      <c r="E78" s="32"/>
      <c r="F78" s="54"/>
      <c r="G78" s="105" t="s">
        <v>217</v>
      </c>
      <c r="H78" s="77"/>
      <c r="I78" s="100"/>
      <c r="J78" s="100"/>
      <c r="K78" s="66"/>
    </row>
    <row r="79" spans="2:11" x14ac:dyDescent="0.25">
      <c r="B79" s="54"/>
      <c r="C79" s="52"/>
      <c r="D79" s="52"/>
      <c r="E79" s="32"/>
      <c r="F79" s="54"/>
      <c r="H79" s="77"/>
      <c r="I79" s="100"/>
      <c r="J79" s="100"/>
      <c r="K79" s="66"/>
    </row>
    <row r="80" spans="2:11" x14ac:dyDescent="0.25">
      <c r="B80" s="171">
        <v>14</v>
      </c>
      <c r="C80" s="63">
        <v>11</v>
      </c>
      <c r="D80" s="63">
        <v>2021</v>
      </c>
      <c r="E80" s="171" t="s">
        <v>218</v>
      </c>
      <c r="F80" s="171">
        <v>4</v>
      </c>
      <c r="G80" s="64" t="s">
        <v>135</v>
      </c>
      <c r="H80" s="64" t="s">
        <v>216</v>
      </c>
      <c r="I80" s="100">
        <v>819</v>
      </c>
      <c r="J80" s="100">
        <v>7</v>
      </c>
      <c r="K80" s="66">
        <f>I80/J80</f>
        <v>117</v>
      </c>
    </row>
    <row r="81" spans="2:11" x14ac:dyDescent="0.25">
      <c r="B81" s="63">
        <v>12</v>
      </c>
      <c r="C81" s="63">
        <v>6</v>
      </c>
      <c r="D81" s="63">
        <v>2022</v>
      </c>
      <c r="E81" s="216" t="s">
        <v>218</v>
      </c>
      <c r="F81" s="216">
        <v>4</v>
      </c>
      <c r="G81" s="64" t="s">
        <v>119</v>
      </c>
      <c r="H81" s="77"/>
      <c r="I81" s="100">
        <v>533</v>
      </c>
      <c r="J81" s="100">
        <v>5</v>
      </c>
      <c r="K81" s="66">
        <f>I81/J81</f>
        <v>106.6</v>
      </c>
    </row>
    <row r="82" spans="2:11" x14ac:dyDescent="0.25">
      <c r="B82" s="54"/>
      <c r="C82" s="52"/>
      <c r="D82" s="52"/>
      <c r="E82" s="32"/>
      <c r="F82" s="54"/>
      <c r="H82" s="77"/>
      <c r="I82" s="79">
        <f>SUM(I80:I81)</f>
        <v>1352</v>
      </c>
      <c r="J82" s="79">
        <f>SUM(J80:J81)</f>
        <v>12</v>
      </c>
      <c r="K82" s="66">
        <f>I82/J82</f>
        <v>112.66666666666667</v>
      </c>
    </row>
    <row r="83" spans="2:11" x14ac:dyDescent="0.25">
      <c r="B83" s="54"/>
      <c r="C83" s="52"/>
      <c r="D83" s="52"/>
      <c r="E83" s="32"/>
      <c r="F83" s="54"/>
      <c r="H83" s="77"/>
      <c r="I83" s="100"/>
      <c r="J83" s="100"/>
      <c r="K83" s="66"/>
    </row>
    <row r="84" spans="2:11" x14ac:dyDescent="0.25">
      <c r="B84" s="206">
        <v>14</v>
      </c>
      <c r="C84" s="63">
        <v>11</v>
      </c>
      <c r="D84" s="63">
        <v>2021</v>
      </c>
      <c r="E84" s="171" t="s">
        <v>218</v>
      </c>
      <c r="F84" s="171">
        <v>4</v>
      </c>
      <c r="G84" s="64" t="s">
        <v>135</v>
      </c>
      <c r="H84" s="64" t="s">
        <v>254</v>
      </c>
      <c r="I84" s="100">
        <v>1043</v>
      </c>
      <c r="J84" s="100">
        <v>7</v>
      </c>
      <c r="K84" s="66">
        <f>I84/J84</f>
        <v>149</v>
      </c>
    </row>
    <row r="85" spans="2:11" x14ac:dyDescent="0.25">
      <c r="B85" s="54">
        <v>27</v>
      </c>
      <c r="C85" s="63">
        <v>2</v>
      </c>
      <c r="D85" s="63">
        <v>2022</v>
      </c>
      <c r="E85" s="206" t="s">
        <v>218</v>
      </c>
      <c r="F85" s="206">
        <v>4</v>
      </c>
      <c r="G85" s="64" t="s">
        <v>260</v>
      </c>
      <c r="H85" s="64"/>
      <c r="I85" s="100">
        <v>1115</v>
      </c>
      <c r="J85" s="100">
        <v>7</v>
      </c>
      <c r="K85" s="66">
        <f>I85/J85</f>
        <v>159.28571428571428</v>
      </c>
    </row>
    <row r="86" spans="2:11" x14ac:dyDescent="0.25">
      <c r="B86" s="63">
        <v>12</v>
      </c>
      <c r="C86" s="63">
        <v>6</v>
      </c>
      <c r="D86" s="63">
        <v>2022</v>
      </c>
      <c r="E86" s="216" t="s">
        <v>218</v>
      </c>
      <c r="F86" s="216">
        <v>4</v>
      </c>
      <c r="G86" s="64" t="s">
        <v>119</v>
      </c>
      <c r="H86" s="64"/>
      <c r="I86" s="100">
        <v>937</v>
      </c>
      <c r="J86" s="100">
        <v>7</v>
      </c>
      <c r="K86" s="66">
        <f>I86/J86</f>
        <v>133.85714285714286</v>
      </c>
    </row>
    <row r="87" spans="2:11" x14ac:dyDescent="0.25">
      <c r="B87" s="54"/>
      <c r="C87" s="52"/>
      <c r="D87" s="52"/>
      <c r="E87" s="32"/>
      <c r="F87" s="54"/>
      <c r="G87" s="64"/>
      <c r="H87" s="64"/>
      <c r="I87" s="79">
        <f>SUM(I84:I86)</f>
        <v>3095</v>
      </c>
      <c r="J87" s="79">
        <f>SUM(J84:J86)</f>
        <v>21</v>
      </c>
      <c r="K87" s="66">
        <f>I87/J87</f>
        <v>147.38095238095238</v>
      </c>
    </row>
    <row r="88" spans="2:11" x14ac:dyDescent="0.25">
      <c r="B88" s="54"/>
      <c r="C88" s="52"/>
      <c r="D88" s="52"/>
      <c r="E88" s="32"/>
      <c r="F88" s="54"/>
      <c r="G88" s="64"/>
      <c r="H88" s="64"/>
      <c r="I88" s="100"/>
      <c r="J88" s="100"/>
      <c r="K88" s="66"/>
    </row>
    <row r="89" spans="2:11" x14ac:dyDescent="0.25">
      <c r="B89" s="206">
        <v>14</v>
      </c>
      <c r="C89" s="63">
        <v>11</v>
      </c>
      <c r="D89" s="63">
        <v>2021</v>
      </c>
      <c r="E89" s="171" t="s">
        <v>218</v>
      </c>
      <c r="F89" s="171">
        <v>4</v>
      </c>
      <c r="G89" s="64" t="s">
        <v>135</v>
      </c>
      <c r="H89" s="64" t="s">
        <v>243</v>
      </c>
      <c r="I89" s="100">
        <v>1148</v>
      </c>
      <c r="J89" s="100">
        <v>7</v>
      </c>
      <c r="K89" s="66">
        <f>I89/J89</f>
        <v>164</v>
      </c>
    </row>
    <row r="90" spans="2:11" x14ac:dyDescent="0.25">
      <c r="B90" s="54">
        <v>27</v>
      </c>
      <c r="C90" s="52">
        <v>2</v>
      </c>
      <c r="D90" s="52">
        <v>2022</v>
      </c>
      <c r="E90" s="206" t="s">
        <v>218</v>
      </c>
      <c r="F90" s="206">
        <v>4</v>
      </c>
      <c r="G90" s="64" t="s">
        <v>260</v>
      </c>
      <c r="H90" s="64"/>
      <c r="I90" s="100">
        <v>1209</v>
      </c>
      <c r="J90" s="100">
        <v>7</v>
      </c>
      <c r="K90" s="66">
        <f>I90/J90</f>
        <v>172.71428571428572</v>
      </c>
    </row>
    <row r="91" spans="2:11" x14ac:dyDescent="0.25">
      <c r="B91" s="54"/>
      <c r="C91" s="52"/>
      <c r="D91" s="52"/>
      <c r="E91" s="32"/>
      <c r="F91" s="54"/>
      <c r="G91" s="64"/>
      <c r="H91" s="64"/>
      <c r="I91" s="100"/>
      <c r="J91" s="100"/>
      <c r="K91" s="66"/>
    </row>
    <row r="92" spans="2:11" x14ac:dyDescent="0.25">
      <c r="B92" s="54"/>
      <c r="C92" s="52"/>
      <c r="D92" s="52"/>
      <c r="E92" s="32"/>
      <c r="F92" s="54"/>
      <c r="G92" s="64"/>
      <c r="H92" s="64"/>
      <c r="I92" s="79">
        <f>SUM(I89:I91)</f>
        <v>2357</v>
      </c>
      <c r="J92" s="79">
        <f>SUM(J89:J91)</f>
        <v>14</v>
      </c>
      <c r="K92" s="66">
        <f>I92/J92</f>
        <v>168.35714285714286</v>
      </c>
    </row>
    <row r="93" spans="2:11" x14ac:dyDescent="0.25">
      <c r="B93" s="54"/>
      <c r="C93" s="52"/>
      <c r="D93" s="52"/>
      <c r="E93" s="32"/>
      <c r="F93" s="54"/>
      <c r="G93" s="64"/>
      <c r="H93" s="64"/>
      <c r="I93" s="100"/>
      <c r="J93" s="100"/>
      <c r="K93" s="66"/>
    </row>
    <row r="94" spans="2:11" x14ac:dyDescent="0.25">
      <c r="B94" s="206">
        <v>14</v>
      </c>
      <c r="C94" s="63">
        <v>11</v>
      </c>
      <c r="D94" s="63">
        <v>2021</v>
      </c>
      <c r="E94" s="171" t="s">
        <v>218</v>
      </c>
      <c r="F94" s="171">
        <v>4</v>
      </c>
      <c r="G94" s="64" t="s">
        <v>135</v>
      </c>
      <c r="H94" s="64" t="s">
        <v>215</v>
      </c>
      <c r="I94" s="100">
        <v>1022</v>
      </c>
      <c r="J94" s="100">
        <v>7</v>
      </c>
      <c r="K94" s="66">
        <f>I94/J94</f>
        <v>146</v>
      </c>
    </row>
    <row r="95" spans="2:11" x14ac:dyDescent="0.25">
      <c r="B95" s="54">
        <v>27</v>
      </c>
      <c r="C95" s="63">
        <v>2</v>
      </c>
      <c r="D95" s="63">
        <v>2022</v>
      </c>
      <c r="E95" s="206" t="s">
        <v>218</v>
      </c>
      <c r="F95" s="206">
        <v>4</v>
      </c>
      <c r="G95" s="64" t="s">
        <v>260</v>
      </c>
      <c r="H95" s="64"/>
      <c r="I95" s="100">
        <v>979</v>
      </c>
      <c r="J95" s="100">
        <v>7</v>
      </c>
      <c r="K95" s="66">
        <f>I95/J95</f>
        <v>139.85714285714286</v>
      </c>
    </row>
    <row r="96" spans="2:11" x14ac:dyDescent="0.25">
      <c r="B96" s="63">
        <v>12</v>
      </c>
      <c r="C96" s="63">
        <v>6</v>
      </c>
      <c r="D96" s="63">
        <v>2022</v>
      </c>
      <c r="E96" s="216" t="s">
        <v>218</v>
      </c>
      <c r="F96" s="216">
        <v>4</v>
      </c>
      <c r="G96" s="64" t="s">
        <v>119</v>
      </c>
      <c r="H96" s="64"/>
      <c r="I96" s="100">
        <v>1039</v>
      </c>
      <c r="J96" s="100">
        <v>7</v>
      </c>
      <c r="K96" s="66"/>
    </row>
    <row r="97" spans="2:11" x14ac:dyDescent="0.25">
      <c r="B97" s="54"/>
      <c r="C97" s="52"/>
      <c r="D97" s="52"/>
      <c r="E97" s="32"/>
      <c r="F97" s="54"/>
      <c r="G97" s="64"/>
      <c r="H97" s="64"/>
      <c r="I97" s="79">
        <f>SUM(I94:I96)</f>
        <v>3040</v>
      </c>
      <c r="J97" s="79">
        <f>SUM(J94:J96)</f>
        <v>21</v>
      </c>
      <c r="K97" s="66">
        <f>I97/J97</f>
        <v>144.76190476190476</v>
      </c>
    </row>
    <row r="98" spans="2:11" x14ac:dyDescent="0.25">
      <c r="B98" s="54"/>
      <c r="C98" s="52"/>
      <c r="D98" s="52"/>
      <c r="E98" s="32"/>
      <c r="F98" s="54"/>
      <c r="G98" s="64"/>
      <c r="H98" s="64"/>
      <c r="I98" s="100"/>
      <c r="J98" s="100"/>
      <c r="K98" s="66"/>
    </row>
    <row r="99" spans="2:11" x14ac:dyDescent="0.25">
      <c r="B99" s="54">
        <v>27</v>
      </c>
      <c r="C99" s="63">
        <v>2</v>
      </c>
      <c r="D99" s="63">
        <v>2022</v>
      </c>
      <c r="E99" s="206" t="s">
        <v>218</v>
      </c>
      <c r="F99" s="206">
        <v>4</v>
      </c>
      <c r="G99" s="64" t="s">
        <v>260</v>
      </c>
      <c r="H99" s="64" t="s">
        <v>242</v>
      </c>
      <c r="I99" s="100">
        <v>1109</v>
      </c>
      <c r="J99" s="100">
        <v>7</v>
      </c>
      <c r="K99" s="66">
        <f>I99/J99</f>
        <v>158.42857142857142</v>
      </c>
    </row>
    <row r="100" spans="2:11" x14ac:dyDescent="0.25">
      <c r="B100" s="54"/>
      <c r="C100" s="52"/>
      <c r="D100" s="52"/>
      <c r="E100" s="32"/>
      <c r="F100" s="54"/>
      <c r="G100" s="64"/>
      <c r="H100" s="64"/>
      <c r="I100" s="79">
        <f>SUM(I99:I99)</f>
        <v>1109</v>
      </c>
      <c r="J100" s="79">
        <f>SUM(J99:J99)</f>
        <v>7</v>
      </c>
      <c r="K100" s="66">
        <f>I100/J100</f>
        <v>158.42857142857142</v>
      </c>
    </row>
    <row r="101" spans="2:11" x14ac:dyDescent="0.25">
      <c r="B101" s="54"/>
      <c r="C101" s="52"/>
      <c r="D101" s="52"/>
      <c r="E101" s="32"/>
      <c r="F101" s="54"/>
      <c r="G101" s="64"/>
      <c r="H101" s="64"/>
      <c r="I101" s="100"/>
      <c r="J101" s="100"/>
      <c r="K101" s="66"/>
    </row>
    <row r="102" spans="2:11" x14ac:dyDescent="0.25">
      <c r="B102" s="63">
        <v>12</v>
      </c>
      <c r="C102" s="63">
        <v>6</v>
      </c>
      <c r="D102" s="63">
        <v>2022</v>
      </c>
      <c r="E102" s="216" t="s">
        <v>218</v>
      </c>
      <c r="F102" s="216">
        <v>4</v>
      </c>
      <c r="G102" s="64" t="s">
        <v>119</v>
      </c>
      <c r="H102" s="64" t="s">
        <v>252</v>
      </c>
      <c r="I102" s="100">
        <v>293</v>
      </c>
      <c r="J102" s="100">
        <v>3</v>
      </c>
      <c r="K102" s="66">
        <f>I102/J102</f>
        <v>97.666666666666671</v>
      </c>
    </row>
    <row r="103" spans="2:11" x14ac:dyDescent="0.25">
      <c r="B103" s="54"/>
      <c r="C103" s="52"/>
      <c r="D103" s="52"/>
      <c r="E103" s="32"/>
      <c r="F103" s="54"/>
      <c r="G103" s="64"/>
      <c r="H103" s="64"/>
      <c r="I103" s="100"/>
      <c r="J103" s="100"/>
      <c r="K103" s="66"/>
    </row>
    <row r="104" spans="2:11" x14ac:dyDescent="0.25">
      <c r="B104" s="63">
        <v>12</v>
      </c>
      <c r="C104" s="63">
        <v>6</v>
      </c>
      <c r="D104" s="63">
        <v>2022</v>
      </c>
      <c r="E104" s="216" t="s">
        <v>218</v>
      </c>
      <c r="F104" s="216">
        <v>4</v>
      </c>
      <c r="G104" s="64" t="s">
        <v>119</v>
      </c>
      <c r="H104" s="64" t="s">
        <v>280</v>
      </c>
      <c r="I104" s="100">
        <v>1012</v>
      </c>
      <c r="J104" s="100">
        <v>6</v>
      </c>
      <c r="K104" s="66">
        <f>I104/J104</f>
        <v>168.66666666666666</v>
      </c>
    </row>
    <row r="105" spans="2:11" x14ac:dyDescent="0.25">
      <c r="B105" s="54"/>
      <c r="C105" s="52"/>
      <c r="D105" s="52"/>
      <c r="E105" s="32"/>
      <c r="F105" s="54"/>
      <c r="H105" s="77"/>
      <c r="I105" s="100"/>
      <c r="J105" s="100"/>
      <c r="K105" s="66"/>
    </row>
    <row r="106" spans="2:11" x14ac:dyDescent="0.25">
      <c r="B106" s="54"/>
      <c r="C106" s="52"/>
      <c r="D106" s="52"/>
      <c r="E106" s="32"/>
      <c r="F106" s="54"/>
      <c r="H106" s="171" t="s">
        <v>197</v>
      </c>
      <c r="I106" s="101">
        <f>I82+I87+I92+I97+I100+I102+I104</f>
        <v>12258</v>
      </c>
      <c r="J106" s="102">
        <f>J82+J87+J92+J97+J100+J102+J104</f>
        <v>84</v>
      </c>
      <c r="K106" s="103">
        <f>I106/J106</f>
        <v>145.92857142857142</v>
      </c>
    </row>
    <row r="107" spans="2:11" x14ac:dyDescent="0.25">
      <c r="B107" s="171"/>
      <c r="C107" s="63"/>
      <c r="D107" s="63"/>
      <c r="E107" s="171"/>
      <c r="F107" s="171"/>
      <c r="G107" s="64"/>
      <c r="H107" s="77"/>
      <c r="I107" s="100"/>
      <c r="J107" s="100"/>
      <c r="K107" s="66"/>
    </row>
    <row r="108" spans="2:11" x14ac:dyDescent="0.25">
      <c r="B108" s="54"/>
      <c r="C108" s="52"/>
      <c r="D108" s="52"/>
      <c r="E108" s="32"/>
      <c r="F108" s="54"/>
      <c r="H108" s="77"/>
      <c r="I108" s="100"/>
      <c r="J108" s="100"/>
      <c r="K108" s="66"/>
    </row>
    <row r="109" spans="2:11" x14ac:dyDescent="0.25">
      <c r="B109" s="54"/>
      <c r="C109" s="52"/>
      <c r="D109" s="52"/>
      <c r="E109" s="32"/>
      <c r="F109" s="54"/>
      <c r="H109" s="77"/>
      <c r="I109" s="100"/>
      <c r="J109" s="100"/>
      <c r="K109" s="66"/>
    </row>
    <row r="110" spans="2:11" x14ac:dyDescent="0.25">
      <c r="H110" s="77"/>
      <c r="I110" s="63"/>
      <c r="J110" s="63"/>
      <c r="K110" s="63"/>
    </row>
    <row r="111" spans="2:11" x14ac:dyDescent="0.25">
      <c r="H111" s="71" t="s">
        <v>219</v>
      </c>
      <c r="I111" s="101">
        <f>I39+I76+I106</f>
        <v>50044</v>
      </c>
      <c r="J111" s="102">
        <f>J39+J76+J106</f>
        <v>294</v>
      </c>
      <c r="K111" s="103">
        <f>I111/J111</f>
        <v>170.21768707482994</v>
      </c>
    </row>
  </sheetData>
  <mergeCells count="2">
    <mergeCell ref="G8:H8"/>
    <mergeCell ref="G40:H4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0"/>
  <sheetViews>
    <sheetView workbookViewId="0">
      <selection activeCell="D6" sqref="D6"/>
    </sheetView>
  </sheetViews>
  <sheetFormatPr baseColWidth="10" defaultRowHeight="15" x14ac:dyDescent="0.25"/>
  <cols>
    <col min="15" max="15" width="9.28515625" customWidth="1"/>
  </cols>
  <sheetData>
    <row r="3" spans="1:18" x14ac:dyDescent="0.25"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  <c r="M3">
        <v>11</v>
      </c>
      <c r="N3" t="s">
        <v>268</v>
      </c>
      <c r="Q3" t="s">
        <v>269</v>
      </c>
    </row>
    <row r="4" spans="1:18" x14ac:dyDescent="0.25">
      <c r="A4" s="180" t="s">
        <v>264</v>
      </c>
      <c r="C4">
        <v>147</v>
      </c>
      <c r="D4">
        <v>202</v>
      </c>
      <c r="E4">
        <v>201</v>
      </c>
      <c r="F4">
        <v>205</v>
      </c>
      <c r="G4">
        <v>186</v>
      </c>
      <c r="H4">
        <v>202</v>
      </c>
      <c r="I4">
        <v>186</v>
      </c>
      <c r="J4">
        <v>193</v>
      </c>
      <c r="K4">
        <v>163</v>
      </c>
      <c r="L4">
        <v>181</v>
      </c>
      <c r="M4">
        <v>182</v>
      </c>
      <c r="N4">
        <f t="shared" ref="N4:N8" si="0">SUM(C4:M4)</f>
        <v>2048</v>
      </c>
      <c r="O4">
        <v>11</v>
      </c>
      <c r="P4" s="210">
        <f>+N4/O4</f>
        <v>186.18181818181819</v>
      </c>
      <c r="Q4">
        <v>2052</v>
      </c>
      <c r="R4">
        <f>N4+Q4</f>
        <v>4100</v>
      </c>
    </row>
    <row r="5" spans="1:18" x14ac:dyDescent="0.25">
      <c r="A5" s="72" t="s">
        <v>120</v>
      </c>
      <c r="C5">
        <v>159</v>
      </c>
      <c r="D5">
        <v>161</v>
      </c>
      <c r="E5">
        <v>127</v>
      </c>
      <c r="F5">
        <v>196</v>
      </c>
      <c r="G5">
        <v>129</v>
      </c>
      <c r="H5">
        <v>204</v>
      </c>
      <c r="I5">
        <v>192</v>
      </c>
      <c r="J5">
        <v>166</v>
      </c>
      <c r="K5">
        <v>207</v>
      </c>
      <c r="L5">
        <v>160</v>
      </c>
      <c r="M5">
        <v>181</v>
      </c>
      <c r="N5">
        <f t="shared" si="0"/>
        <v>1882</v>
      </c>
      <c r="O5">
        <v>11</v>
      </c>
      <c r="P5" s="210">
        <f t="shared" ref="P5:P10" si="1">+N5/O5</f>
        <v>171.09090909090909</v>
      </c>
      <c r="Q5">
        <v>1910</v>
      </c>
      <c r="R5">
        <f t="shared" ref="R5:R9" si="2">N5+Q5</f>
        <v>3792</v>
      </c>
    </row>
    <row r="6" spans="1:18" x14ac:dyDescent="0.25">
      <c r="A6" s="180" t="s">
        <v>235</v>
      </c>
      <c r="C6">
        <v>139</v>
      </c>
      <c r="D6">
        <v>167</v>
      </c>
      <c r="E6">
        <v>138</v>
      </c>
      <c r="F6">
        <v>128</v>
      </c>
      <c r="N6">
        <f t="shared" si="0"/>
        <v>572</v>
      </c>
      <c r="O6">
        <v>4</v>
      </c>
      <c r="P6" s="210">
        <f t="shared" si="1"/>
        <v>143</v>
      </c>
      <c r="Q6">
        <v>761</v>
      </c>
      <c r="R6">
        <f t="shared" si="2"/>
        <v>1333</v>
      </c>
    </row>
    <row r="7" spans="1:18" x14ac:dyDescent="0.25">
      <c r="A7" s="180" t="s">
        <v>127</v>
      </c>
      <c r="G7">
        <v>114</v>
      </c>
      <c r="H7">
        <v>211</v>
      </c>
      <c r="I7">
        <v>142</v>
      </c>
      <c r="J7">
        <v>160</v>
      </c>
      <c r="K7">
        <v>161</v>
      </c>
      <c r="L7">
        <v>114</v>
      </c>
      <c r="M7">
        <v>133</v>
      </c>
      <c r="N7">
        <f t="shared" si="0"/>
        <v>1035</v>
      </c>
      <c r="O7">
        <v>7</v>
      </c>
      <c r="P7" s="210">
        <f t="shared" si="1"/>
        <v>147.85714285714286</v>
      </c>
      <c r="R7">
        <f t="shared" si="2"/>
        <v>1035</v>
      </c>
    </row>
    <row r="8" spans="1:18" x14ac:dyDescent="0.25">
      <c r="A8" s="72" t="s">
        <v>123</v>
      </c>
      <c r="C8">
        <v>158</v>
      </c>
      <c r="D8">
        <v>215</v>
      </c>
      <c r="E8">
        <v>179</v>
      </c>
      <c r="F8">
        <v>213</v>
      </c>
      <c r="G8">
        <v>183</v>
      </c>
      <c r="H8">
        <v>180</v>
      </c>
      <c r="I8">
        <v>140</v>
      </c>
      <c r="J8">
        <v>181</v>
      </c>
      <c r="K8">
        <v>195</v>
      </c>
      <c r="L8">
        <v>144</v>
      </c>
      <c r="M8">
        <v>191</v>
      </c>
      <c r="N8">
        <f t="shared" si="0"/>
        <v>1979</v>
      </c>
      <c r="O8">
        <v>11</v>
      </c>
      <c r="P8" s="210">
        <f t="shared" si="1"/>
        <v>179.90909090909091</v>
      </c>
      <c r="Q8">
        <v>1930</v>
      </c>
      <c r="R8">
        <f t="shared" si="2"/>
        <v>3909</v>
      </c>
    </row>
    <row r="9" spans="1:18" x14ac:dyDescent="0.25">
      <c r="A9" s="72"/>
      <c r="P9" s="210"/>
      <c r="Q9">
        <v>936</v>
      </c>
      <c r="R9">
        <f t="shared" si="2"/>
        <v>936</v>
      </c>
    </row>
    <row r="10" spans="1:18" x14ac:dyDescent="0.25">
      <c r="C10">
        <f>SUM(C4:C8)</f>
        <v>603</v>
      </c>
      <c r="D10">
        <f t="shared" ref="D10:N10" si="3">SUM(D4:D8)</f>
        <v>745</v>
      </c>
      <c r="E10">
        <f t="shared" si="3"/>
        <v>645</v>
      </c>
      <c r="F10">
        <f t="shared" si="3"/>
        <v>742</v>
      </c>
      <c r="G10">
        <f t="shared" si="3"/>
        <v>612</v>
      </c>
      <c r="H10">
        <f t="shared" si="3"/>
        <v>797</v>
      </c>
      <c r="I10">
        <f t="shared" si="3"/>
        <v>660</v>
      </c>
      <c r="J10">
        <f t="shared" si="3"/>
        <v>700</v>
      </c>
      <c r="K10">
        <f t="shared" si="3"/>
        <v>726</v>
      </c>
      <c r="L10">
        <f t="shared" si="3"/>
        <v>599</v>
      </c>
      <c r="M10">
        <f t="shared" si="3"/>
        <v>687</v>
      </c>
      <c r="N10">
        <f t="shared" si="3"/>
        <v>7516</v>
      </c>
      <c r="O10">
        <f>SUM(O4:O8)</f>
        <v>44</v>
      </c>
      <c r="P10" s="210">
        <f t="shared" si="1"/>
        <v>170.81818181818181</v>
      </c>
      <c r="Q10">
        <f>SUM(Q4:Q9)</f>
        <v>7589</v>
      </c>
      <c r="R10">
        <f>SUM(R4:R9)</f>
        <v>15105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joueurs2022_2023</vt:lpstr>
      <vt:lpstr>CHRONO_22_23</vt:lpstr>
      <vt:lpstr>palmares22_23</vt:lpstr>
      <vt:lpstr>nomines_21_22</vt:lpstr>
      <vt:lpstr>dames_clubs_21_22</vt:lpstr>
      <vt:lpstr>hommes_clubs_21_22</vt:lpstr>
      <vt:lpstr>n3 j2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2022-09-26T10:20:08Z</dcterms:modified>
</cp:coreProperties>
</file>