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B26" i="4" l="1"/>
  <c r="B59" i="4"/>
  <c r="S115" i="1"/>
  <c r="S112" i="1"/>
  <c r="S109" i="1"/>
  <c r="S103" i="1"/>
  <c r="S79" i="1"/>
  <c r="S76" i="1"/>
  <c r="S70" i="1"/>
  <c r="S64" i="1"/>
  <c r="S49" i="1"/>
  <c r="S13" i="1"/>
  <c r="S130" i="1"/>
  <c r="M60" i="1"/>
  <c r="K14" i="4" l="1"/>
  <c r="K17" i="4"/>
  <c r="J35" i="3"/>
  <c r="K141" i="1"/>
  <c r="L141" i="1" s="1"/>
  <c r="K140" i="1"/>
  <c r="L144" i="1"/>
  <c r="L140" i="1"/>
  <c r="M129" i="1"/>
  <c r="L129" i="1"/>
  <c r="L128" i="1"/>
  <c r="L130" i="1" s="1"/>
  <c r="M123" i="1"/>
  <c r="L123" i="1"/>
  <c r="L122" i="1"/>
  <c r="L124" i="1" s="1"/>
  <c r="M120" i="1"/>
  <c r="L120" i="1"/>
  <c r="L119" i="1"/>
  <c r="L121" i="1" s="1"/>
  <c r="M117" i="1"/>
  <c r="L117" i="1"/>
  <c r="L116" i="1"/>
  <c r="L118" i="1" s="1"/>
  <c r="M114" i="1"/>
  <c r="L114" i="1"/>
  <c r="L113" i="1"/>
  <c r="L115" i="1" s="1"/>
  <c r="M111" i="1"/>
  <c r="L111" i="1"/>
  <c r="L110" i="1"/>
  <c r="L112" i="1" s="1"/>
  <c r="M108" i="1"/>
  <c r="L108" i="1"/>
  <c r="L107" i="1"/>
  <c r="L109" i="1" s="1"/>
  <c r="M102" i="1"/>
  <c r="L102" i="1"/>
  <c r="L101" i="1"/>
  <c r="L103" i="1" s="1"/>
  <c r="M90" i="1"/>
  <c r="L90" i="1"/>
  <c r="L89" i="1"/>
  <c r="L91" i="1" s="1"/>
  <c r="M87" i="1"/>
  <c r="L87" i="1"/>
  <c r="L86" i="1"/>
  <c r="L88" i="1" s="1"/>
  <c r="M84" i="1"/>
  <c r="L84" i="1"/>
  <c r="L83" i="1"/>
  <c r="L85" i="1" s="1"/>
  <c r="M81" i="1"/>
  <c r="L81" i="1"/>
  <c r="L80" i="1"/>
  <c r="L82" i="1" s="1"/>
  <c r="M78" i="1"/>
  <c r="L78" i="1"/>
  <c r="L77" i="1"/>
  <c r="L79" i="1" s="1"/>
  <c r="M75" i="1"/>
  <c r="L75" i="1"/>
  <c r="L74" i="1"/>
  <c r="L76" i="1" s="1"/>
  <c r="M72" i="1"/>
  <c r="L72" i="1"/>
  <c r="L71" i="1"/>
  <c r="L73" i="1" s="1"/>
  <c r="M69" i="1"/>
  <c r="L69" i="1"/>
  <c r="L68" i="1"/>
  <c r="L70" i="1" s="1"/>
  <c r="M63" i="1"/>
  <c r="L63" i="1"/>
  <c r="L62" i="1"/>
  <c r="L64" i="1" s="1"/>
  <c r="L60" i="1"/>
  <c r="L59" i="1"/>
  <c r="L61" i="1" s="1"/>
  <c r="M57" i="1"/>
  <c r="L57" i="1"/>
  <c r="L56" i="1"/>
  <c r="L58" i="1" s="1"/>
  <c r="M54" i="1"/>
  <c r="L54" i="1"/>
  <c r="L53" i="1"/>
  <c r="L55" i="1" s="1"/>
  <c r="M48" i="1"/>
  <c r="L48" i="1"/>
  <c r="L47" i="1"/>
  <c r="L49" i="1" s="1"/>
  <c r="M45" i="1"/>
  <c r="L45" i="1"/>
  <c r="L44" i="1"/>
  <c r="L46" i="1" s="1"/>
  <c r="M42" i="1"/>
  <c r="L42" i="1"/>
  <c r="L41" i="1"/>
  <c r="L43" i="1" s="1"/>
  <c r="M33" i="1"/>
  <c r="L33" i="1"/>
  <c r="L32" i="1"/>
  <c r="L34" i="1" s="1"/>
  <c r="M30" i="1"/>
  <c r="L30" i="1"/>
  <c r="L29" i="1"/>
  <c r="L31" i="1" s="1"/>
  <c r="M12" i="1"/>
  <c r="L12" i="1"/>
  <c r="L11" i="1"/>
  <c r="L13" i="1" s="1"/>
  <c r="M15" i="1"/>
  <c r="L15" i="1"/>
  <c r="L14" i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H56" i="2"/>
  <c r="L53" i="2"/>
  <c r="L52" i="2"/>
  <c r="K56" i="2"/>
  <c r="L55" i="2"/>
  <c r="J56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L16" i="1"/>
  <c r="S16" i="1" s="1"/>
  <c r="G16" i="1"/>
  <c r="S124" i="1" l="1"/>
  <c r="S118" i="1"/>
  <c r="S85" i="1"/>
  <c r="F118" i="1"/>
  <c r="M138" i="1" l="1"/>
  <c r="L138" i="1"/>
  <c r="L137" i="1"/>
  <c r="L139" i="1" s="1"/>
  <c r="M135" i="1"/>
  <c r="L135" i="1"/>
  <c r="L134" i="1"/>
  <c r="L136" i="1" s="1"/>
  <c r="M132" i="1"/>
  <c r="L132" i="1"/>
  <c r="L131" i="1"/>
  <c r="L133" i="1" s="1"/>
  <c r="M126" i="1"/>
  <c r="L126" i="1"/>
  <c r="L125" i="1"/>
  <c r="L127" i="1" s="1"/>
  <c r="M105" i="1"/>
  <c r="L105" i="1"/>
  <c r="L104" i="1"/>
  <c r="L106" i="1" s="1"/>
  <c r="M99" i="1"/>
  <c r="L99" i="1"/>
  <c r="L98" i="1"/>
  <c r="L100" i="1" s="1"/>
  <c r="M96" i="1"/>
  <c r="L96" i="1"/>
  <c r="L95" i="1"/>
  <c r="L97" i="1" s="1"/>
  <c r="M93" i="1"/>
  <c r="L93" i="1"/>
  <c r="L92" i="1"/>
  <c r="L94" i="1" s="1"/>
  <c r="M66" i="1"/>
  <c r="L66" i="1"/>
  <c r="L65" i="1"/>
  <c r="L67" i="1" s="1"/>
  <c r="M51" i="1"/>
  <c r="L51" i="1"/>
  <c r="L50" i="1"/>
  <c r="L52" i="1" s="1"/>
  <c r="M39" i="1"/>
  <c r="L39" i="1"/>
  <c r="L38" i="1"/>
  <c r="L40" i="1" s="1"/>
  <c r="M36" i="1"/>
  <c r="L36" i="1"/>
  <c r="L35" i="1"/>
  <c r="L37" i="1" s="1"/>
  <c r="M27" i="1"/>
  <c r="L27" i="1"/>
  <c r="L26" i="1"/>
  <c r="L28" i="1" s="1"/>
  <c r="M24" i="1"/>
  <c r="L24" i="1"/>
  <c r="L23" i="1"/>
  <c r="L25" i="1" s="1"/>
  <c r="M21" i="1"/>
  <c r="L21" i="1"/>
  <c r="L20" i="1"/>
  <c r="L22" i="1" s="1"/>
  <c r="M18" i="1"/>
  <c r="L18" i="1"/>
  <c r="L17" i="1"/>
  <c r="L19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S61" i="1" l="1"/>
  <c r="F144" i="1"/>
  <c r="S46" i="1"/>
  <c r="S43" i="1"/>
  <c r="F142" i="1"/>
  <c r="A141" i="1"/>
  <c r="A140" i="1"/>
  <c r="Q141" i="1"/>
  <c r="Q140" i="1"/>
  <c r="Q115" i="1"/>
  <c r="Q94" i="1"/>
  <c r="Q85" i="1"/>
  <c r="Q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4" i="3"/>
  <c r="L11" i="2"/>
  <c r="L9" i="2"/>
  <c r="J71" i="3" l="1"/>
  <c r="J42" i="3"/>
  <c r="F26" i="4" l="1"/>
  <c r="J49" i="3"/>
  <c r="J9" i="3"/>
  <c r="J73" i="3" s="1"/>
  <c r="Q136" i="1" l="1"/>
  <c r="Q130" i="1"/>
  <c r="Q124" i="1"/>
  <c r="Q121" i="1"/>
  <c r="Q118" i="1"/>
  <c r="Q112" i="1"/>
  <c r="Q109" i="1"/>
  <c r="Q106" i="1"/>
  <c r="Q103" i="1"/>
  <c r="Q100" i="1"/>
  <c r="Q97" i="1"/>
  <c r="Q88" i="1"/>
  <c r="Q79" i="1"/>
  <c r="Q76" i="1"/>
  <c r="Q73" i="1"/>
  <c r="Q70" i="1"/>
  <c r="Q67" i="1"/>
  <c r="Q64" i="1"/>
  <c r="Q61" i="1"/>
  <c r="Q55" i="1"/>
  <c r="Q52" i="1"/>
  <c r="Q49" i="1"/>
  <c r="Q46" i="1"/>
  <c r="Q43" i="1"/>
  <c r="Q40" i="1"/>
  <c r="Q37" i="1"/>
  <c r="Q34" i="1"/>
  <c r="Q31" i="1"/>
  <c r="Q22" i="1"/>
  <c r="Q19" i="1"/>
  <c r="Q16" i="1"/>
  <c r="Q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J52" i="3"/>
  <c r="K21" i="4" l="1"/>
  <c r="K23" i="4"/>
  <c r="K20" i="4"/>
  <c r="K9" i="4"/>
  <c r="K19" i="4"/>
  <c r="K13" i="4"/>
  <c r="K18" i="4"/>
  <c r="K12" i="4"/>
  <c r="K16" i="4"/>
  <c r="K22" i="4"/>
  <c r="K10" i="4"/>
  <c r="K11" i="4"/>
  <c r="K15" i="4"/>
  <c r="C26" i="4"/>
  <c r="K26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J26" i="4" l="1"/>
  <c r="I26" i="4"/>
  <c r="H26" i="4"/>
  <c r="G26" i="4"/>
  <c r="E26" i="4"/>
  <c r="D26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J16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M141" i="1" l="1"/>
  <c r="K94" i="6" l="1"/>
  <c r="K89" i="6"/>
  <c r="K84" i="6"/>
  <c r="K80" i="6"/>
  <c r="K106" i="6" l="1"/>
  <c r="J57" i="3" l="1"/>
  <c r="S121" i="1" l="1"/>
  <c r="S34" i="1"/>
  <c r="S88" i="1" l="1"/>
  <c r="L8" i="2" l="1"/>
  <c r="L10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L12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56" i="2"/>
  <c r="K45" i="6"/>
  <c r="K14" i="5"/>
  <c r="K75" i="5"/>
  <c r="O143" i="1"/>
  <c r="E144" i="1"/>
  <c r="K76" i="6" l="1"/>
  <c r="I111" i="6"/>
  <c r="J111" i="6"/>
  <c r="K39" i="6"/>
  <c r="K92" i="5"/>
  <c r="K39" i="5"/>
  <c r="K69" i="5"/>
  <c r="S73" i="1"/>
  <c r="S55" i="1"/>
  <c r="Q142" i="1"/>
  <c r="D144" i="1"/>
  <c r="S31" i="1"/>
  <c r="K111" i="6" l="1"/>
  <c r="L142" i="1"/>
</calcChain>
</file>

<file path=xl/sharedStrings.xml><?xml version="1.0" encoding="utf-8"?>
<sst xmlns="http://schemas.openxmlformats.org/spreadsheetml/2006/main" count="1141" uniqueCount="412">
  <si>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</si>
  <si>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</si>
  <si>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</si>
  <si>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</si>
  <si>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</si>
  <si>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</si>
  <si>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</si>
  <si>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</si>
  <si>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</si>
  <si>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</si>
  <si>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</si>
  <si>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</si>
  <si>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</si>
  <si>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</si>
  <si>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</si>
  <si>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</si>
  <si>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</si>
  <si>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</si>
  <si>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</si>
  <si>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</si>
  <si>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</si>
  <si>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</si>
  <si>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</si>
  <si>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</si>
  <si>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</si>
  <si>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</si>
  <si>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</si>
  <si>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</si>
  <si>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</si>
  <si>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</si>
  <si>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</si>
  <si>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</si>
  <si>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</si>
  <si>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</si>
  <si>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</si>
  <si>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</si>
  <si>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</si>
  <si>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</si>
  <si>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</si>
  <si>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</si>
  <si>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</si>
  <si>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</si>
  <si>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</si>
  <si>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</si>
  <si>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</si>
  <si>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</si>
  <si>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</si>
  <si>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</si>
  <si>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</si>
  <si>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</si>
  <si>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</si>
  <si>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</si>
  <si>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</si>
  <si>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</si>
  <si>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</si>
  <si>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</si>
  <si>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</si>
  <si>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</si>
  <si>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</si>
  <si>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</si>
  <si>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</si>
  <si>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</si>
  <si>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</si>
  <si>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</si>
  <si>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</si>
  <si>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</si>
  <si>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</si>
  <si>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</si>
  <si>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</si>
  <si>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</si>
  <si>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</si>
  <si>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</si>
  <si>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</si>
  <si>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</si>
  <si>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</si>
  <si>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</si>
  <si>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</si>
  <si>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</si>
  <si>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</si>
  <si>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</si>
  <si>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</si>
  <si>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</si>
  <si>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</si>
  <si>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</si>
  <si>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</si>
  <si>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</si>
  <si>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</si>
  <si>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</si>
  <si>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</si>
  <si>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</si>
  <si>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</si>
  <si>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</si>
  <si>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</si>
  <si>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</si>
  <si>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</si>
  <si>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</si>
  <si>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</si>
  <si>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</si>
  <si>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</si>
  <si>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</si>
  <si>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</si>
  <si>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</si>
  <si>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</si>
  <si>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</si>
  <si>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</si>
  <si>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</si>
  <si>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</si>
  <si>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</si>
  <si>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</si>
  <si>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</si>
  <si>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</si>
  <si>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</si>
  <si>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</si>
  <si>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</si>
  <si>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</si>
  <si>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</si>
  <si>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</si>
  <si>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</si>
  <si>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</si>
  <si>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</si>
  <si>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</si>
  <si>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</si>
  <si>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</si>
  <si>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</si>
  <si>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</si>
  <si>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</si>
  <si>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</si>
  <si>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</si>
  <si>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</si>
  <si>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</si>
  <si>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</si>
  <si>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</si>
  <si>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</si>
  <si>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</si>
  <si>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</si>
  <si>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</si>
  <si>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</si>
  <si>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</si>
  <si>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</si>
  <si>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</si>
  <si>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</si>
  <si>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</si>
  <si>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</si>
  <si>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</si>
  <si>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</si>
  <si>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</si>
  <si>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</si>
  <si>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</si>
  <si>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</si>
  <si>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</si>
  <si>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</si>
  <si>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</si>
  <si>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</si>
  <si>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</si>
  <si>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</si>
  <si>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</si>
  <si>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</si>
  <si>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</si>
  <si>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</si>
  <si>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</si>
  <si>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</si>
  <si>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</si>
  <si>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</si>
  <si>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</si>
  <si>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</si>
  <si>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</si>
  <si>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</si>
  <si>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</si>
  <si>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</si>
  <si>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</si>
  <si>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</si>
  <si>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</si>
  <si>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</si>
  <si>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</si>
  <si>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</si>
  <si>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</si>
  <si>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</si>
  <si>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</si>
  <si>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</si>
  <si>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</si>
  <si>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</si>
  <si>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</si>
  <si>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</si>
  <si>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</si>
  <si>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</si>
  <si>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</si>
  <si>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</si>
  <si>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</si>
  <si>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</si>
  <si>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</si>
  <si>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</si>
  <si>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</si>
  <si>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</si>
  <si>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</si>
  <si>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</si>
  <si>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</si>
  <si>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</si>
  <si>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</si>
  <si>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</si>
  <si>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</si>
  <si>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</si>
  <si>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</si>
  <si>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</si>
  <si>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</si>
  <si>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</si>
  <si>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</si>
  <si>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</si>
  <si>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</si>
  <si>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</si>
  <si>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</si>
  <si>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</si>
  <si>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</si>
  <si>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</si>
  <si>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</si>
  <si>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</si>
  <si>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</si>
  <si>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</si>
  <si>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</si>
  <si>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</si>
  <si>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</si>
  <si>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</si>
  <si>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</si>
  <si>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</si>
  <si>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</si>
  <si>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</si>
  <si>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</si>
  <si>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</si>
  <si>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</si>
  <si>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</si>
  <si>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</si>
  <si>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</si>
  <si>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</si>
  <si>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</si>
  <si>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</si>
  <si>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</si>
  <si>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</si>
  <si>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</si>
  <si>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</si>
  <si>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</si>
  <si>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</si>
  <si>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</si>
  <si>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</si>
  <si>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Levesque Bernard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</si>
  <si>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</si>
  <si>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</si>
  <si>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</si>
  <si>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</si>
  <si>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</si>
  <si>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</si>
  <si>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</si>
  <si>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</si>
  <si>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</si>
  <si>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</si>
  <si>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</si>
  <si>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</si>
  <si>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</si>
  <si>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</si>
  <si>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</si>
  <si>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</si>
  <si>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Cherbourg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</si>
  <si>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</si>
  <si>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</si>
  <si>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</si>
  <si>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</si>
  <si>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</si>
  <si>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</si>
  <si>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</si>
  <si>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</si>
  <si>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</si>
  <si>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</si>
  <si>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</si>
  <si>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</si>
  <si>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</si>
  <si>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</si>
  <si>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</si>
  <si>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</si>
  <si>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</si>
  <si>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</si>
  <si>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Canteux Thierry</t>
  </si>
  <si>
    <t>Leparquier Didier</t>
  </si>
  <si>
    <t>NIOBEY  Simon</t>
  </si>
  <si>
    <t>Régionale   1  Equipe   1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</si>
  <si>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</si>
  <si>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</si>
  <si>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</si>
  <si>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</si>
  <si>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</si>
  <si>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</si>
  <si>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</si>
  <si>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</si>
  <si>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</si>
  <si>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</si>
  <si>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</si>
  <si>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</si>
  <si>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</si>
  <si>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</si>
  <si>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</si>
  <si>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</si>
  <si>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</si>
  <si>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</si>
  <si>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</si>
  <si>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</si>
  <si>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</si>
  <si>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</si>
  <si>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</si>
  <si>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</si>
  <si>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</si>
  <si>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</si>
  <si>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</si>
  <si>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</si>
  <si>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</si>
  <si>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</si>
  <si>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</si>
  <si>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</si>
  <si>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</si>
  <si>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départ honorable !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</si>
  <si>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</si>
  <si>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</si>
  <si>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</si>
  <si>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</si>
  <si>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</si>
  <si>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</si>
  <si>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</si>
  <si>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</si>
  <si>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</si>
  <si>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</si>
  <si>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</si>
  <si>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</si>
  <si>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</si>
  <si>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</si>
  <si>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</si>
  <si>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</si>
  <si>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</si>
  <si>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</si>
  <si>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</si>
  <si>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</si>
  <si>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</si>
  <si>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</si>
  <si>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</si>
  <si>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</si>
  <si>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</si>
  <si>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</si>
  <si>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</si>
  <si>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</si>
  <si>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</si>
  <si>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</si>
  <si>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</si>
  <si>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</si>
  <si>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</si>
  <si>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</si>
  <si>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</si>
  <si>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</si>
  <si>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</si>
  <si>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</si>
  <si>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</si>
  <si>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</si>
  <si>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</si>
  <si>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</si>
  <si>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</si>
  <si>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</si>
  <si>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</si>
  <si>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</si>
  <si>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</si>
  <si>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</si>
  <si>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</si>
  <si>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</si>
  <si>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</si>
  <si>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</si>
  <si>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</si>
  <si>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</si>
  <si>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</si>
  <si>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</si>
  <si>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</si>
  <si>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</si>
  <si>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</si>
  <si>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</si>
  <si>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</si>
  <si>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</si>
  <si>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</si>
  <si>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 xml:space="preserve"> 6    2 èmes   places</t>
  </si>
  <si>
    <t>LECORDIER Lolita - MARIETTE Laure</t>
  </si>
  <si>
    <t xml:space="preserve">     1   3 èmes   places</t>
  </si>
  <si>
    <t>7  PODIUMS : hors 1 ère place</t>
  </si>
  <si>
    <t>METIVIER Chantal</t>
  </si>
  <si>
    <t>LEPARQUIER Christel</t>
  </si>
  <si>
    <t>elle a su jouer sa moyenne !</t>
  </si>
  <si>
    <t>pas volée , la médaille  !</t>
  </si>
  <si>
    <t>où suis-je, qui suis-je, que fais-je ?</t>
  </si>
  <si>
    <t>bon début !</t>
  </si>
  <si>
    <t xml:space="preserve">aurait pu jouer avec Gilles ! </t>
  </si>
  <si>
    <t>entame sérieuse !</t>
  </si>
  <si>
    <t>reprise  en coup de mou !</t>
  </si>
  <si>
    <t>p… de bowling !</t>
  </si>
  <si>
    <t>très bonne entame !</t>
  </si>
  <si>
    <t>ce n'est pas un trou mais un goufre !</t>
  </si>
  <si>
    <t>confirmation , titre en sus !</t>
  </si>
  <si>
    <t>entrée très satisfaisante !</t>
  </si>
  <si>
    <t>ça mérite bien le titre !</t>
  </si>
  <si>
    <t>un peu trop cool !</t>
  </si>
  <si>
    <t xml:space="preserve">entame  compensée  ! </t>
  </si>
  <si>
    <t>excellente perf !</t>
  </si>
  <si>
    <t>la médaille justifie l'effort !</t>
  </si>
  <si>
    <t>c'est quand je veux !</t>
  </si>
  <si>
    <t>a fait de l'aviron !</t>
  </si>
  <si>
    <t>contre perf, hélas pas isolée !</t>
  </si>
  <si>
    <t>maintenant, je joue !</t>
  </si>
  <si>
    <t>très bonne entame, médaille en plus !</t>
  </si>
  <si>
    <t>a joué en alternance !</t>
  </si>
  <si>
    <t>contre coup, sans gravité !</t>
  </si>
  <si>
    <t>GENEVIEVE Teddy</t>
  </si>
  <si>
    <t>LEGARSON Victor</t>
  </si>
  <si>
    <t>DEVAUX 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</si>
</sst>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29" fillId="13" borderId="0" xfId="0" applyFont="1" applyFill="1"/>
    <xf numFmtId="0" fontId="15" fillId="13" borderId="0" xfId="0" applyFont="1" applyFill="1"/>
    <xf numFmtId="0" fontId="31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workbookViewId="0">
      <selection activeCell="O119" sqref="O11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1" width="9.7109375" customWidth="1"/>
    <col min="12" max="12" width="10.7109375" customWidth="1"/>
    <col min="13" max="13" width="8.5703125" customWidth="1"/>
    <col min="14" max="14" width="36.140625" customWidth="1"/>
    <col min="15" max="15" width="12.42578125" customWidth="1"/>
    <col min="16" max="16" width="2.28515625" customWidth="1"/>
    <col min="17" max="17" width="9.28515625" customWidth="1"/>
    <col min="18" max="18" width="2.42578125" customWidth="1"/>
    <col min="19" max="19" width="9.85546875" customWidth="1"/>
  </cols>
  <sheetData>
    <row r="1" spans="1:21" ht="15.75" x14ac:dyDescent="0.25">
      <c r="A1" s="55" t="s">
        <v>284</v>
      </c>
    </row>
    <row r="4" spans="1:21" x14ac:dyDescent="0.25">
      <c r="A4" s="1"/>
      <c r="B4" s="142" t="s">
        <v>0</v>
      </c>
      <c r="C4" s="2"/>
      <c r="D4" s="106" t="s">
        <v>229</v>
      </c>
      <c r="E4" s="106" t="s">
        <v>313</v>
      </c>
      <c r="F4" s="234" t="s">
        <v>331</v>
      </c>
      <c r="G4" s="234" t="s">
        <v>327</v>
      </c>
      <c r="H4" s="234" t="s">
        <v>331</v>
      </c>
      <c r="I4" s="234" t="s">
        <v>327</v>
      </c>
      <c r="J4" s="234" t="s">
        <v>331</v>
      </c>
      <c r="K4" s="106" t="s">
        <v>229</v>
      </c>
      <c r="L4" s="117"/>
      <c r="M4" s="118"/>
      <c r="O4" s="4"/>
      <c r="Q4" s="5" t="s">
        <v>260</v>
      </c>
      <c r="S4" s="6" t="s">
        <v>1</v>
      </c>
    </row>
    <row r="5" spans="1:21" x14ac:dyDescent="0.25">
      <c r="A5" s="137" t="s">
        <v>13</v>
      </c>
      <c r="B5" s="137"/>
      <c r="C5" s="7"/>
      <c r="D5" s="119" t="s">
        <v>233</v>
      </c>
      <c r="E5" s="107"/>
      <c r="F5" s="119"/>
      <c r="G5" s="119"/>
      <c r="H5" s="119"/>
      <c r="I5" s="119"/>
      <c r="J5" s="119"/>
      <c r="K5" s="119" t="s">
        <v>233</v>
      </c>
      <c r="L5" s="248" t="s">
        <v>285</v>
      </c>
      <c r="M5" s="249"/>
      <c r="O5" s="8"/>
      <c r="Q5" s="9" t="s">
        <v>3</v>
      </c>
      <c r="S5" s="10" t="s">
        <v>4</v>
      </c>
    </row>
    <row r="6" spans="1:21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41">
        <v>44836</v>
      </c>
      <c r="I6" s="241">
        <v>44843</v>
      </c>
      <c r="J6" s="241">
        <v>44843</v>
      </c>
      <c r="K6" s="241">
        <v>44843</v>
      </c>
      <c r="L6" s="120"/>
      <c r="M6" s="121"/>
      <c r="O6" s="4"/>
      <c r="Q6" s="9" t="s">
        <v>2</v>
      </c>
      <c r="S6" s="10" t="s">
        <v>6</v>
      </c>
    </row>
    <row r="7" spans="1:21" x14ac:dyDescent="0.25">
      <c r="A7" s="137">
        <v>2021</v>
      </c>
      <c r="B7" s="143" t="s">
        <v>7</v>
      </c>
      <c r="C7" s="7"/>
      <c r="D7" s="122" t="s">
        <v>205</v>
      </c>
      <c r="E7" s="122" t="s">
        <v>314</v>
      </c>
      <c r="F7" s="122" t="s">
        <v>314</v>
      </c>
      <c r="G7" s="122" t="s">
        <v>328</v>
      </c>
      <c r="H7" s="122" t="s">
        <v>314</v>
      </c>
      <c r="I7" s="122" t="s">
        <v>368</v>
      </c>
      <c r="J7" s="122" t="s">
        <v>368</v>
      </c>
      <c r="K7" s="122" t="s">
        <v>368</v>
      </c>
      <c r="L7" s="114" t="s">
        <v>8</v>
      </c>
      <c r="M7" s="114" t="s">
        <v>9</v>
      </c>
      <c r="O7" s="4"/>
      <c r="Q7" s="9" t="s">
        <v>261</v>
      </c>
      <c r="S7" s="10" t="s">
        <v>13</v>
      </c>
    </row>
    <row r="8" spans="1:21" x14ac:dyDescent="0.25">
      <c r="A8" s="137"/>
      <c r="B8" s="143" t="s">
        <v>10</v>
      </c>
      <c r="C8" s="7"/>
      <c r="D8" s="109" t="s">
        <v>290</v>
      </c>
      <c r="E8" s="235"/>
      <c r="F8" s="109" t="s">
        <v>332</v>
      </c>
      <c r="G8" s="109" t="s">
        <v>329</v>
      </c>
      <c r="H8" s="109" t="s">
        <v>344</v>
      </c>
      <c r="I8" s="109" t="s">
        <v>366</v>
      </c>
      <c r="J8" s="109" t="s">
        <v>367</v>
      </c>
      <c r="K8" s="109" t="s">
        <v>369</v>
      </c>
      <c r="L8" s="114" t="s">
        <v>11</v>
      </c>
      <c r="M8" s="114" t="s">
        <v>12</v>
      </c>
      <c r="O8" s="4"/>
      <c r="Q8" s="219" t="s">
        <v>301</v>
      </c>
      <c r="S8" s="10" t="s">
        <v>291</v>
      </c>
    </row>
    <row r="9" spans="1:21" x14ac:dyDescent="0.25">
      <c r="A9" s="137">
        <v>2022</v>
      </c>
      <c r="B9" s="137"/>
      <c r="C9" s="7"/>
      <c r="D9" s="109"/>
      <c r="E9" s="109"/>
      <c r="F9" s="109" t="s">
        <v>333</v>
      </c>
      <c r="G9" s="109" t="s">
        <v>330</v>
      </c>
      <c r="H9" s="109"/>
      <c r="I9" s="109" t="s">
        <v>372</v>
      </c>
      <c r="J9" s="109" t="s">
        <v>371</v>
      </c>
      <c r="K9" s="109" t="s">
        <v>370</v>
      </c>
      <c r="L9" s="114" t="s">
        <v>15</v>
      </c>
      <c r="M9" s="114" t="s">
        <v>16</v>
      </c>
      <c r="N9" s="189"/>
      <c r="O9" s="8"/>
      <c r="Q9" s="218">
        <v>2022</v>
      </c>
      <c r="S9" s="10"/>
    </row>
    <row r="10" spans="1:21" x14ac:dyDescent="0.25">
      <c r="A10" s="12"/>
      <c r="B10" s="144" t="s">
        <v>17</v>
      </c>
      <c r="C10" s="13"/>
      <c r="D10" s="110" t="s">
        <v>18</v>
      </c>
      <c r="E10" s="110" t="s">
        <v>305</v>
      </c>
      <c r="F10" s="110" t="s">
        <v>18</v>
      </c>
      <c r="G10" s="110" t="s">
        <v>334</v>
      </c>
      <c r="H10" s="110" t="s">
        <v>339</v>
      </c>
      <c r="I10" s="110" t="s">
        <v>348</v>
      </c>
      <c r="J10" s="110" t="s">
        <v>348</v>
      </c>
      <c r="K10" s="110" t="s">
        <v>348</v>
      </c>
      <c r="L10" s="115" t="s">
        <v>14</v>
      </c>
      <c r="M10" s="116"/>
      <c r="O10" s="14"/>
      <c r="Q10" s="15"/>
      <c r="S10" s="16"/>
    </row>
    <row r="11" spans="1:21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5">
        <f>IF(SUM(D11:K11)=0,"",SUM(D11:K11))</f>
        <v>1053</v>
      </c>
      <c r="M11" s="19"/>
      <c r="N11" s="20"/>
      <c r="O11" s="21" t="s">
        <v>19</v>
      </c>
      <c r="Q11" s="112">
        <v>5271</v>
      </c>
      <c r="S11" s="18"/>
    </row>
    <row r="12" spans="1:21" x14ac:dyDescent="0.25">
      <c r="A12" s="114">
        <v>40</v>
      </c>
      <c r="B12" s="124" t="s">
        <v>21</v>
      </c>
      <c r="C12" s="22" t="s">
        <v>22</v>
      </c>
      <c r="D12" s="147"/>
      <c r="E12" s="147"/>
      <c r="F12" s="224"/>
      <c r="G12" s="236"/>
      <c r="H12" s="239"/>
      <c r="I12" s="242"/>
      <c r="J12" s="242"/>
      <c r="K12" s="242">
        <v>8</v>
      </c>
      <c r="L12" s="145">
        <f>IF(SUM(D12:K12)=0,"",SUM(D12:K12))</f>
        <v>8</v>
      </c>
      <c r="M12" s="114">
        <f>IF(COUNTA(D12:K12)=0,"",COUNTA(D12:K12))</f>
        <v>1</v>
      </c>
      <c r="N12" s="257" t="s">
        <v>385</v>
      </c>
      <c r="O12" s="24" t="s">
        <v>21</v>
      </c>
      <c r="Q12" s="114">
        <v>40</v>
      </c>
      <c r="S12" s="18"/>
      <c r="T12" s="198"/>
      <c r="U12" s="199"/>
    </row>
    <row r="13" spans="1:21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 t="shared" ref="L13" si="0">IF(L11="","",L11/L12)</f>
        <v>131.625</v>
      </c>
      <c r="M13" s="25"/>
      <c r="N13" s="160"/>
      <c r="O13" s="133" t="s">
        <v>23</v>
      </c>
      <c r="Q13" s="138">
        <f t="shared" ref="Q13" si="1">IF(Q11="","",Q11/Q12)</f>
        <v>131.77500000000001</v>
      </c>
      <c r="S13" s="141">
        <f>L13-A13</f>
        <v>-0.15000000000000568</v>
      </c>
      <c r="T13" s="198"/>
      <c r="U13" s="199"/>
    </row>
    <row r="14" spans="1:21" x14ac:dyDescent="0.25">
      <c r="A14" s="139">
        <v>5865</v>
      </c>
      <c r="B14" s="37" t="s">
        <v>248</v>
      </c>
      <c r="C14" s="17" t="s">
        <v>20</v>
      </c>
      <c r="D14" s="196"/>
      <c r="E14" s="166"/>
      <c r="F14" s="166"/>
      <c r="G14" s="139">
        <v>1090</v>
      </c>
      <c r="H14" s="139"/>
      <c r="I14" s="139"/>
      <c r="J14" s="139"/>
      <c r="K14" s="139"/>
      <c r="L14" s="145">
        <f>IF(SUM(D14:K14)=0,"",SUM(D14:K14))</f>
        <v>1090</v>
      </c>
      <c r="M14" s="19"/>
      <c r="N14" s="160"/>
      <c r="O14" s="37" t="s">
        <v>248</v>
      </c>
      <c r="Q14" s="139">
        <v>5865</v>
      </c>
      <c r="S14" s="150"/>
      <c r="T14" s="182"/>
      <c r="U14" s="199"/>
    </row>
    <row r="15" spans="1:21" x14ac:dyDescent="0.25">
      <c r="A15" s="139">
        <v>52</v>
      </c>
      <c r="B15" s="134" t="s">
        <v>249</v>
      </c>
      <c r="C15" s="22" t="s">
        <v>22</v>
      </c>
      <c r="D15" s="196"/>
      <c r="E15" s="166"/>
      <c r="F15" s="166"/>
      <c r="G15" s="139">
        <v>8</v>
      </c>
      <c r="H15" s="139"/>
      <c r="I15" s="139"/>
      <c r="J15" s="139"/>
      <c r="K15" s="139"/>
      <c r="L15" s="145">
        <f>IF(SUM(D15:K15)=0,"",SUM(D15:K15))</f>
        <v>8</v>
      </c>
      <c r="M15" s="114">
        <f>IF(COUNTA(D15:K15)=0,"",COUNTA(D15:K15))</f>
        <v>1</v>
      </c>
      <c r="N15" s="160" t="s">
        <v>337</v>
      </c>
      <c r="O15" s="134" t="s">
        <v>249</v>
      </c>
      <c r="Q15" s="139">
        <v>52</v>
      </c>
      <c r="S15" s="150"/>
      <c r="T15" s="198"/>
      <c r="U15" s="198"/>
    </row>
    <row r="16" spans="1:21" x14ac:dyDescent="0.25">
      <c r="A16" s="138">
        <f>A14/A15</f>
        <v>112.78846153846153</v>
      </c>
      <c r="B16" s="135" t="s">
        <v>250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>
        <f t="shared" ref="L16" si="2">IF(L14="","",L14/L15)</f>
        <v>136.25</v>
      </c>
      <c r="M16" s="25"/>
      <c r="N16" s="160"/>
      <c r="O16" s="134" t="s">
        <v>250</v>
      </c>
      <c r="Q16" s="138">
        <f t="shared" ref="Q16" si="3">IF(Q14="","",Q14/Q15)</f>
        <v>112.78846153846153</v>
      </c>
      <c r="S16" s="141">
        <f>L16-A16</f>
        <v>23.461538461538467</v>
      </c>
      <c r="T16" s="198"/>
      <c r="U16" s="198"/>
    </row>
    <row r="17" spans="1:21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45" t="str">
        <f t="shared" ref="L17:L18" si="4">IF(SUM(D17:F17)=0,"",SUM(D17:F17))</f>
        <v/>
      </c>
      <c r="M17" s="19"/>
      <c r="N17" s="23"/>
      <c r="O17" s="26" t="s">
        <v>25</v>
      </c>
      <c r="Q17" s="139">
        <v>2315</v>
      </c>
      <c r="S17" s="145"/>
      <c r="T17" s="199"/>
      <c r="U17" s="182"/>
    </row>
    <row r="18" spans="1:21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45" t="str">
        <f t="shared" si="4"/>
        <v/>
      </c>
      <c r="M18" s="114" t="str">
        <f t="shared" ref="M18" si="5">IF(COUNTA(D18:F18)=0,"",COUNTA(D18:F18))</f>
        <v/>
      </c>
      <c r="N18" s="160"/>
      <c r="O18" s="27" t="s">
        <v>26</v>
      </c>
      <c r="Q18" s="139">
        <v>12</v>
      </c>
      <c r="S18" s="145"/>
    </row>
    <row r="19" spans="1:21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38" t="str">
        <f t="shared" ref="L19:L28" si="6">IF(L17="","",L17/L18)</f>
        <v/>
      </c>
      <c r="M19" s="25"/>
      <c r="N19" s="160"/>
      <c r="O19" s="135" t="s">
        <v>27</v>
      </c>
      <c r="Q19" s="138">
        <f t="shared" ref="Q19" si="7">IF(Q17="","",Q17/Q18)</f>
        <v>192.91666666666666</v>
      </c>
      <c r="S19" s="141"/>
    </row>
    <row r="20" spans="1:21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45" t="str">
        <f t="shared" ref="L20:L21" si="8">IF(SUM(D20:F20)=0,"",SUM(D20:F20))</f>
        <v/>
      </c>
      <c r="M20" s="19"/>
      <c r="N20" s="28"/>
      <c r="O20" s="29" t="s">
        <v>28</v>
      </c>
      <c r="Q20" s="139">
        <v>1352</v>
      </c>
      <c r="S20" s="145"/>
    </row>
    <row r="21" spans="1:21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45" t="str">
        <f t="shared" si="8"/>
        <v/>
      </c>
      <c r="M21" s="114" t="str">
        <f t="shared" ref="M21" si="9">IF(COUNTA(D21:F21)=0,"",COUNTA(D21:F21))</f>
        <v/>
      </c>
      <c r="N21" s="160"/>
      <c r="O21" s="27" t="s">
        <v>29</v>
      </c>
      <c r="Q21" s="139">
        <v>12</v>
      </c>
      <c r="S21" s="145"/>
    </row>
    <row r="22" spans="1:21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38" t="str">
        <f t="shared" si="6"/>
        <v/>
      </c>
      <c r="M22" s="25"/>
      <c r="N22" s="28"/>
      <c r="O22" s="161" t="s">
        <v>30</v>
      </c>
      <c r="Q22" s="138">
        <f t="shared" ref="Q22" si="10">IF(Q20="","",Q20/Q21)</f>
        <v>112.66666666666667</v>
      </c>
      <c r="S22" s="141"/>
    </row>
    <row r="23" spans="1:21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45" t="str">
        <f t="shared" ref="L23:L24" si="11">IF(SUM(D23:F23)=0,"",SUM(D23:F23))</f>
        <v/>
      </c>
      <c r="M23" s="19"/>
      <c r="N23" s="30"/>
      <c r="O23" s="21" t="s">
        <v>31</v>
      </c>
      <c r="Q23" s="112"/>
      <c r="S23" s="145"/>
    </row>
    <row r="24" spans="1:21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45" t="str">
        <f t="shared" si="11"/>
        <v/>
      </c>
      <c r="M24" s="114" t="str">
        <f t="shared" ref="M24" si="12">IF(COUNTA(D24:F24)=0,"",COUNTA(D24:F24))</f>
        <v/>
      </c>
      <c r="N24" s="160"/>
      <c r="O24" s="31" t="s">
        <v>32</v>
      </c>
      <c r="P24" s="32"/>
      <c r="Q24" s="112"/>
      <c r="S24" s="145"/>
    </row>
    <row r="25" spans="1:21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38" t="str">
        <f t="shared" si="6"/>
        <v/>
      </c>
      <c r="M25" s="25"/>
      <c r="N25" s="23"/>
      <c r="O25" s="133" t="s">
        <v>33</v>
      </c>
      <c r="P25" s="32"/>
      <c r="Q25" s="138"/>
      <c r="R25" s="30"/>
      <c r="S25" s="141"/>
    </row>
    <row r="26" spans="1:21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45" t="str">
        <f t="shared" ref="L26:L27" si="13">IF(SUM(D26:F26)=0,"",SUM(D26:F26))</f>
        <v/>
      </c>
      <c r="M26" s="19"/>
      <c r="N26" s="23"/>
      <c r="O26" s="33" t="s">
        <v>31</v>
      </c>
      <c r="P26" s="32"/>
      <c r="Q26" s="112">
        <v>1068</v>
      </c>
      <c r="R26" s="34"/>
      <c r="S26" s="145"/>
    </row>
    <row r="27" spans="1:21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45" t="str">
        <f t="shared" si="13"/>
        <v/>
      </c>
      <c r="M27" s="114" t="str">
        <f t="shared" ref="M27" si="14">IF(COUNTA(D27:F27)=0,"",COUNTA(D27:F27))</f>
        <v/>
      </c>
      <c r="N27" s="160"/>
      <c r="O27" s="27" t="s">
        <v>34</v>
      </c>
      <c r="P27" s="32"/>
      <c r="Q27" s="112">
        <v>7</v>
      </c>
      <c r="R27" s="34"/>
      <c r="S27" s="145"/>
    </row>
    <row r="28" spans="1:21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38" t="str">
        <f t="shared" si="6"/>
        <v/>
      </c>
      <c r="M28" s="25"/>
      <c r="N28" s="23"/>
      <c r="O28" s="135" t="s">
        <v>35</v>
      </c>
      <c r="P28" s="32"/>
      <c r="Q28" s="138">
        <f t="shared" ref="Q28" si="15">IF(Q26="","",Q26/Q27)</f>
        <v>152.57142857142858</v>
      </c>
      <c r="R28" s="30"/>
      <c r="S28" s="141"/>
    </row>
    <row r="29" spans="1:21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45">
        <f t="shared" ref="L29:L30" si="16">IF(SUM(D29:K29)=0,"",SUM(D29:K29))</f>
        <v>9139</v>
      </c>
      <c r="M29" s="19"/>
      <c r="N29" s="20"/>
      <c r="O29" s="36" t="s">
        <v>37</v>
      </c>
      <c r="P29" s="30"/>
      <c r="Q29" s="112">
        <v>52442</v>
      </c>
      <c r="R29" s="30"/>
      <c r="S29" s="145"/>
    </row>
    <row r="30" spans="1:21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45">
        <f t="shared" si="16"/>
        <v>52</v>
      </c>
      <c r="M30" s="114">
        <f t="shared" ref="M30" si="17">IF(COUNTA(D30:K30)=0,"",COUNTA(D30:K30))</f>
        <v>4</v>
      </c>
      <c r="N30" s="258" t="s">
        <v>407</v>
      </c>
      <c r="O30" s="31" t="s">
        <v>38</v>
      </c>
      <c r="P30" s="30"/>
      <c r="Q30" s="112">
        <v>300</v>
      </c>
      <c r="R30" s="30"/>
      <c r="S30" s="145"/>
    </row>
    <row r="31" spans="1:21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>
        <f t="shared" ref="L31:L34" si="18">IF(L29="","",L29/L30)</f>
        <v>175.75</v>
      </c>
      <c r="M31" s="25"/>
      <c r="N31" s="160"/>
      <c r="O31" s="133" t="s">
        <v>39</v>
      </c>
      <c r="P31" s="30"/>
      <c r="Q31" s="138">
        <f t="shared" ref="Q31" si="19">IF(Q29="","",Q29/Q30)</f>
        <v>174.80666666666667</v>
      </c>
      <c r="R31" s="30"/>
      <c r="S31" s="141">
        <f>L31-A31</f>
        <v>0.94333333333332803</v>
      </c>
    </row>
    <row r="32" spans="1:21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45">
        <f t="shared" ref="L32:L33" si="20">IF(SUM(D32:K32)=0,"",SUM(D32:K32))</f>
        <v>3210</v>
      </c>
      <c r="M32" s="19"/>
      <c r="N32" s="187"/>
      <c r="O32" s="37" t="s">
        <v>40</v>
      </c>
      <c r="P32" s="30"/>
      <c r="Q32" s="112">
        <v>19153</v>
      </c>
      <c r="R32" s="30"/>
      <c r="S32" s="145"/>
    </row>
    <row r="33" spans="1:19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45">
        <f t="shared" si="20"/>
        <v>16</v>
      </c>
      <c r="M33" s="114">
        <f t="shared" ref="M33" si="21">IF(COUNTA(D33:K33)=0,"",COUNTA(D33:K33))</f>
        <v>2</v>
      </c>
      <c r="N33" s="258" t="s">
        <v>386</v>
      </c>
      <c r="O33" s="27" t="s">
        <v>41</v>
      </c>
      <c r="P33" s="30"/>
      <c r="Q33" s="112">
        <v>106</v>
      </c>
      <c r="R33" s="30"/>
      <c r="S33" s="145"/>
    </row>
    <row r="34" spans="1:19" x14ac:dyDescent="0.25">
      <c r="A34" s="138">
        <f>A32/A33</f>
        <v>180.68867924528303</v>
      </c>
      <c r="B34" s="135" t="s">
        <v>42</v>
      </c>
      <c r="C34" s="22" t="s">
        <v>24</v>
      </c>
      <c r="D34" s="191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246">
        <f t="shared" si="18"/>
        <v>200.625</v>
      </c>
      <c r="M34" s="25"/>
      <c r="N34" s="160"/>
      <c r="O34" s="135" t="s">
        <v>42</v>
      </c>
      <c r="P34" s="30"/>
      <c r="Q34" s="138">
        <f t="shared" ref="Q34" si="22">IF(Q32="","",Q32/Q33)</f>
        <v>180.68867924528303</v>
      </c>
      <c r="R34" s="30"/>
      <c r="S34" s="141">
        <f>L34-A34</f>
        <v>19.936320754716974</v>
      </c>
    </row>
    <row r="35" spans="1:19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45" t="str">
        <f t="shared" ref="L35:L36" si="23">IF(SUM(D35:F35)=0,"",SUM(D35:F35))</f>
        <v/>
      </c>
      <c r="M35" s="19"/>
      <c r="N35" s="23"/>
      <c r="O35" s="37" t="s">
        <v>40</v>
      </c>
      <c r="Q35" s="112">
        <v>4007</v>
      </c>
      <c r="S35" s="145"/>
    </row>
    <row r="36" spans="1:19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45" t="str">
        <f t="shared" si="23"/>
        <v/>
      </c>
      <c r="M36" s="114" t="str">
        <f t="shared" ref="M36" si="24">IF(COUNTA(D36:F36)=0,"",COUNTA(D36:F36))</f>
        <v/>
      </c>
      <c r="N36" s="160"/>
      <c r="O36" s="27" t="s">
        <v>43</v>
      </c>
      <c r="Q36" s="112">
        <v>21</v>
      </c>
      <c r="S36" s="145"/>
    </row>
    <row r="37" spans="1:19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38" t="str">
        <f t="shared" ref="L37:L52" si="25">IF(L35="","",L35/L36)</f>
        <v/>
      </c>
      <c r="M37" s="25"/>
      <c r="N37" s="23"/>
      <c r="O37" s="135" t="s">
        <v>44</v>
      </c>
      <c r="P37" s="30"/>
      <c r="Q37" s="138">
        <f t="shared" ref="Q37" si="26">IF(Q35="","",Q35/Q36)</f>
        <v>190.8095238095238</v>
      </c>
      <c r="R37" s="30"/>
      <c r="S37" s="141"/>
    </row>
    <row r="38" spans="1:19" x14ac:dyDescent="0.25">
      <c r="A38" s="139">
        <v>1013</v>
      </c>
      <c r="B38" s="37" t="s">
        <v>256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45" t="str">
        <f t="shared" ref="L38:L39" si="27">IF(SUM(D38:F38)=0,"",SUM(D38:F38))</f>
        <v/>
      </c>
      <c r="M38" s="19"/>
      <c r="N38" s="23"/>
      <c r="O38" s="37" t="s">
        <v>256</v>
      </c>
      <c r="P38" s="30"/>
      <c r="Q38" s="139">
        <v>1013</v>
      </c>
      <c r="R38" s="30"/>
      <c r="S38" s="150"/>
    </row>
    <row r="39" spans="1:19" x14ac:dyDescent="0.25">
      <c r="A39" s="139">
        <v>8</v>
      </c>
      <c r="B39" s="27" t="s">
        <v>262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45" t="str">
        <f t="shared" si="27"/>
        <v/>
      </c>
      <c r="M39" s="114" t="str">
        <f t="shared" ref="M39" si="28">IF(COUNTA(D39:F39)=0,"",COUNTA(D39:F39))</f>
        <v/>
      </c>
      <c r="N39" s="160"/>
      <c r="O39" s="27" t="s">
        <v>262</v>
      </c>
      <c r="P39" s="30"/>
      <c r="Q39" s="139">
        <v>8</v>
      </c>
      <c r="R39" s="30"/>
      <c r="S39" s="150"/>
    </row>
    <row r="40" spans="1:19" x14ac:dyDescent="0.25">
      <c r="A40" s="138">
        <f>A38/A39</f>
        <v>126.625</v>
      </c>
      <c r="B40" s="135" t="s">
        <v>257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38" t="str">
        <f t="shared" si="25"/>
        <v/>
      </c>
      <c r="M40" s="25"/>
      <c r="N40" s="23"/>
      <c r="O40" s="135" t="s">
        <v>257</v>
      </c>
      <c r="P40" s="30"/>
      <c r="Q40" s="138">
        <f t="shared" ref="Q40" si="29">IF(Q38="","",Q38/Q39)</f>
        <v>126.625</v>
      </c>
      <c r="R40" s="30"/>
      <c r="S40" s="141"/>
    </row>
    <row r="41" spans="1:19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45">
        <f t="shared" ref="L41:L42" si="30">IF(SUM(D41:K41)=0,"",SUM(D41:K41))</f>
        <v>4388</v>
      </c>
      <c r="M41" s="19"/>
      <c r="O41" s="37" t="s">
        <v>45</v>
      </c>
      <c r="Q41" s="112">
        <v>22704</v>
      </c>
      <c r="S41" s="145"/>
    </row>
    <row r="42" spans="1:19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45">
        <f t="shared" si="30"/>
        <v>23</v>
      </c>
      <c r="M42" s="114">
        <f t="shared" ref="M42" si="31">IF(COUNTA(D42:K42)=0,"",COUNTA(D42:K42))</f>
        <v>2</v>
      </c>
      <c r="N42" s="258" t="s">
        <v>408</v>
      </c>
      <c r="O42" s="27" t="s">
        <v>46</v>
      </c>
      <c r="Q42" s="112">
        <v>124</v>
      </c>
      <c r="S42" s="145"/>
    </row>
    <row r="43" spans="1:19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32">IF(F41="","",F41/F42)</f>
        <v>195.06666666666666</v>
      </c>
      <c r="G43" s="138"/>
      <c r="H43" s="138"/>
      <c r="I43" s="138"/>
      <c r="J43" s="138">
        <f t="shared" ref="J43" si="33">IF(J41="","",J41/J42)</f>
        <v>182.75</v>
      </c>
      <c r="K43" s="138"/>
      <c r="L43" s="169">
        <f t="shared" ref="L43:L49" si="34">IF(L41="","",L41/L42)</f>
        <v>190.78260869565219</v>
      </c>
      <c r="M43" s="25"/>
      <c r="N43" s="160"/>
      <c r="O43" s="135" t="s">
        <v>47</v>
      </c>
      <c r="P43" s="30"/>
      <c r="Q43" s="138">
        <f t="shared" ref="Q43" si="35">IF(Q41="","",Q41/Q42)</f>
        <v>183.09677419354838</v>
      </c>
      <c r="R43" s="30"/>
      <c r="S43" s="141">
        <f>L43-A43</f>
        <v>7.6858345021038019</v>
      </c>
    </row>
    <row r="44" spans="1:19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45">
        <f t="shared" ref="L44:L45" si="36">IF(SUM(D44:K44)=0,"",SUM(D44:K44))</f>
        <v>2420</v>
      </c>
      <c r="M44" s="19"/>
      <c r="N44" s="160"/>
      <c r="O44" s="36" t="s">
        <v>45</v>
      </c>
      <c r="P44" s="30"/>
      <c r="Q44" s="112">
        <v>9967</v>
      </c>
      <c r="R44" s="30"/>
      <c r="S44" s="145"/>
    </row>
    <row r="45" spans="1:19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45">
        <f t="shared" si="36"/>
        <v>15</v>
      </c>
      <c r="M45" s="114">
        <f t="shared" ref="M45" si="37">IF(COUNTA(D45:K45)=0,"",COUNTA(D45:K45))</f>
        <v>1</v>
      </c>
      <c r="N45" s="160" t="s">
        <v>315</v>
      </c>
      <c r="O45" s="38" t="s">
        <v>48</v>
      </c>
      <c r="P45" s="30"/>
      <c r="Q45" s="112">
        <v>62</v>
      </c>
      <c r="R45" s="30"/>
      <c r="S45" s="145"/>
    </row>
    <row r="46" spans="1:19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>
        <f t="shared" si="34"/>
        <v>161.33333333333334</v>
      </c>
      <c r="M46" s="25"/>
      <c r="N46" s="23"/>
      <c r="O46" s="133" t="s">
        <v>49</v>
      </c>
      <c r="P46" s="30"/>
      <c r="Q46" s="138">
        <f t="shared" ref="Q46" si="38">IF(Q44="","",Q44/Q45)</f>
        <v>160.75806451612902</v>
      </c>
      <c r="R46" s="30"/>
      <c r="S46" s="141">
        <f>L46-A46</f>
        <v>0.57526881720431788</v>
      </c>
    </row>
    <row r="47" spans="1:19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45">
        <f t="shared" ref="L47:L48" si="39">IF(SUM(D47:K47)=0,"",SUM(D47:K47))</f>
        <v>1293</v>
      </c>
      <c r="M47" s="19"/>
      <c r="N47" s="23"/>
      <c r="O47" s="36" t="s">
        <v>45</v>
      </c>
      <c r="P47" s="30"/>
      <c r="Q47" s="112">
        <v>2579</v>
      </c>
      <c r="R47" s="30"/>
      <c r="S47" s="145"/>
    </row>
    <row r="48" spans="1:19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45">
        <f t="shared" si="39"/>
        <v>8</v>
      </c>
      <c r="M48" s="114">
        <f t="shared" ref="M48" si="40">IF(COUNTA(D48:K48)=0,"",COUNTA(D48:K48))</f>
        <v>1</v>
      </c>
      <c r="N48" s="258" t="s">
        <v>406</v>
      </c>
      <c r="O48" s="31" t="s">
        <v>50</v>
      </c>
      <c r="P48" s="30"/>
      <c r="Q48" s="112">
        <v>18</v>
      </c>
      <c r="R48" s="30"/>
      <c r="S48" s="145"/>
    </row>
    <row r="49" spans="1:19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>
        <f t="shared" si="34"/>
        <v>161.625</v>
      </c>
      <c r="M49" s="25"/>
      <c r="N49" s="23"/>
      <c r="O49" s="133" t="s">
        <v>51</v>
      </c>
      <c r="P49" s="30"/>
      <c r="Q49" s="138">
        <f t="shared" ref="Q49" si="41">IF(Q47="","",Q47/Q48)</f>
        <v>143.27777777777777</v>
      </c>
      <c r="R49" s="30"/>
      <c r="S49" s="141">
        <f>L49-A49</f>
        <v>18.347222222222229</v>
      </c>
    </row>
    <row r="50" spans="1:19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45" t="str">
        <f t="shared" ref="L50:L51" si="42">IF(SUM(D50:F50)=0,"",SUM(D50:F50))</f>
        <v/>
      </c>
      <c r="M50" s="19"/>
      <c r="N50" s="23"/>
      <c r="O50" s="37" t="s">
        <v>45</v>
      </c>
      <c r="P50" s="30"/>
      <c r="Q50" s="139">
        <v>6917</v>
      </c>
      <c r="R50" s="30"/>
      <c r="S50" s="150"/>
    </row>
    <row r="51" spans="1:19" x14ac:dyDescent="0.25">
      <c r="A51" s="139">
        <v>44</v>
      </c>
      <c r="B51" s="27" t="s">
        <v>254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45" t="str">
        <f t="shared" si="42"/>
        <v/>
      </c>
      <c r="M51" s="114" t="str">
        <f t="shared" ref="M51" si="43">IF(COUNTA(D51:F51)=0,"",COUNTA(D51:F51))</f>
        <v/>
      </c>
      <c r="N51" s="160"/>
      <c r="O51" s="27" t="s">
        <v>254</v>
      </c>
      <c r="P51" s="30"/>
      <c r="Q51" s="139">
        <v>44</v>
      </c>
      <c r="R51" s="30"/>
      <c r="S51" s="150"/>
    </row>
    <row r="52" spans="1:19" x14ac:dyDescent="0.25">
      <c r="A52" s="138">
        <f>A50/A51</f>
        <v>157.20454545454547</v>
      </c>
      <c r="B52" s="135" t="s">
        <v>255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38" t="str">
        <f t="shared" si="25"/>
        <v/>
      </c>
      <c r="M52" s="25"/>
      <c r="N52" s="23"/>
      <c r="O52" s="135" t="s">
        <v>255</v>
      </c>
      <c r="P52" s="30"/>
      <c r="Q52" s="138">
        <f t="shared" ref="Q52" si="44">IF(Q50="","",Q50/Q51)</f>
        <v>157.20454545454547</v>
      </c>
      <c r="R52" s="30"/>
      <c r="S52" s="141"/>
    </row>
    <row r="53" spans="1:19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>
        <f t="shared" ref="L53:L54" si="45">IF(SUM(D53:K53)=0,"",SUM(D53:K53))</f>
        <v>9046</v>
      </c>
      <c r="M53" s="19"/>
      <c r="N53" s="160"/>
      <c r="O53" s="37" t="s">
        <v>52</v>
      </c>
      <c r="P53" s="39"/>
      <c r="Q53" s="112">
        <v>41796</v>
      </c>
      <c r="R53" s="39"/>
      <c r="S53" s="145"/>
    </row>
    <row r="54" spans="1:19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>
        <f t="shared" si="45"/>
        <v>49</v>
      </c>
      <c r="M54" s="114">
        <f t="shared" ref="M54" si="46">IF(COUNTA(D54:K54)=0,"",COUNTA(D54:K54))</f>
        <v>4</v>
      </c>
      <c r="N54" s="258" t="s">
        <v>387</v>
      </c>
      <c r="O54" s="27" t="s">
        <v>53</v>
      </c>
      <c r="P54" s="39"/>
      <c r="Q54" s="112">
        <v>218</v>
      </c>
      <c r="R54" s="39"/>
      <c r="S54" s="145"/>
    </row>
    <row r="55" spans="1:19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>
        <f t="shared" ref="L55:L64" si="47">IF(L53="","",L53/L54)</f>
        <v>184.61224489795919</v>
      </c>
      <c r="M55" s="25"/>
      <c r="N55" s="195"/>
      <c r="O55" s="135" t="s">
        <v>54</v>
      </c>
      <c r="P55" s="39"/>
      <c r="Q55" s="138">
        <f t="shared" ref="Q55" si="48">IF(Q53="","",Q53/Q54)</f>
        <v>191.72477064220183</v>
      </c>
      <c r="R55" s="39"/>
      <c r="S55" s="141">
        <f>L55-A55</f>
        <v>-7.1125257442426459</v>
      </c>
    </row>
    <row r="56" spans="1:19" x14ac:dyDescent="0.25">
      <c r="A56" s="166"/>
      <c r="B56" s="37" t="s">
        <v>321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45">
        <f t="shared" ref="L56:L57" si="49">IF(SUM(D56:K56)=0,"",SUM(D56:K56))</f>
        <v>1043</v>
      </c>
      <c r="M56" s="19"/>
      <c r="N56" s="195"/>
      <c r="O56" s="37" t="s">
        <v>321</v>
      </c>
      <c r="P56" s="39"/>
      <c r="Q56" s="166"/>
      <c r="R56" s="39"/>
      <c r="S56" s="150"/>
    </row>
    <row r="57" spans="1:19" x14ac:dyDescent="0.25">
      <c r="A57" s="166"/>
      <c r="B57" s="134" t="s">
        <v>322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45">
        <f t="shared" si="49"/>
        <v>8</v>
      </c>
      <c r="M57" s="114">
        <f t="shared" ref="M57" si="50">IF(COUNTA(D57:K57)=0,"",COUNTA(D57:K57))</f>
        <v>1</v>
      </c>
      <c r="N57" s="258" t="s">
        <v>388</v>
      </c>
      <c r="O57" s="134" t="s">
        <v>322</v>
      </c>
      <c r="P57" s="39"/>
      <c r="Q57" s="166"/>
      <c r="R57" s="39"/>
      <c r="S57" s="150"/>
    </row>
    <row r="58" spans="1:19" x14ac:dyDescent="0.25">
      <c r="A58" s="166"/>
      <c r="B58" s="135" t="s">
        <v>323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>
        <f t="shared" si="47"/>
        <v>130.375</v>
      </c>
      <c r="M58" s="25"/>
      <c r="N58" s="195"/>
      <c r="O58" s="135" t="s">
        <v>323</v>
      </c>
      <c r="P58" s="39"/>
      <c r="Q58" s="166"/>
      <c r="R58" s="39"/>
      <c r="S58" s="141"/>
    </row>
    <row r="59" spans="1:19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>
        <f t="shared" ref="L59:L60" si="51">IF(SUM(D59:K59)=0,"",SUM(D59:K59))</f>
        <v>8635</v>
      </c>
      <c r="M59" s="19"/>
      <c r="N59" s="23"/>
      <c r="O59" s="37" t="s">
        <v>55</v>
      </c>
      <c r="P59" s="39"/>
      <c r="Q59" s="111">
        <v>21668</v>
      </c>
      <c r="R59" s="39"/>
      <c r="S59" s="145"/>
    </row>
    <row r="60" spans="1:19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>
        <f t="shared" si="51"/>
        <v>47</v>
      </c>
      <c r="M60" s="114">
        <f t="shared" ref="M60" si="52">IF(COUNTA(D60:K60)=0,"",COUNTA(D60:K60))</f>
        <v>3</v>
      </c>
      <c r="N60" s="258" t="s">
        <v>389</v>
      </c>
      <c r="O60" s="27" t="s">
        <v>56</v>
      </c>
      <c r="P60" s="39"/>
      <c r="Q60" s="114">
        <v>113</v>
      </c>
      <c r="R60" s="39"/>
      <c r="S60" s="145"/>
    </row>
    <row r="61" spans="1:19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>
        <f t="shared" si="47"/>
        <v>183.72340425531914</v>
      </c>
      <c r="M61" s="25"/>
      <c r="N61" s="160"/>
      <c r="O61" s="135" t="s">
        <v>57</v>
      </c>
      <c r="P61" s="39"/>
      <c r="Q61" s="138">
        <f t="shared" ref="Q61" si="53">IF(Q59="","",Q59/Q60)</f>
        <v>191.75221238938053</v>
      </c>
      <c r="R61" s="39"/>
      <c r="S61" s="141">
        <f>L61-A61</f>
        <v>-8.0288081340613928</v>
      </c>
    </row>
    <row r="62" spans="1:19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>
        <f t="shared" ref="L62:L63" si="54">IF(SUM(D62:K62)=0,"",SUM(D62:K62))</f>
        <v>1172</v>
      </c>
      <c r="M62" s="19"/>
      <c r="N62" s="23"/>
      <c r="O62" s="37" t="s">
        <v>58</v>
      </c>
      <c r="P62" s="39"/>
      <c r="Q62" s="114">
        <v>9170</v>
      </c>
      <c r="R62" s="39"/>
      <c r="S62" s="145"/>
    </row>
    <row r="63" spans="1:19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>
        <f t="shared" si="54"/>
        <v>8</v>
      </c>
      <c r="M63" s="114">
        <f t="shared" ref="M63" si="55">IF(COUNTA(D63:K63)=0,"",COUNTA(D63:K63))</f>
        <v>1</v>
      </c>
      <c r="N63" s="258" t="s">
        <v>390</v>
      </c>
      <c r="O63" s="27" t="s">
        <v>59</v>
      </c>
      <c r="P63" s="39"/>
      <c r="Q63" s="114">
        <v>61</v>
      </c>
      <c r="R63" s="39"/>
      <c r="S63" s="145"/>
    </row>
    <row r="64" spans="1:19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>
        <f t="shared" si="47"/>
        <v>146.5</v>
      </c>
      <c r="M64" s="25"/>
      <c r="N64" s="160"/>
      <c r="O64" s="135" t="s">
        <v>60</v>
      </c>
      <c r="P64" s="39"/>
      <c r="Q64" s="138">
        <f t="shared" ref="Q64" si="56">IF(Q62="","",Q62/Q63)</f>
        <v>150.32786885245901</v>
      </c>
      <c r="R64" s="39"/>
      <c r="S64" s="141">
        <f>L64-A64</f>
        <v>-3.8278688524590052</v>
      </c>
    </row>
    <row r="65" spans="1:19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 t="str">
        <f t="shared" ref="L65:L66" si="57">IF(SUM(D65:F65)=0,"",SUM(D65:F65))</f>
        <v/>
      </c>
      <c r="M65" s="19"/>
      <c r="N65" s="23"/>
      <c r="O65" s="37" t="s">
        <v>61</v>
      </c>
      <c r="P65" s="39"/>
      <c r="Q65" s="112">
        <v>1984</v>
      </c>
      <c r="R65" s="39"/>
      <c r="S65" s="145"/>
    </row>
    <row r="66" spans="1:19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 t="str">
        <f t="shared" si="57"/>
        <v/>
      </c>
      <c r="M66" s="114" t="str">
        <f t="shared" ref="M66" si="58">IF(COUNTA(D66:F66)=0,"",COUNTA(D66:F66))</f>
        <v/>
      </c>
      <c r="N66" s="160"/>
      <c r="O66" s="27" t="s">
        <v>34</v>
      </c>
      <c r="P66" s="39"/>
      <c r="Q66" s="112">
        <v>12</v>
      </c>
      <c r="R66" s="39"/>
      <c r="S66" s="145"/>
    </row>
    <row r="67" spans="1:19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 t="str">
        <f t="shared" ref="L67" si="59">IF(L65="","",L65/L66)</f>
        <v/>
      </c>
      <c r="M67" s="25"/>
      <c r="N67" s="160"/>
      <c r="O67" s="135" t="s">
        <v>62</v>
      </c>
      <c r="P67" s="39"/>
      <c r="Q67" s="138">
        <f t="shared" ref="Q67" si="60">IF(Q65="","",Q65/Q66)</f>
        <v>165.33333333333334</v>
      </c>
      <c r="R67" s="39"/>
      <c r="S67" s="141"/>
    </row>
    <row r="68" spans="1:19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f t="shared" ref="L68:L69" si="61">IF(SUM(D68:K68)=0,"",SUM(D68:K68))</f>
        <v>1048</v>
      </c>
      <c r="M68" s="19"/>
      <c r="N68" s="23"/>
      <c r="O68" s="40" t="s">
        <v>63</v>
      </c>
      <c r="P68" s="39"/>
      <c r="Q68" s="112">
        <v>8576</v>
      </c>
      <c r="R68" s="39"/>
      <c r="S68" s="145"/>
    </row>
    <row r="69" spans="1:19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f t="shared" si="61"/>
        <v>8</v>
      </c>
      <c r="M69" s="114">
        <f t="shared" ref="M69" si="62">IF(COUNTA(D69:K69)=0,"",COUNTA(D69:K69))</f>
        <v>1</v>
      </c>
      <c r="N69" s="258" t="s">
        <v>391</v>
      </c>
      <c r="O69" s="31" t="s">
        <v>64</v>
      </c>
      <c r="P69" s="39"/>
      <c r="Q69" s="112">
        <v>60</v>
      </c>
      <c r="R69" s="39"/>
      <c r="S69" s="145"/>
    </row>
    <row r="70" spans="1:19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 t="shared" ref="L70:L73" si="63">IF(L68="","",L68/L69)</f>
        <v>131</v>
      </c>
      <c r="M70" s="25"/>
      <c r="N70" s="160"/>
      <c r="O70" s="133" t="s">
        <v>65</v>
      </c>
      <c r="P70" s="39"/>
      <c r="Q70" s="138">
        <f t="shared" ref="Q70" si="64">IF(Q68="","",Q68/Q69)</f>
        <v>142.93333333333334</v>
      </c>
      <c r="R70" s="39"/>
      <c r="S70" s="141">
        <f>L70-A70</f>
        <v>-11.933333333333337</v>
      </c>
    </row>
    <row r="71" spans="1:19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>
        <f t="shared" ref="L71:L72" si="65">IF(SUM(D71:K71)=0,"",SUM(D71:K71))</f>
        <v>5586</v>
      </c>
      <c r="M71" s="19"/>
      <c r="N71" s="23"/>
      <c r="O71" s="35" t="s">
        <v>66</v>
      </c>
      <c r="P71" s="39"/>
      <c r="Q71" s="112">
        <v>37878</v>
      </c>
      <c r="R71" s="39"/>
      <c r="S71" s="145"/>
    </row>
    <row r="72" spans="1:19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>
        <f t="shared" si="65"/>
        <v>31</v>
      </c>
      <c r="M72" s="114">
        <f t="shared" ref="M72" si="66">IF(COUNTA(D72:K72)=0,"",COUNTA(D72:K72))</f>
        <v>3</v>
      </c>
      <c r="N72" s="258" t="s">
        <v>405</v>
      </c>
      <c r="O72" s="27" t="s">
        <v>67</v>
      </c>
      <c r="P72" s="39"/>
      <c r="Q72" s="112">
        <v>209</v>
      </c>
      <c r="R72" s="39"/>
      <c r="S72" s="145"/>
    </row>
    <row r="73" spans="1:19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>
        <f t="shared" si="63"/>
        <v>180.19354838709677</v>
      </c>
      <c r="M73" s="25"/>
      <c r="N73" s="160"/>
      <c r="O73" s="135" t="s">
        <v>68</v>
      </c>
      <c r="P73" s="39"/>
      <c r="Q73" s="138">
        <f t="shared" ref="Q73" si="67">IF(Q71="","",Q71/Q72)</f>
        <v>181.23444976076556</v>
      </c>
      <c r="R73" s="39"/>
      <c r="S73" s="141">
        <f>L73-A73</f>
        <v>-1.0409013736687882</v>
      </c>
    </row>
    <row r="74" spans="1:19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>
        <f t="shared" ref="L74:L75" si="68">IF(SUM(D74:K74)=0,"",SUM(D74:K74))</f>
        <v>2296</v>
      </c>
      <c r="M74" s="19"/>
      <c r="N74" s="23"/>
      <c r="O74" s="37" t="s">
        <v>69</v>
      </c>
      <c r="P74" s="39"/>
      <c r="Q74" s="112">
        <v>16123</v>
      </c>
      <c r="R74" s="39"/>
      <c r="S74" s="145"/>
    </row>
    <row r="75" spans="1:19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>
        <f t="shared" si="68"/>
        <v>14</v>
      </c>
      <c r="M75" s="114">
        <f t="shared" ref="M75" si="69">IF(COUNTA(D75:K75)=0,"",COUNTA(D75:K75))</f>
        <v>1</v>
      </c>
      <c r="N75" s="258" t="s">
        <v>392</v>
      </c>
      <c r="O75" s="27" t="s">
        <v>70</v>
      </c>
      <c r="P75" s="39"/>
      <c r="Q75" s="112">
        <v>89</v>
      </c>
      <c r="R75" s="39"/>
      <c r="S75" s="145"/>
    </row>
    <row r="76" spans="1:19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38">
        <f t="shared" ref="L76:L91" si="70">IF(L74="","",L74/L75)</f>
        <v>164</v>
      </c>
      <c r="M76" s="25"/>
      <c r="N76" s="160"/>
      <c r="O76" s="135" t="s">
        <v>71</v>
      </c>
      <c r="P76" s="39"/>
      <c r="Q76" s="138">
        <f t="shared" ref="Q76" si="71">IF(Q74="","",Q74/Q75)</f>
        <v>181.15730337078651</v>
      </c>
      <c r="R76" s="39"/>
      <c r="S76" s="141">
        <f>L76-A76</f>
        <v>-17.157303370786508</v>
      </c>
    </row>
    <row r="77" spans="1:19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>
        <f t="shared" ref="L77:L78" si="72">IF(SUM(D77:K77)=0,"",SUM(D77:K77))</f>
        <v>2255</v>
      </c>
      <c r="M77" s="19"/>
      <c r="N77" s="20"/>
      <c r="O77" s="40" t="s">
        <v>69</v>
      </c>
      <c r="P77" s="39"/>
      <c r="Q77" s="139">
        <v>13318</v>
      </c>
      <c r="R77" s="39"/>
      <c r="S77" s="145"/>
    </row>
    <row r="78" spans="1:19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>
        <f t="shared" si="72"/>
        <v>14</v>
      </c>
      <c r="M78" s="114">
        <f t="shared" ref="M78" si="73">IF(COUNTA(D78:K78)=0,"",COUNTA(D78:K78))</f>
        <v>1</v>
      </c>
      <c r="N78" s="258" t="s">
        <v>404</v>
      </c>
      <c r="O78" s="31" t="s">
        <v>72</v>
      </c>
      <c r="P78" s="39"/>
      <c r="Q78" s="139">
        <v>76</v>
      </c>
      <c r="R78" s="39"/>
      <c r="S78" s="145"/>
    </row>
    <row r="79" spans="1:19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>
        <f t="shared" si="70"/>
        <v>161.07142857142858</v>
      </c>
      <c r="M79" s="25"/>
      <c r="N79" s="160"/>
      <c r="O79" s="133" t="s">
        <v>73</v>
      </c>
      <c r="P79" s="39"/>
      <c r="Q79" s="138">
        <f t="shared" ref="Q79" si="74">IF(Q77="","",Q77/Q78)</f>
        <v>175.23684210526315</v>
      </c>
      <c r="R79" s="39"/>
      <c r="S79" s="141">
        <f>L79-A79</f>
        <v>-14.165413533834567</v>
      </c>
    </row>
    <row r="80" spans="1:19" x14ac:dyDescent="0.25">
      <c r="A80" s="166"/>
      <c r="B80" s="227" t="s">
        <v>324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45">
        <f t="shared" ref="L80:L81" si="75">IF(SUM(D80:K80)=0,"",SUM(D80:K80))</f>
        <v>1129</v>
      </c>
      <c r="M80" s="19"/>
      <c r="N80" s="160"/>
      <c r="O80" s="227" t="s">
        <v>324</v>
      </c>
      <c r="P80" s="39"/>
      <c r="Q80" s="166"/>
      <c r="R80" s="39"/>
      <c r="S80" s="150"/>
    </row>
    <row r="81" spans="1:21" x14ac:dyDescent="0.25">
      <c r="A81" s="166"/>
      <c r="B81" s="226" t="s">
        <v>325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45">
        <f t="shared" si="75"/>
        <v>8</v>
      </c>
      <c r="M81" s="114">
        <f t="shared" ref="M81" si="76">IF(COUNTA(D81:K81)=0,"",COUNTA(D81:K81))</f>
        <v>1</v>
      </c>
      <c r="N81" s="258" t="s">
        <v>393</v>
      </c>
      <c r="O81" s="226" t="s">
        <v>325</v>
      </c>
      <c r="P81" s="39"/>
      <c r="Q81" s="166"/>
      <c r="R81" s="39"/>
      <c r="S81" s="150"/>
    </row>
    <row r="82" spans="1:21" x14ac:dyDescent="0.25">
      <c r="A82" s="138"/>
      <c r="B82" s="228" t="s">
        <v>326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>
        <f t="shared" si="70"/>
        <v>141.125</v>
      </c>
      <c r="M82" s="25"/>
      <c r="N82" s="160"/>
      <c r="O82" s="228" t="s">
        <v>326</v>
      </c>
      <c r="P82" s="39"/>
      <c r="Q82" s="138"/>
      <c r="R82" s="39"/>
      <c r="S82" s="141"/>
    </row>
    <row r="83" spans="1:21" x14ac:dyDescent="0.25">
      <c r="A83" s="139">
        <v>30507</v>
      </c>
      <c r="B83" s="227" t="s">
        <v>287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45">
        <f t="shared" ref="L83:L84" si="77">IF(SUM(D83:K83)=0,"",SUM(D83:K83))</f>
        <v>6772</v>
      </c>
      <c r="M83" s="19"/>
      <c r="N83" s="160"/>
      <c r="O83" s="227" t="s">
        <v>287</v>
      </c>
      <c r="P83" s="39"/>
      <c r="Q83" s="139">
        <v>30507</v>
      </c>
      <c r="R83" s="39"/>
      <c r="S83" s="150"/>
    </row>
    <row r="84" spans="1:21" x14ac:dyDescent="0.25">
      <c r="A84" s="139">
        <v>162</v>
      </c>
      <c r="B84" s="226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45">
        <f t="shared" si="77"/>
        <v>38</v>
      </c>
      <c r="M84" s="114">
        <f t="shared" ref="M84" si="78">IF(COUNTA(D84:K84)=0,"",COUNTA(D84:K84))</f>
        <v>3</v>
      </c>
      <c r="N84" s="258" t="s">
        <v>394</v>
      </c>
      <c r="O84" s="226" t="s">
        <v>26</v>
      </c>
      <c r="P84" s="39"/>
      <c r="Q84" s="139">
        <v>162</v>
      </c>
      <c r="R84" s="39"/>
      <c r="S84" s="150"/>
    </row>
    <row r="85" spans="1:21" x14ac:dyDescent="0.25">
      <c r="A85" s="138">
        <f>A83/A84</f>
        <v>188.31481481481481</v>
      </c>
      <c r="B85" s="228" t="s">
        <v>299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>
        <f t="shared" si="70"/>
        <v>178.21052631578948</v>
      </c>
      <c r="M85" s="25"/>
      <c r="N85" s="160"/>
      <c r="O85" s="228" t="s">
        <v>299</v>
      </c>
      <c r="P85" s="39"/>
      <c r="Q85" s="138">
        <f t="shared" ref="Q85" si="79">IF(Q83="","",Q83/Q84)</f>
        <v>188.31481481481481</v>
      </c>
      <c r="R85" s="39"/>
      <c r="S85" s="141">
        <f>L85-A85</f>
        <v>-10.10428849902533</v>
      </c>
    </row>
    <row r="86" spans="1:21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>
        <f t="shared" ref="L86:L87" si="80">IF(SUM(D86:K86)=0,"",SUM(D86:K86))</f>
        <v>5564</v>
      </c>
      <c r="M86" s="19"/>
      <c r="N86" s="160"/>
      <c r="O86" s="40" t="s">
        <v>74</v>
      </c>
      <c r="P86" s="39"/>
      <c r="Q86" s="112">
        <v>10152</v>
      </c>
      <c r="R86" s="39"/>
      <c r="S86" s="145"/>
      <c r="T86" t="s">
        <v>302</v>
      </c>
    </row>
    <row r="87" spans="1:21" x14ac:dyDescent="0.25">
      <c r="A87" s="112">
        <v>72</v>
      </c>
      <c r="B87" s="229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>
        <f t="shared" si="80"/>
        <v>38</v>
      </c>
      <c r="M87" s="114">
        <f t="shared" ref="M87" si="81">IF(COUNTA(D87:K87)=0,"",COUNTA(D87:K87))</f>
        <v>3</v>
      </c>
      <c r="N87" s="160" t="s">
        <v>345</v>
      </c>
      <c r="O87" s="31" t="s">
        <v>75</v>
      </c>
      <c r="P87" s="39"/>
      <c r="Q87" s="112">
        <v>66</v>
      </c>
      <c r="R87" s="39"/>
      <c r="S87" s="145"/>
      <c r="T87" t="s">
        <v>303</v>
      </c>
    </row>
    <row r="88" spans="1:21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>
        <f t="shared" si="70"/>
        <v>146.42105263157896</v>
      </c>
      <c r="M88" s="25"/>
      <c r="N88" s="20"/>
      <c r="O88" s="133" t="s">
        <v>76</v>
      </c>
      <c r="P88" s="39"/>
      <c r="Q88" s="138">
        <f t="shared" ref="Q88" si="82">IF(Q86="","",Q86/Q87)</f>
        <v>153.81818181818181</v>
      </c>
      <c r="R88" s="39"/>
      <c r="S88" s="141">
        <f>L88-A88</f>
        <v>-5.8983918128654977</v>
      </c>
    </row>
    <row r="89" spans="1:21" x14ac:dyDescent="0.25">
      <c r="A89" s="139">
        <v>0</v>
      </c>
      <c r="B89" s="230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45">
        <f t="shared" ref="L89:L90" si="83">IF(SUM(D89:K89)=0,"",SUM(D89:K89))</f>
        <v>4856</v>
      </c>
      <c r="M89" s="19"/>
      <c r="N89" s="20"/>
      <c r="O89" s="230" t="s">
        <v>77</v>
      </c>
      <c r="P89" s="39"/>
      <c r="Q89" s="166"/>
      <c r="R89" s="39"/>
      <c r="S89" s="150"/>
    </row>
    <row r="90" spans="1:21" x14ac:dyDescent="0.25">
      <c r="A90" s="166"/>
      <c r="B90" s="229" t="s">
        <v>288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45">
        <f t="shared" si="83"/>
        <v>29</v>
      </c>
      <c r="M90" s="114">
        <f t="shared" ref="M90" si="84">IF(COUNTA(D90:K90)=0,"",COUNTA(D90:K90))</f>
        <v>2</v>
      </c>
      <c r="N90" s="258" t="s">
        <v>395</v>
      </c>
      <c r="O90" s="229" t="s">
        <v>288</v>
      </c>
      <c r="P90" s="39"/>
      <c r="Q90" s="166"/>
      <c r="R90" s="39"/>
      <c r="S90" s="150"/>
    </row>
    <row r="91" spans="1:21" x14ac:dyDescent="0.25">
      <c r="A91" s="138"/>
      <c r="B91" s="231" t="s">
        <v>300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>
        <f t="shared" si="70"/>
        <v>167.44827586206895</v>
      </c>
      <c r="M91" s="25"/>
      <c r="N91" s="20"/>
      <c r="O91" s="231" t="s">
        <v>300</v>
      </c>
      <c r="P91" s="39"/>
      <c r="Q91" s="138"/>
      <c r="R91" s="39"/>
      <c r="S91" s="141"/>
    </row>
    <row r="92" spans="1:21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 t="str">
        <f t="shared" ref="L92:L93" si="85">IF(SUM(D92:F92)=0,"",SUM(D92:F92))</f>
        <v/>
      </c>
      <c r="M92" s="19"/>
      <c r="N92" s="23"/>
      <c r="O92" s="37" t="s">
        <v>77</v>
      </c>
      <c r="P92" s="39"/>
      <c r="Q92" s="139">
        <v>2257</v>
      </c>
      <c r="R92" s="39"/>
      <c r="S92" s="145"/>
      <c r="U92" s="181"/>
    </row>
    <row r="93" spans="1:21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 t="str">
        <f t="shared" si="85"/>
        <v/>
      </c>
      <c r="M93" s="114" t="str">
        <f t="shared" ref="M93" si="86">IF(COUNTA(D93:F93)=0,"",COUNTA(D93:F93))</f>
        <v/>
      </c>
      <c r="N93" s="160"/>
      <c r="O93" s="27" t="s">
        <v>78</v>
      </c>
      <c r="P93" s="39"/>
      <c r="Q93" s="139">
        <v>15</v>
      </c>
      <c r="R93" s="39"/>
      <c r="S93" s="145"/>
      <c r="U93" s="181"/>
    </row>
    <row r="94" spans="1:21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38" t="str">
        <f t="shared" ref="L94:L106" si="87">IF(L92="","",L92/L93)</f>
        <v/>
      </c>
      <c r="M94" s="25"/>
      <c r="N94" s="23"/>
      <c r="O94" s="135" t="s">
        <v>79</v>
      </c>
      <c r="P94" s="39"/>
      <c r="Q94" s="138">
        <f t="shared" ref="Q94" si="88">IF(Q92="","",Q92/Q93)</f>
        <v>150.46666666666667</v>
      </c>
      <c r="R94" s="39"/>
      <c r="S94" s="141"/>
      <c r="U94" s="182"/>
    </row>
    <row r="95" spans="1:21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 t="str">
        <f t="shared" ref="L95:L96" si="89">IF(SUM(D95:F95)=0,"",SUM(D95:F95))</f>
        <v/>
      </c>
      <c r="M95" s="19"/>
      <c r="N95" s="160"/>
      <c r="O95" s="40" t="s">
        <v>80</v>
      </c>
      <c r="P95" s="39"/>
      <c r="Q95" s="112">
        <v>4431</v>
      </c>
      <c r="R95" s="39"/>
      <c r="S95" s="145"/>
      <c r="U95" s="183"/>
    </row>
    <row r="96" spans="1:21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 t="str">
        <f t="shared" si="89"/>
        <v/>
      </c>
      <c r="M96" s="114" t="str">
        <f t="shared" ref="M96" si="90">IF(COUNTA(D96:F96)=0,"",COUNTA(D96:F96))</f>
        <v/>
      </c>
      <c r="N96" s="160"/>
      <c r="O96" s="31" t="s">
        <v>81</v>
      </c>
      <c r="P96" s="39"/>
      <c r="Q96" s="112">
        <v>28</v>
      </c>
      <c r="R96" s="39"/>
      <c r="S96" s="145"/>
      <c r="U96" s="183"/>
    </row>
    <row r="97" spans="1:21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38" t="str">
        <f t="shared" si="87"/>
        <v/>
      </c>
      <c r="M97" s="25"/>
      <c r="N97" s="23"/>
      <c r="O97" s="133" t="s">
        <v>82</v>
      </c>
      <c r="P97" s="39"/>
      <c r="Q97" s="138">
        <f t="shared" ref="Q97" si="91">IF(Q95="","",Q95/Q96)</f>
        <v>158.25</v>
      </c>
      <c r="R97" s="39"/>
      <c r="S97" s="141"/>
      <c r="U97" s="182"/>
    </row>
    <row r="98" spans="1:21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 t="str">
        <f t="shared" ref="L98:L99" si="92">IF(SUM(D98:F98)=0,"",SUM(D98:F98))</f>
        <v/>
      </c>
      <c r="M98" s="19"/>
      <c r="N98" s="23"/>
      <c r="O98" s="37" t="s">
        <v>83</v>
      </c>
      <c r="P98" s="39"/>
      <c r="Q98" s="112">
        <v>5880</v>
      </c>
      <c r="R98" s="39"/>
      <c r="S98" s="150"/>
      <c r="U98" s="183"/>
    </row>
    <row r="99" spans="1:21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 t="str">
        <f t="shared" si="92"/>
        <v/>
      </c>
      <c r="M99" s="114" t="str">
        <f t="shared" ref="M99" si="93">IF(COUNTA(D99:F99)=0,"",COUNTA(D99:F99))</f>
        <v/>
      </c>
      <c r="N99" s="160"/>
      <c r="O99" s="27" t="s">
        <v>84</v>
      </c>
      <c r="P99" s="39"/>
      <c r="Q99" s="114">
        <v>36</v>
      </c>
      <c r="R99" s="39"/>
      <c r="S99" s="145"/>
      <c r="U99" s="184"/>
    </row>
    <row r="100" spans="1:21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38" t="str">
        <f t="shared" si="87"/>
        <v/>
      </c>
      <c r="M100" s="25"/>
      <c r="N100" s="23"/>
      <c r="O100" s="135" t="s">
        <v>85</v>
      </c>
      <c r="P100" s="39"/>
      <c r="Q100" s="138">
        <f t="shared" ref="Q100" si="94">IF(Q98="","",Q98/Q99)</f>
        <v>163.33333333333334</v>
      </c>
      <c r="R100" s="39"/>
      <c r="S100" s="141"/>
      <c r="U100" s="182"/>
    </row>
    <row r="101" spans="1:21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f>IF(SUM(D101:K101)=0,"",SUM(D101:K101))</f>
        <v>2290</v>
      </c>
      <c r="M101" s="19"/>
      <c r="N101" s="160"/>
      <c r="O101" s="40" t="s">
        <v>86</v>
      </c>
      <c r="P101" s="39"/>
      <c r="Q101" s="114">
        <v>917</v>
      </c>
      <c r="R101" s="39"/>
      <c r="S101" s="145"/>
      <c r="U101" s="184"/>
    </row>
    <row r="102" spans="1:21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f>IF(SUM(D102:K102)=0,"",SUM(D102:K102))</f>
        <v>14</v>
      </c>
      <c r="M102" s="114">
        <f>IF(COUNTA(D102:K102)=0,"",COUNTA(D102:K102))</f>
        <v>1</v>
      </c>
      <c r="N102" s="258" t="s">
        <v>396</v>
      </c>
      <c r="O102" s="31" t="s">
        <v>87</v>
      </c>
      <c r="P102" s="39"/>
      <c r="Q102" s="114">
        <v>6</v>
      </c>
      <c r="R102" s="39"/>
      <c r="S102" s="145"/>
      <c r="U102" s="184"/>
    </row>
    <row r="103" spans="1:21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 t="shared" ref="L103" si="95">IF(L101="","",L101/L102)</f>
        <v>163.57142857142858</v>
      </c>
      <c r="M103" s="25"/>
      <c r="N103" s="23"/>
      <c r="O103" s="133" t="s">
        <v>88</v>
      </c>
      <c r="P103" s="39"/>
      <c r="Q103" s="138">
        <f t="shared" ref="Q103" si="96">IF(Q101="","",Q101/Q102)</f>
        <v>152.83333333333334</v>
      </c>
      <c r="R103" s="39"/>
      <c r="S103" s="141">
        <f>L103-A103</f>
        <v>10.738095238095241</v>
      </c>
      <c r="U103" s="182"/>
    </row>
    <row r="104" spans="1:21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 t="str">
        <f t="shared" ref="L104:L105" si="97">IF(SUM(D104:F104)=0,"",SUM(D104:F104))</f>
        <v/>
      </c>
      <c r="M104" s="19"/>
      <c r="N104" s="20"/>
      <c r="O104" s="37" t="s">
        <v>89</v>
      </c>
      <c r="P104" s="39"/>
      <c r="Q104" s="139">
        <v>17641</v>
      </c>
      <c r="R104" s="39"/>
      <c r="S104" s="145"/>
      <c r="U104" s="181"/>
    </row>
    <row r="105" spans="1:21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 t="str">
        <f t="shared" si="97"/>
        <v/>
      </c>
      <c r="M105" s="114" t="str">
        <f t="shared" ref="M105" si="98">IF(COUNTA(D105:F105)=0,"",COUNTA(D105:F105))</f>
        <v/>
      </c>
      <c r="N105" s="160"/>
      <c r="O105" s="27" t="s">
        <v>90</v>
      </c>
      <c r="P105" s="39"/>
      <c r="Q105" s="139">
        <v>92</v>
      </c>
      <c r="R105" s="39"/>
      <c r="S105" s="145"/>
      <c r="U105" s="181"/>
    </row>
    <row r="106" spans="1:21" x14ac:dyDescent="0.25">
      <c r="A106" s="169">
        <f>A104/A105</f>
        <v>191.75</v>
      </c>
      <c r="B106" s="135" t="s">
        <v>91</v>
      </c>
      <c r="C106" s="22" t="s">
        <v>24</v>
      </c>
      <c r="D106" s="190"/>
      <c r="E106" s="169"/>
      <c r="F106" s="169"/>
      <c r="G106" s="169"/>
      <c r="H106" s="169"/>
      <c r="I106" s="169"/>
      <c r="J106" s="169"/>
      <c r="K106" s="169"/>
      <c r="L106" s="138" t="str">
        <f t="shared" si="87"/>
        <v/>
      </c>
      <c r="M106" s="25"/>
      <c r="N106" s="207"/>
      <c r="O106" s="135" t="s">
        <v>91</v>
      </c>
      <c r="P106" s="39"/>
      <c r="Q106" s="138">
        <f t="shared" ref="Q106" si="99">IF(Q104="","",Q104/Q105)</f>
        <v>191.75</v>
      </c>
      <c r="R106" s="39"/>
      <c r="S106" s="141"/>
      <c r="U106" s="182"/>
    </row>
    <row r="107" spans="1:21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>
        <f t="shared" ref="L107:L108" si="100">IF(SUM(D107:K107)=0,"",SUM(D107:K107))</f>
        <v>2523</v>
      </c>
      <c r="M107" s="19"/>
      <c r="N107" s="160"/>
      <c r="O107" s="40" t="s">
        <v>89</v>
      </c>
      <c r="P107" s="39"/>
      <c r="Q107" s="112">
        <v>8273</v>
      </c>
      <c r="R107" s="39"/>
      <c r="S107" s="145"/>
      <c r="U107" s="183"/>
    </row>
    <row r="108" spans="1:21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>
        <f t="shared" si="100"/>
        <v>14</v>
      </c>
      <c r="M108" s="114">
        <f t="shared" ref="M108" si="101">IF(COUNTA(D108:K108)=0,"",COUNTA(D108:K108))</f>
        <v>1</v>
      </c>
      <c r="N108" s="258" t="s">
        <v>397</v>
      </c>
      <c r="O108" s="31" t="s">
        <v>92</v>
      </c>
      <c r="P108" s="39"/>
      <c r="Q108" s="112">
        <v>47</v>
      </c>
      <c r="R108" s="39"/>
      <c r="S108" s="145"/>
      <c r="U108" s="183"/>
    </row>
    <row r="109" spans="1:21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>
        <f t="shared" ref="L109:L124" si="102">IF(L107="","",L107/L108)</f>
        <v>180.21428571428572</v>
      </c>
      <c r="M109" s="25"/>
      <c r="N109" s="160"/>
      <c r="O109" s="133" t="s">
        <v>93</v>
      </c>
      <c r="P109" s="39"/>
      <c r="Q109" s="138">
        <f t="shared" ref="Q109" si="103">IF(Q107="","",Q107/Q108)</f>
        <v>176.02127659574469</v>
      </c>
      <c r="R109" s="39"/>
      <c r="S109" s="141">
        <f>L109-A109</f>
        <v>4.1930091185410276</v>
      </c>
      <c r="U109" s="182"/>
    </row>
    <row r="110" spans="1:21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>
        <f t="shared" ref="L110:L111" si="104">IF(SUM(D110:K110)=0,"",SUM(D110:K110))</f>
        <v>1269</v>
      </c>
      <c r="M110" s="19"/>
      <c r="N110" s="23"/>
      <c r="O110" s="40" t="s">
        <v>94</v>
      </c>
      <c r="P110" s="39"/>
      <c r="Q110" s="112">
        <v>3480</v>
      </c>
      <c r="R110" s="39"/>
      <c r="S110" s="145"/>
      <c r="U110" s="183"/>
    </row>
    <row r="111" spans="1:21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>
        <f t="shared" si="104"/>
        <v>8</v>
      </c>
      <c r="M111" s="114">
        <f t="shared" ref="M111" si="105">IF(COUNTA(D111:K111)=0,"",COUNTA(D111:K111))</f>
        <v>1</v>
      </c>
      <c r="N111" s="258" t="s">
        <v>398</v>
      </c>
      <c r="O111" s="31" t="s">
        <v>95</v>
      </c>
      <c r="P111" s="39"/>
      <c r="Q111" s="112">
        <v>21</v>
      </c>
      <c r="R111" s="39"/>
      <c r="S111" s="145"/>
      <c r="U111" s="183"/>
    </row>
    <row r="112" spans="1:21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>
        <f t="shared" si="102"/>
        <v>158.625</v>
      </c>
      <c r="M112" s="25"/>
      <c r="N112" s="23"/>
      <c r="O112" s="133" t="s">
        <v>96</v>
      </c>
      <c r="P112" s="39"/>
      <c r="Q112" s="138">
        <f t="shared" ref="Q112" si="106">IF(Q110="","",Q110/Q111)</f>
        <v>165.71428571428572</v>
      </c>
      <c r="R112" s="39"/>
      <c r="S112" s="141">
        <f>L112-A112</f>
        <v>-7.0892857142857224</v>
      </c>
      <c r="U112" s="182"/>
    </row>
    <row r="113" spans="1:21" x14ac:dyDescent="0.25">
      <c r="A113" s="139">
        <v>11747</v>
      </c>
      <c r="B113" s="40" t="s">
        <v>220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45">
        <f t="shared" ref="L113:L114" si="107">IF(SUM(D113:K113)=0,"",SUM(D113:K113))</f>
        <v>3153</v>
      </c>
      <c r="M113" s="19"/>
      <c r="N113" s="23"/>
      <c r="O113" s="40" t="s">
        <v>220</v>
      </c>
      <c r="P113" s="39"/>
      <c r="Q113" s="139">
        <v>11747</v>
      </c>
      <c r="R113" s="39"/>
      <c r="S113" s="150"/>
      <c r="U113" s="182"/>
    </row>
    <row r="114" spans="1:21" x14ac:dyDescent="0.25">
      <c r="A114" s="139">
        <v>84</v>
      </c>
      <c r="B114" s="132" t="s">
        <v>286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45">
        <f t="shared" si="107"/>
        <v>23</v>
      </c>
      <c r="M114" s="114">
        <f t="shared" ref="M114" si="108">IF(COUNTA(D114:K114)=0,"",COUNTA(D114:K114))</f>
        <v>2</v>
      </c>
      <c r="N114" s="258" t="s">
        <v>399</v>
      </c>
      <c r="O114" s="132" t="s">
        <v>286</v>
      </c>
      <c r="P114" s="39"/>
      <c r="Q114" s="139">
        <v>84</v>
      </c>
      <c r="R114" s="39"/>
      <c r="S114" s="150"/>
      <c r="U114" s="182"/>
    </row>
    <row r="115" spans="1:21" x14ac:dyDescent="0.25">
      <c r="A115" s="138">
        <f>A113/A114</f>
        <v>139.8452380952381</v>
      </c>
      <c r="B115" s="133" t="s">
        <v>298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 t="shared" si="102"/>
        <v>137.08695652173913</v>
      </c>
      <c r="M115" s="25"/>
      <c r="N115" s="23"/>
      <c r="O115" s="133" t="s">
        <v>298</v>
      </c>
      <c r="P115" s="39"/>
      <c r="Q115" s="138">
        <f t="shared" ref="Q115" si="109">IF(Q113="","",Q113/Q114)</f>
        <v>139.8452380952381</v>
      </c>
      <c r="R115" s="39"/>
      <c r="S115" s="141">
        <f>L115-A115</f>
        <v>-2.7582815734989765</v>
      </c>
      <c r="U115" s="182"/>
    </row>
    <row r="116" spans="1:21" x14ac:dyDescent="0.25">
      <c r="A116" s="139">
        <v>28407</v>
      </c>
      <c r="B116" s="40" t="s">
        <v>220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45">
        <f t="shared" ref="L116:L117" si="110">IF(SUM(D116:K116)=0,"",SUM(D116:K116))</f>
        <v>7667</v>
      </c>
      <c r="M116" s="19"/>
      <c r="N116" s="23"/>
      <c r="O116" s="40" t="s">
        <v>220</v>
      </c>
      <c r="P116" s="39"/>
      <c r="Q116" s="139">
        <v>27383</v>
      </c>
      <c r="R116" s="39"/>
      <c r="S116" s="150"/>
      <c r="T116" t="s">
        <v>302</v>
      </c>
    </row>
    <row r="117" spans="1:21" x14ac:dyDescent="0.25">
      <c r="A117" s="139">
        <v>161</v>
      </c>
      <c r="B117" s="132" t="s">
        <v>221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45">
        <f t="shared" si="110"/>
        <v>44</v>
      </c>
      <c r="M117" s="114">
        <f t="shared" ref="M117" si="111">IF(COUNTA(D117:K117)=0,"",COUNTA(D117:K117))</f>
        <v>3</v>
      </c>
      <c r="N117" s="258" t="s">
        <v>403</v>
      </c>
      <c r="O117" s="132" t="s">
        <v>221</v>
      </c>
      <c r="P117" s="39"/>
      <c r="Q117" s="139">
        <v>155</v>
      </c>
      <c r="R117" s="39"/>
      <c r="S117" s="150"/>
      <c r="T117" t="s">
        <v>303</v>
      </c>
    </row>
    <row r="118" spans="1:21" x14ac:dyDescent="0.25">
      <c r="A118" s="138">
        <f>A116/A117</f>
        <v>176.44099378881987</v>
      </c>
      <c r="B118" s="178" t="s">
        <v>224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>
        <f t="shared" si="102"/>
        <v>174.25</v>
      </c>
      <c r="M118" s="25"/>
      <c r="N118" s="160"/>
      <c r="O118" s="178" t="s">
        <v>224</v>
      </c>
      <c r="P118" s="39"/>
      <c r="Q118" s="138">
        <f t="shared" ref="Q118" si="112">IF(Q116="","",Q116/Q117)</f>
        <v>176.66451612903225</v>
      </c>
      <c r="R118" s="39"/>
      <c r="S118" s="141">
        <f>L118-A118</f>
        <v>-2.1909937888198669</v>
      </c>
    </row>
    <row r="119" spans="1:21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>
        <f t="shared" ref="L119:L120" si="113">IF(SUM(D119:K119)=0,"",SUM(D119:K119))</f>
        <v>2770</v>
      </c>
      <c r="M119" s="19"/>
      <c r="N119" s="23"/>
      <c r="O119" s="40" t="s">
        <v>97</v>
      </c>
      <c r="P119" s="39"/>
      <c r="Q119" s="112">
        <v>12985</v>
      </c>
      <c r="R119" s="39"/>
      <c r="S119" s="145"/>
    </row>
    <row r="120" spans="1:21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>
        <f t="shared" si="113"/>
        <v>16</v>
      </c>
      <c r="M120" s="114">
        <f t="shared" ref="M120" si="114">IF(COUNTA(D120:K120)=0,"",COUNTA(D120:K120))</f>
        <v>2</v>
      </c>
      <c r="N120" s="258" t="s">
        <v>401</v>
      </c>
      <c r="O120" s="31" t="s">
        <v>98</v>
      </c>
      <c r="P120" s="39"/>
      <c r="Q120" s="112">
        <v>78</v>
      </c>
      <c r="R120" s="39"/>
      <c r="S120" s="145"/>
    </row>
    <row r="121" spans="1:21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38">
        <f t="shared" si="102"/>
        <v>173.125</v>
      </c>
      <c r="M121" s="25"/>
      <c r="N121" s="23"/>
      <c r="O121" s="133" t="s">
        <v>99</v>
      </c>
      <c r="P121" s="39"/>
      <c r="Q121" s="138">
        <f t="shared" ref="Q121" si="115">IF(Q119="","",Q119/Q120)</f>
        <v>166.47435897435898</v>
      </c>
      <c r="R121" s="39"/>
      <c r="S121" s="141">
        <f>L121-A121</f>
        <v>6.650641025641022</v>
      </c>
    </row>
    <row r="122" spans="1:21" x14ac:dyDescent="0.25">
      <c r="A122" s="139">
        <v>21054</v>
      </c>
      <c r="B122" s="37" t="s">
        <v>210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>
        <f t="shared" ref="L122:L123" si="116">IF(SUM(D122:K122)=0,"",SUM(D122:K122))</f>
        <v>4166</v>
      </c>
      <c r="M122" s="19"/>
      <c r="N122" s="23"/>
      <c r="O122" s="37" t="s">
        <v>210</v>
      </c>
      <c r="P122" s="39"/>
      <c r="Q122" s="139">
        <v>21054</v>
      </c>
      <c r="R122" s="39"/>
      <c r="S122" s="150"/>
    </row>
    <row r="123" spans="1:21" x14ac:dyDescent="0.25">
      <c r="A123" s="139">
        <v>116</v>
      </c>
      <c r="B123" s="37" t="s">
        <v>211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>
        <f t="shared" si="116"/>
        <v>23</v>
      </c>
      <c r="M123" s="114">
        <f t="shared" ref="M123" si="117">IF(COUNTA(D123:K123)=0,"",COUNTA(D123:K123))</f>
        <v>2</v>
      </c>
      <c r="N123" s="258" t="s">
        <v>402</v>
      </c>
      <c r="O123" s="37" t="s">
        <v>211</v>
      </c>
      <c r="P123" s="39"/>
      <c r="Q123" s="139">
        <v>116</v>
      </c>
      <c r="R123" s="39"/>
      <c r="S123" s="150"/>
    </row>
    <row r="124" spans="1:21" x14ac:dyDescent="0.25">
      <c r="A124" s="138">
        <f>A122/A123</f>
        <v>181.5</v>
      </c>
      <c r="B124" s="135" t="s">
        <v>212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>
        <f t="shared" si="102"/>
        <v>181.13043478260869</v>
      </c>
      <c r="M124" s="25"/>
      <c r="N124" s="23"/>
      <c r="O124" s="135" t="s">
        <v>212</v>
      </c>
      <c r="P124" s="39"/>
      <c r="Q124" s="138">
        <f t="shared" ref="Q124" si="118">IF(Q122="","",Q122/Q123)</f>
        <v>181.5</v>
      </c>
      <c r="R124" s="39"/>
      <c r="S124" s="141">
        <f>L124-A124</f>
        <v>-0.36956521739131176</v>
      </c>
    </row>
    <row r="125" spans="1:21" x14ac:dyDescent="0.25">
      <c r="A125" s="139">
        <v>0</v>
      </c>
      <c r="B125" s="37" t="s">
        <v>210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45" t="str">
        <f t="shared" ref="L125:L126" si="119">IF(SUM(D125:F125)=0,"",SUM(D125:F125))</f>
        <v/>
      </c>
      <c r="M125" s="19"/>
      <c r="N125" s="23"/>
      <c r="O125" s="37" t="s">
        <v>210</v>
      </c>
      <c r="P125" s="39"/>
      <c r="Q125" s="166"/>
      <c r="R125" s="39"/>
      <c r="S125" s="150"/>
    </row>
    <row r="126" spans="1:21" x14ac:dyDescent="0.25">
      <c r="A126" s="166"/>
      <c r="B126" s="134" t="s">
        <v>274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45" t="str">
        <f t="shared" si="119"/>
        <v/>
      </c>
      <c r="M126" s="114" t="str">
        <f t="shared" ref="M126" si="120">IF(COUNTA(D126:F126)=0,"",COUNTA(D126:F126))</f>
        <v/>
      </c>
      <c r="N126" s="23"/>
      <c r="O126" s="134" t="s">
        <v>274</v>
      </c>
      <c r="P126" s="39"/>
      <c r="Q126" s="166"/>
      <c r="R126" s="39"/>
      <c r="S126" s="150"/>
    </row>
    <row r="127" spans="1:21" x14ac:dyDescent="0.25">
      <c r="A127" s="138"/>
      <c r="B127" s="135" t="s">
        <v>275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38" t="str">
        <f t="shared" ref="L127:L139" si="121">IF(L125="","",L125/L126)</f>
        <v/>
      </c>
      <c r="M127" s="25"/>
      <c r="N127" s="23"/>
      <c r="O127" s="135" t="s">
        <v>275</v>
      </c>
      <c r="P127" s="39"/>
      <c r="Q127" s="138"/>
      <c r="R127" s="39"/>
      <c r="S127" s="141"/>
    </row>
    <row r="128" spans="1:21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>
        <f>IF(SUM(D128:K128)=0,"",SUM(D128:K128))</f>
        <v>1284</v>
      </c>
      <c r="M128" s="19"/>
      <c r="N128" s="23"/>
      <c r="O128" s="37" t="s">
        <v>100</v>
      </c>
      <c r="P128" s="39"/>
      <c r="Q128" s="139">
        <v>9811</v>
      </c>
      <c r="R128" s="39"/>
      <c r="S128" s="150"/>
    </row>
    <row r="129" spans="1:19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>
        <f>IF(SUM(D129:K129)=0,"",SUM(D129:K129))</f>
        <v>8</v>
      </c>
      <c r="M129" s="114">
        <f>IF(COUNTA(D129:K129)=0,"",COUNTA(D129:K129))</f>
        <v>1</v>
      </c>
      <c r="N129" s="259" t="s">
        <v>400</v>
      </c>
      <c r="O129" s="27" t="s">
        <v>101</v>
      </c>
      <c r="P129" s="39"/>
      <c r="Q129" s="139">
        <v>67</v>
      </c>
      <c r="R129" s="39"/>
      <c r="S129" s="150"/>
    </row>
    <row r="130" spans="1:19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>
        <f t="shared" ref="L130" si="122">IF(L128="","",L128/L129)</f>
        <v>160.5</v>
      </c>
      <c r="M130" s="25"/>
      <c r="N130" s="41"/>
      <c r="O130" s="135" t="s">
        <v>102</v>
      </c>
      <c r="P130" s="39"/>
      <c r="Q130" s="138">
        <f t="shared" ref="Q130" si="123">IF(Q128="","",Q128/Q129)</f>
        <v>146.43283582089552</v>
      </c>
      <c r="R130" s="39"/>
      <c r="S130" s="141">
        <f>L130-A130</f>
        <v>14.067164179104481</v>
      </c>
    </row>
    <row r="131" spans="1:19" x14ac:dyDescent="0.25">
      <c r="A131" s="139">
        <v>0</v>
      </c>
      <c r="B131" s="37" t="s">
        <v>230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45" t="str">
        <f t="shared" ref="L131:L132" si="124">IF(SUM(D131:F131)=0,"",SUM(D131:F131))</f>
        <v/>
      </c>
      <c r="M131" s="19"/>
      <c r="N131" s="42"/>
      <c r="O131" s="37" t="s">
        <v>230</v>
      </c>
      <c r="P131" s="39"/>
      <c r="Q131" s="166"/>
      <c r="R131" s="39"/>
      <c r="S131" s="150"/>
    </row>
    <row r="132" spans="1:19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45" t="str">
        <f t="shared" si="124"/>
        <v/>
      </c>
      <c r="M132" s="114" t="str">
        <f t="shared" ref="M132" si="125">IF(COUNTA(D132:F132)=0,"",COUNTA(D132:F132))</f>
        <v/>
      </c>
      <c r="N132" s="42"/>
      <c r="O132" s="134" t="s">
        <v>36</v>
      </c>
      <c r="P132" s="39"/>
      <c r="Q132" s="166"/>
      <c r="R132" s="39"/>
      <c r="S132" s="150"/>
    </row>
    <row r="133" spans="1:19" x14ac:dyDescent="0.25">
      <c r="A133" s="138"/>
      <c r="B133" s="135" t="s">
        <v>232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38" t="str">
        <f t="shared" si="121"/>
        <v/>
      </c>
      <c r="M133" s="25"/>
      <c r="N133" s="42"/>
      <c r="O133" s="135" t="s">
        <v>232</v>
      </c>
      <c r="P133" s="39"/>
      <c r="Q133" s="138"/>
      <c r="R133" s="39"/>
      <c r="S133" s="141"/>
    </row>
    <row r="134" spans="1:19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 t="str">
        <f t="shared" ref="L134:L135" si="126">IF(SUM(D134:F134)=0,"",SUM(D134:F134))</f>
        <v/>
      </c>
      <c r="M134" s="19"/>
      <c r="N134" s="23"/>
      <c r="O134" s="37" t="s">
        <v>103</v>
      </c>
      <c r="P134" s="39"/>
      <c r="Q134" s="139">
        <v>2371</v>
      </c>
      <c r="R134" s="39"/>
      <c r="S134" s="145"/>
    </row>
    <row r="135" spans="1:19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 t="str">
        <f t="shared" si="126"/>
        <v/>
      </c>
      <c r="M135" s="114" t="str">
        <f t="shared" ref="M135" si="127">IF(COUNTA(D135:F135)=0,"",COUNTA(D135:F135))</f>
        <v/>
      </c>
      <c r="N135" s="160"/>
      <c r="O135" s="27" t="s">
        <v>26</v>
      </c>
      <c r="P135" s="39"/>
      <c r="Q135" s="139">
        <v>14</v>
      </c>
      <c r="R135" s="39"/>
      <c r="S135" s="145"/>
    </row>
    <row r="136" spans="1:19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38" t="str">
        <f t="shared" si="121"/>
        <v/>
      </c>
      <c r="M136" s="25"/>
      <c r="N136" s="160"/>
      <c r="O136" s="135" t="s">
        <v>104</v>
      </c>
      <c r="P136" s="39"/>
      <c r="Q136" s="138">
        <f t="shared" ref="Q136" si="128">IF(Q134="","",Q134/Q135)</f>
        <v>169.35714285714286</v>
      </c>
      <c r="R136" s="39"/>
      <c r="S136" s="141"/>
    </row>
    <row r="137" spans="1:19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45" t="str">
        <f t="shared" ref="L137:L138" si="129">IF(SUM(D137:F137)=0,"",SUM(D137:F137))</f>
        <v/>
      </c>
      <c r="M137" s="19"/>
      <c r="N137" s="28"/>
      <c r="O137" s="43" t="s">
        <v>105</v>
      </c>
      <c r="P137" s="39"/>
      <c r="Q137" s="139"/>
      <c r="R137" s="39"/>
      <c r="S137" s="155"/>
    </row>
    <row r="138" spans="1:19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45" t="str">
        <f t="shared" si="129"/>
        <v/>
      </c>
      <c r="M138" s="114" t="str">
        <f t="shared" ref="M138" si="130">IF(COUNTA(D138:F138)=0,"",COUNTA(D138:F138))</f>
        <v/>
      </c>
      <c r="N138" s="160"/>
      <c r="O138" s="31" t="s">
        <v>75</v>
      </c>
      <c r="P138" s="39"/>
      <c r="Q138" s="139"/>
      <c r="R138" s="39"/>
      <c r="S138" s="150"/>
    </row>
    <row r="139" spans="1:19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38" t="str">
        <f t="shared" si="121"/>
        <v/>
      </c>
      <c r="M139" s="25"/>
      <c r="N139" s="28"/>
      <c r="O139" s="133" t="s">
        <v>106</v>
      </c>
      <c r="P139" s="39"/>
      <c r="Q139" s="138"/>
      <c r="R139" s="39"/>
      <c r="S139" s="141"/>
    </row>
    <row r="140" spans="1:19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131">F11+F14+F17+F20+F23+F26+F29+F32+F35+F38+F41+F44+F47+F50+F53+F59+F62+F65+F68+F71+F74+F77+F83+F86+F89+F92+F95+F98+F101+F104+F107+F110+F113+F116+F119+F122+F125+F128+F131+F134+F137</f>
        <v>26552</v>
      </c>
      <c r="G140" s="140">
        <f t="shared" si="131"/>
        <v>1090</v>
      </c>
      <c r="H140" s="140">
        <f t="shared" si="131"/>
        <v>19151</v>
      </c>
      <c r="I140" s="140">
        <f t="shared" ref="I140:J140" si="132">I11+I14+I17+I20+I23+I26+I29+I32+I35+I38+I41+I44+I47+I50+I53+I59+I62+I65+I68+I71+I74+I77+I83+I86+I89+I92+I95+I98+I101+I104+I107+I110+I113+I116+I119+I122+I125+I128+I131+I134+I137</f>
        <v>21365</v>
      </c>
      <c r="J140" s="140">
        <f t="shared" si="132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SUM(D140:K140)</f>
        <v>97117</v>
      </c>
      <c r="M140" s="146"/>
      <c r="N140" s="45"/>
      <c r="O140" s="44"/>
      <c r="P140" s="45"/>
      <c r="Q140" s="140">
        <f>Q11+Q14+Q17+Q20+Q23+Q26+Q29+Q32+Q35+Q38+Q41+Q44+Q47+Q50+Q53+Q59+Q62+Q65+Q68+Q71+Q74+Q77+Q83+Q86+Q92+Q95+Q98+Q101++Q104+Q107+Q110+Q113+Q116+Q119+Q122+Q125+Q128+Q131+Q134+Q137</f>
        <v>454055</v>
      </c>
      <c r="R140" s="45"/>
      <c r="S140" s="45"/>
    </row>
    <row r="141" spans="1:19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131"/>
        <v>150</v>
      </c>
      <c r="G141" s="145">
        <f t="shared" si="131"/>
        <v>8</v>
      </c>
      <c r="H141" s="145">
        <f t="shared" si="131"/>
        <v>111</v>
      </c>
      <c r="I141" s="145">
        <f t="shared" ref="I141:J141" si="133">I12+I15+I18+I21+I24+I27+I30+I33+I36+I39+I42+I45+I48+I51+I54+I60+I63+I66+I69+I72+I75+I78+I84+I87+I90+I93+I96+I99+I102+I105+I108+I111+I114+I117+I120+I123+I126+I129+I132+I135+I138</f>
        <v>128</v>
      </c>
      <c r="J141" s="145">
        <f t="shared" si="133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39">
        <f>SUM(D141:K141)</f>
        <v>572</v>
      </c>
      <c r="M141" s="53">
        <f>SUM(M12:M138)</f>
        <v>49</v>
      </c>
      <c r="N141" s="45"/>
      <c r="O141" s="46"/>
      <c r="P141" s="45"/>
      <c r="Q141" s="145">
        <f>Q12+Q15+Q18+Q21+Q24+Q27+Q30+Q33+Q36+Q39+Q42+Q45+Q48+Q51+Q54+Q60+Q63+Q66+Q69+Q72+Q75+Q78+Q84+Q87+Q90+Q93+Q96+Q99+Q102++Q105+Q108+Q111+Q114+Q117+Q120+Q123+Q126+Q129+Q132+Q135+Q138</f>
        <v>2631</v>
      </c>
      <c r="R141" s="45"/>
      <c r="S141" s="45"/>
    </row>
    <row r="142" spans="1:19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34">IF(D141=0,"",(D140/D141))</f>
        <v>175.35416666666666</v>
      </c>
      <c r="E142" s="141">
        <f t="shared" si="134"/>
        <v>179.53333333333333</v>
      </c>
      <c r="F142" s="141">
        <f t="shared" ref="F142:G142" si="135">IF(F141=0,"",(F140/F141))</f>
        <v>177.01333333333332</v>
      </c>
      <c r="G142" s="141">
        <f t="shared" si="135"/>
        <v>136.25</v>
      </c>
      <c r="H142" s="141">
        <f t="shared" ref="H142:K142" si="136">IF(H141=0,"",(H140/H141))</f>
        <v>172.53153153153153</v>
      </c>
      <c r="I142" s="141">
        <f t="shared" si="136"/>
        <v>166.9140625</v>
      </c>
      <c r="J142" s="141">
        <f t="shared" si="136"/>
        <v>180.85416666666666</v>
      </c>
      <c r="K142" s="141">
        <f t="shared" si="136"/>
        <v>143.25</v>
      </c>
      <c r="L142" s="48">
        <f>L140/L141</f>
        <v>169.78496503496504</v>
      </c>
      <c r="M142" s="49"/>
      <c r="N142" s="50"/>
      <c r="O142" s="44"/>
      <c r="P142" s="50"/>
      <c r="Q142" s="141">
        <f>IF(Q141=0,"",(Q140/Q141))</f>
        <v>172.57886735081718</v>
      </c>
      <c r="R142" s="50"/>
      <c r="S142" s="50"/>
    </row>
    <row r="143" spans="1:19" x14ac:dyDescent="0.25">
      <c r="D143" s="82"/>
      <c r="E143" s="82"/>
      <c r="F143" s="82"/>
      <c r="G143" s="82"/>
      <c r="H143" s="82"/>
      <c r="I143" s="82"/>
      <c r="J143" s="82"/>
      <c r="K143" s="82"/>
      <c r="M143" s="51"/>
      <c r="N143" s="192" t="s">
        <v>206</v>
      </c>
      <c r="O143" s="156">
        <f>COUNTA(O10:O139)/3</f>
        <v>43</v>
      </c>
    </row>
    <row r="144" spans="1:19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37">COUNTA(I11:I139)/3</f>
        <v>10</v>
      </c>
      <c r="J144" s="63">
        <f t="shared" si="137"/>
        <v>6</v>
      </c>
      <c r="K144" s="63">
        <f t="shared" si="137"/>
        <v>8</v>
      </c>
      <c r="L144" s="157">
        <f>SUM(D144:K144)</f>
        <v>49</v>
      </c>
      <c r="M144" s="8"/>
      <c r="O144" s="54"/>
    </row>
  </sheetData>
  <mergeCells count="1">
    <mergeCell ref="L5:M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28" workbookViewId="0">
      <selection activeCell="C57" sqref="C5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312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238</v>
      </c>
      <c r="E7" s="64"/>
      <c r="F7" s="71" t="s">
        <v>289</v>
      </c>
      <c r="G7" s="64" t="s">
        <v>240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55" si="0">J7/K7</f>
        <v>187.5</v>
      </c>
      <c r="M7" s="202" t="s">
        <v>258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238</v>
      </c>
      <c r="E8" s="64"/>
      <c r="F8" s="223" t="s">
        <v>289</v>
      </c>
      <c r="G8" s="64" t="s">
        <v>240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2" t="s">
        <v>258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238</v>
      </c>
      <c r="E9" s="64"/>
      <c r="F9" s="223" t="s">
        <v>289</v>
      </c>
      <c r="G9" s="64" t="s">
        <v>240</v>
      </c>
      <c r="H9" s="180" t="s">
        <v>132</v>
      </c>
      <c r="I9" s="223" t="s">
        <v>121</v>
      </c>
      <c r="J9" s="65">
        <v>1426</v>
      </c>
      <c r="K9" s="63">
        <v>8</v>
      </c>
      <c r="L9" s="66">
        <f t="shared" si="0"/>
        <v>178.25</v>
      </c>
      <c r="M9" s="202" t="s">
        <v>258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238</v>
      </c>
      <c r="E10" s="64"/>
      <c r="F10" s="223" t="s">
        <v>289</v>
      </c>
      <c r="G10" s="64" t="s">
        <v>240</v>
      </c>
      <c r="H10" s="72" t="s">
        <v>122</v>
      </c>
      <c r="I10" s="223" t="s">
        <v>237</v>
      </c>
      <c r="J10" s="65">
        <v>1469</v>
      </c>
      <c r="K10" s="63">
        <v>8</v>
      </c>
      <c r="L10" s="66">
        <f t="shared" si="0"/>
        <v>183.625</v>
      </c>
      <c r="M10" s="203" t="s">
        <v>208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238</v>
      </c>
      <c r="E11" s="64"/>
      <c r="F11" s="223" t="s">
        <v>289</v>
      </c>
      <c r="G11" s="64" t="s">
        <v>240</v>
      </c>
      <c r="H11" s="180" t="s">
        <v>234</v>
      </c>
      <c r="I11" s="223" t="s">
        <v>237</v>
      </c>
      <c r="J11" s="65">
        <v>1336</v>
      </c>
      <c r="K11" s="63">
        <v>8</v>
      </c>
      <c r="L11" s="66">
        <f t="shared" si="0"/>
        <v>167</v>
      </c>
      <c r="M11" s="203" t="s">
        <v>208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238</v>
      </c>
      <c r="E12" s="64"/>
      <c r="F12" s="223" t="s">
        <v>289</v>
      </c>
      <c r="G12" s="64" t="s">
        <v>240</v>
      </c>
      <c r="H12" s="180" t="s">
        <v>127</v>
      </c>
      <c r="I12" s="223" t="s">
        <v>236</v>
      </c>
      <c r="J12" s="65">
        <v>1051</v>
      </c>
      <c r="K12" s="63">
        <v>8</v>
      </c>
      <c r="L12" s="66">
        <f t="shared" si="0"/>
        <v>131.375</v>
      </c>
      <c r="M12" s="176" t="s">
        <v>243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304</v>
      </c>
      <c r="E13" s="64"/>
      <c r="F13" s="225" t="s">
        <v>305</v>
      </c>
      <c r="G13" s="64" t="s">
        <v>306</v>
      </c>
      <c r="H13" s="180" t="s">
        <v>132</v>
      </c>
      <c r="I13" s="225"/>
      <c r="J13" s="65">
        <v>2693</v>
      </c>
      <c r="K13" s="63">
        <v>15</v>
      </c>
      <c r="L13" s="66">
        <f t="shared" si="0"/>
        <v>179.53333333333333</v>
      </c>
      <c r="M13" s="225" t="s">
        <v>307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308</v>
      </c>
      <c r="E14" s="64"/>
      <c r="F14" s="225" t="s">
        <v>18</v>
      </c>
      <c r="G14" s="64" t="s">
        <v>119</v>
      </c>
      <c r="H14" s="72" t="s">
        <v>120</v>
      </c>
      <c r="I14" s="225" t="s">
        <v>121</v>
      </c>
      <c r="J14" s="65">
        <v>2665</v>
      </c>
      <c r="K14" s="63">
        <v>15</v>
      </c>
      <c r="L14" s="66">
        <f t="shared" si="0"/>
        <v>177.66666666666666</v>
      </c>
      <c r="M14" s="233" t="s">
        <v>316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308</v>
      </c>
      <c r="E15" s="64"/>
      <c r="F15" s="225" t="s">
        <v>18</v>
      </c>
      <c r="G15" s="64" t="s">
        <v>119</v>
      </c>
      <c r="H15" s="72" t="s">
        <v>122</v>
      </c>
      <c r="I15" s="225" t="s">
        <v>121</v>
      </c>
      <c r="J15" s="65">
        <v>2820</v>
      </c>
      <c r="K15" s="63">
        <v>15</v>
      </c>
      <c r="L15" s="66">
        <f t="shared" si="0"/>
        <v>188</v>
      </c>
      <c r="M15" s="233" t="s">
        <v>316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308</v>
      </c>
      <c r="E16" s="64"/>
      <c r="F16" s="225" t="s">
        <v>18</v>
      </c>
      <c r="G16" s="64" t="s">
        <v>119</v>
      </c>
      <c r="H16" s="180" t="s">
        <v>235</v>
      </c>
      <c r="I16" s="225" t="s">
        <v>121</v>
      </c>
      <c r="J16" s="65">
        <v>2916</v>
      </c>
      <c r="K16" s="63">
        <v>15</v>
      </c>
      <c r="L16" s="238">
        <f t="shared" si="0"/>
        <v>194.4</v>
      </c>
      <c r="M16" s="233" t="s">
        <v>316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308</v>
      </c>
      <c r="E17" s="64"/>
      <c r="F17" s="225" t="s">
        <v>18</v>
      </c>
      <c r="G17" s="64" t="s">
        <v>119</v>
      </c>
      <c r="H17" s="180" t="s">
        <v>127</v>
      </c>
      <c r="I17" s="225"/>
      <c r="J17" s="65">
        <v>2190</v>
      </c>
      <c r="K17" s="63">
        <v>15</v>
      </c>
      <c r="L17" s="66">
        <f t="shared" si="0"/>
        <v>146</v>
      </c>
      <c r="M17" s="225" t="s">
        <v>319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308</v>
      </c>
      <c r="E18" s="64"/>
      <c r="F18" s="225" t="s">
        <v>18</v>
      </c>
      <c r="G18" s="64" t="s">
        <v>119</v>
      </c>
      <c r="H18" s="180" t="s">
        <v>125</v>
      </c>
      <c r="I18" s="225" t="s">
        <v>237</v>
      </c>
      <c r="J18" s="65">
        <v>2926</v>
      </c>
      <c r="K18" s="63">
        <v>15</v>
      </c>
      <c r="L18" s="206">
        <f t="shared" si="0"/>
        <v>195.06666666666666</v>
      </c>
      <c r="M18" s="225" t="s">
        <v>318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308</v>
      </c>
      <c r="E19" s="64"/>
      <c r="F19" s="225" t="s">
        <v>18</v>
      </c>
      <c r="G19" s="64" t="s">
        <v>119</v>
      </c>
      <c r="H19" s="180" t="s">
        <v>309</v>
      </c>
      <c r="I19" s="225" t="s">
        <v>237</v>
      </c>
      <c r="J19" s="65">
        <v>2420</v>
      </c>
      <c r="K19" s="63">
        <v>15</v>
      </c>
      <c r="L19" s="66">
        <f t="shared" si="0"/>
        <v>161.33333333333334</v>
      </c>
      <c r="M19" s="233" t="s">
        <v>318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308</v>
      </c>
      <c r="E20" s="64"/>
      <c r="F20" s="225" t="s">
        <v>18</v>
      </c>
      <c r="G20" s="64" t="s">
        <v>119</v>
      </c>
      <c r="H20" s="180" t="s">
        <v>252</v>
      </c>
      <c r="I20" s="225" t="s">
        <v>237</v>
      </c>
      <c r="J20" s="65">
        <v>2692</v>
      </c>
      <c r="K20" s="63">
        <v>15</v>
      </c>
      <c r="L20" s="66">
        <f t="shared" si="0"/>
        <v>179.46666666666667</v>
      </c>
      <c r="M20" s="233" t="s">
        <v>318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308</v>
      </c>
      <c r="E21" s="64"/>
      <c r="F21" s="225" t="s">
        <v>18</v>
      </c>
      <c r="G21" s="64" t="s">
        <v>119</v>
      </c>
      <c r="H21" s="180" t="s">
        <v>310</v>
      </c>
      <c r="I21" s="225"/>
      <c r="J21" s="65">
        <v>2519</v>
      </c>
      <c r="K21" s="63">
        <v>15</v>
      </c>
      <c r="L21" s="66">
        <f t="shared" si="0"/>
        <v>167.93333333333334</v>
      </c>
      <c r="M21" s="225" t="s">
        <v>317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308</v>
      </c>
      <c r="E22" s="64"/>
      <c r="F22" s="225" t="s">
        <v>18</v>
      </c>
      <c r="G22" s="64" t="s">
        <v>119</v>
      </c>
      <c r="H22" s="180" t="s">
        <v>311</v>
      </c>
      <c r="I22" s="225" t="s">
        <v>236</v>
      </c>
      <c r="J22" s="65">
        <v>2720</v>
      </c>
      <c r="K22" s="63">
        <v>15</v>
      </c>
      <c r="L22" s="66">
        <f t="shared" si="0"/>
        <v>181.33333333333334</v>
      </c>
      <c r="M22" s="225" t="s">
        <v>320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308</v>
      </c>
      <c r="E23" s="64"/>
      <c r="F23" s="225" t="s">
        <v>18</v>
      </c>
      <c r="G23" s="64" t="s">
        <v>119</v>
      </c>
      <c r="H23" s="180" t="s">
        <v>263</v>
      </c>
      <c r="I23" s="225" t="s">
        <v>236</v>
      </c>
      <c r="J23" s="65">
        <v>2684</v>
      </c>
      <c r="K23" s="63">
        <v>15</v>
      </c>
      <c r="L23" s="66">
        <f t="shared" si="0"/>
        <v>178.93333333333334</v>
      </c>
      <c r="M23" s="233" t="s">
        <v>320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336</v>
      </c>
      <c r="E24" s="64"/>
      <c r="F24" s="237" t="s">
        <v>334</v>
      </c>
      <c r="G24" s="64" t="s">
        <v>135</v>
      </c>
      <c r="H24" s="180" t="s">
        <v>251</v>
      </c>
      <c r="I24" s="237"/>
      <c r="J24" s="65">
        <v>1090</v>
      </c>
      <c r="K24" s="63">
        <v>8</v>
      </c>
      <c r="L24" s="66">
        <f t="shared" si="0"/>
        <v>136.25</v>
      </c>
      <c r="M24" s="237" t="s">
        <v>335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338</v>
      </c>
      <c r="E25" s="64"/>
      <c r="F25" s="240" t="s">
        <v>339</v>
      </c>
      <c r="G25" s="64" t="s">
        <v>119</v>
      </c>
      <c r="H25" s="180" t="s">
        <v>235</v>
      </c>
      <c r="I25" s="240"/>
      <c r="J25" s="65">
        <v>3387</v>
      </c>
      <c r="K25" s="63">
        <v>18</v>
      </c>
      <c r="L25" s="66">
        <f t="shared" si="0"/>
        <v>188.16666666666666</v>
      </c>
      <c r="M25" s="240" t="s">
        <v>335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338</v>
      </c>
      <c r="E26" s="64"/>
      <c r="F26" s="240" t="s">
        <v>339</v>
      </c>
      <c r="G26" s="64" t="s">
        <v>119</v>
      </c>
      <c r="H26" s="72" t="s">
        <v>122</v>
      </c>
      <c r="I26" s="240"/>
      <c r="J26" s="65">
        <v>3403</v>
      </c>
      <c r="K26" s="63">
        <v>18</v>
      </c>
      <c r="L26" s="66">
        <f t="shared" si="0"/>
        <v>189.05555555555554</v>
      </c>
      <c r="M26" s="240" t="s">
        <v>307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338</v>
      </c>
      <c r="E27" s="64"/>
      <c r="F27" s="240" t="s">
        <v>339</v>
      </c>
      <c r="G27" s="64" t="s">
        <v>119</v>
      </c>
      <c r="H27" s="180" t="s">
        <v>311</v>
      </c>
      <c r="I27" s="240"/>
      <c r="J27" s="65">
        <v>2787</v>
      </c>
      <c r="K27" s="63">
        <v>15</v>
      </c>
      <c r="L27" s="66">
        <f t="shared" si="0"/>
        <v>185.8</v>
      </c>
      <c r="M27" s="240" t="s">
        <v>346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338</v>
      </c>
      <c r="E28" s="64"/>
      <c r="F28" s="240" t="s">
        <v>339</v>
      </c>
      <c r="G28" s="64" t="s">
        <v>119</v>
      </c>
      <c r="H28" s="72" t="s">
        <v>120</v>
      </c>
      <c r="I28" s="240" t="s">
        <v>121</v>
      </c>
      <c r="J28" s="65">
        <v>2517</v>
      </c>
      <c r="K28" s="63">
        <v>15</v>
      </c>
      <c r="L28" s="66">
        <f t="shared" si="0"/>
        <v>167.8</v>
      </c>
      <c r="M28" s="240" t="s">
        <v>340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338</v>
      </c>
      <c r="E29" s="64"/>
      <c r="F29" s="240" t="s">
        <v>339</v>
      </c>
      <c r="G29" s="64" t="s">
        <v>119</v>
      </c>
      <c r="H29" s="180" t="s">
        <v>263</v>
      </c>
      <c r="I29" s="240" t="s">
        <v>121</v>
      </c>
      <c r="J29" s="65">
        <v>2727</v>
      </c>
      <c r="K29" s="63">
        <v>15</v>
      </c>
      <c r="L29" s="66">
        <f t="shared" si="0"/>
        <v>181.8</v>
      </c>
      <c r="M29" s="240" t="s">
        <v>340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338</v>
      </c>
      <c r="E30" s="64"/>
      <c r="F30" s="240" t="s">
        <v>339</v>
      </c>
      <c r="G30" s="64" t="s">
        <v>119</v>
      </c>
      <c r="H30" s="180" t="s">
        <v>127</v>
      </c>
      <c r="I30" s="240"/>
      <c r="J30" s="65">
        <v>2323</v>
      </c>
      <c r="K30" s="63">
        <v>15</v>
      </c>
      <c r="L30" s="66">
        <f t="shared" si="0"/>
        <v>154.86666666666667</v>
      </c>
      <c r="M30" s="240" t="s">
        <v>341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338</v>
      </c>
      <c r="E31" s="64"/>
      <c r="F31" s="240" t="s">
        <v>339</v>
      </c>
      <c r="G31" s="64" t="s">
        <v>119</v>
      </c>
      <c r="H31" s="180" t="s">
        <v>342</v>
      </c>
      <c r="I31" s="240"/>
      <c r="J31" s="65">
        <v>2007</v>
      </c>
      <c r="K31" s="63">
        <v>15</v>
      </c>
      <c r="L31" s="66">
        <f t="shared" si="0"/>
        <v>133.80000000000001</v>
      </c>
      <c r="M31" s="240" t="s">
        <v>343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347</v>
      </c>
      <c r="E32" s="64"/>
      <c r="F32" s="243" t="s">
        <v>348</v>
      </c>
      <c r="G32" s="64" t="s">
        <v>135</v>
      </c>
      <c r="H32" s="180" t="s">
        <v>310</v>
      </c>
      <c r="I32" s="243" t="s">
        <v>121</v>
      </c>
      <c r="J32" s="65">
        <v>2337</v>
      </c>
      <c r="K32" s="63">
        <v>14</v>
      </c>
      <c r="L32" s="66">
        <f t="shared" si="0"/>
        <v>166.92857142857142</v>
      </c>
      <c r="M32" s="202" t="s">
        <v>349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347</v>
      </c>
      <c r="E33" s="64"/>
      <c r="F33" s="243" t="s">
        <v>348</v>
      </c>
      <c r="G33" s="64" t="s">
        <v>135</v>
      </c>
      <c r="H33" s="180" t="s">
        <v>123</v>
      </c>
      <c r="I33" s="243" t="s">
        <v>121</v>
      </c>
      <c r="J33" s="65">
        <v>2523</v>
      </c>
      <c r="K33" s="63">
        <v>14</v>
      </c>
      <c r="L33" s="66">
        <f t="shared" si="0"/>
        <v>180.21428571428572</v>
      </c>
      <c r="M33" s="202" t="s">
        <v>349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347</v>
      </c>
      <c r="E34" s="64"/>
      <c r="F34" s="243" t="s">
        <v>348</v>
      </c>
      <c r="G34" s="64" t="s">
        <v>135</v>
      </c>
      <c r="H34" s="180" t="s">
        <v>263</v>
      </c>
      <c r="I34" s="243" t="s">
        <v>237</v>
      </c>
      <c r="J34" s="65">
        <v>2256</v>
      </c>
      <c r="K34" s="63">
        <v>14</v>
      </c>
      <c r="L34" s="66">
        <f t="shared" si="0"/>
        <v>161.14285714285714</v>
      </c>
      <c r="M34" s="203" t="s">
        <v>208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347</v>
      </c>
      <c r="E35" s="64"/>
      <c r="F35" s="243" t="s">
        <v>348</v>
      </c>
      <c r="G35" s="64" t="s">
        <v>135</v>
      </c>
      <c r="H35" s="72" t="s">
        <v>120</v>
      </c>
      <c r="I35" s="243" t="s">
        <v>237</v>
      </c>
      <c r="J35" s="65">
        <v>2457</v>
      </c>
      <c r="K35" s="63">
        <v>14</v>
      </c>
      <c r="L35" s="66">
        <f t="shared" si="0"/>
        <v>175.5</v>
      </c>
      <c r="M35" s="203" t="s">
        <v>208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347</v>
      </c>
      <c r="E36" s="64"/>
      <c r="F36" s="243" t="s">
        <v>348</v>
      </c>
      <c r="G36" s="64" t="s">
        <v>135</v>
      </c>
      <c r="H36" s="72" t="s">
        <v>129</v>
      </c>
      <c r="I36" s="243" t="s">
        <v>236</v>
      </c>
      <c r="J36" s="65">
        <v>2255</v>
      </c>
      <c r="K36" s="63">
        <v>14</v>
      </c>
      <c r="L36" s="66">
        <f t="shared" si="0"/>
        <v>161.07142857142858</v>
      </c>
      <c r="M36" s="245" t="s">
        <v>350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347</v>
      </c>
      <c r="E37" s="64"/>
      <c r="F37" s="243" t="s">
        <v>348</v>
      </c>
      <c r="G37" s="64" t="s">
        <v>135</v>
      </c>
      <c r="H37" s="180" t="s">
        <v>136</v>
      </c>
      <c r="I37" s="243" t="s">
        <v>236</v>
      </c>
      <c r="J37" s="65">
        <v>2290</v>
      </c>
      <c r="K37" s="63">
        <v>14</v>
      </c>
      <c r="L37" s="66">
        <f t="shared" si="0"/>
        <v>163.57142857142858</v>
      </c>
      <c r="M37" s="245" t="s">
        <v>350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347</v>
      </c>
      <c r="E38" s="64"/>
      <c r="F38" s="243" t="s">
        <v>348</v>
      </c>
      <c r="G38" s="64" t="s">
        <v>135</v>
      </c>
      <c r="H38" s="72" t="s">
        <v>128</v>
      </c>
      <c r="I38" s="243" t="s">
        <v>351</v>
      </c>
      <c r="J38" s="65">
        <v>2296</v>
      </c>
      <c r="K38" s="63">
        <v>14</v>
      </c>
      <c r="L38" s="66">
        <f t="shared" si="0"/>
        <v>164</v>
      </c>
      <c r="M38" s="243" t="s">
        <v>353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347</v>
      </c>
      <c r="E39" s="64"/>
      <c r="F39" s="243" t="s">
        <v>348</v>
      </c>
      <c r="G39" s="64" t="s">
        <v>135</v>
      </c>
      <c r="H39" s="180" t="s">
        <v>235</v>
      </c>
      <c r="I39" s="243" t="s">
        <v>351</v>
      </c>
      <c r="J39" s="65">
        <v>2332</v>
      </c>
      <c r="K39" s="63">
        <v>14</v>
      </c>
      <c r="L39" s="66">
        <f t="shared" si="0"/>
        <v>166.57142857142858</v>
      </c>
      <c r="M39" s="243" t="s">
        <v>353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347</v>
      </c>
      <c r="E40" s="64"/>
      <c r="F40" s="243" t="s">
        <v>348</v>
      </c>
      <c r="G40" s="64" t="s">
        <v>135</v>
      </c>
      <c r="H40" s="72" t="s">
        <v>122</v>
      </c>
      <c r="I40" s="243" t="s">
        <v>352</v>
      </c>
      <c r="J40" s="65">
        <v>1354</v>
      </c>
      <c r="K40" s="63">
        <v>8</v>
      </c>
      <c r="L40" s="66">
        <f t="shared" si="0"/>
        <v>169.25</v>
      </c>
      <c r="M40" s="243" t="s">
        <v>354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347</v>
      </c>
      <c r="E41" s="64"/>
      <c r="F41" s="243" t="s">
        <v>348</v>
      </c>
      <c r="G41" s="64" t="s">
        <v>135</v>
      </c>
      <c r="H41" s="180" t="s">
        <v>311</v>
      </c>
      <c r="I41" s="243" t="s">
        <v>352</v>
      </c>
      <c r="J41" s="65">
        <v>1265</v>
      </c>
      <c r="K41" s="63">
        <v>8</v>
      </c>
      <c r="L41" s="66">
        <f t="shared" si="0"/>
        <v>158.125</v>
      </c>
      <c r="M41" s="243" t="s">
        <v>354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365</v>
      </c>
      <c r="E42" s="64"/>
      <c r="F42" s="243" t="s">
        <v>348</v>
      </c>
      <c r="G42" s="64" t="s">
        <v>119</v>
      </c>
      <c r="H42" s="180" t="s">
        <v>130</v>
      </c>
      <c r="I42" s="243" t="s">
        <v>355</v>
      </c>
      <c r="J42" s="65">
        <v>1269</v>
      </c>
      <c r="K42" s="63">
        <v>8</v>
      </c>
      <c r="L42" s="66">
        <f t="shared" si="0"/>
        <v>158.625</v>
      </c>
      <c r="M42" s="203" t="s">
        <v>208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365</v>
      </c>
      <c r="E43" s="64"/>
      <c r="F43" s="243" t="s">
        <v>348</v>
      </c>
      <c r="G43" s="64" t="s">
        <v>119</v>
      </c>
      <c r="H43" s="180" t="s">
        <v>234</v>
      </c>
      <c r="I43" s="243" t="s">
        <v>355</v>
      </c>
      <c r="J43" s="65">
        <v>1434</v>
      </c>
      <c r="K43" s="63">
        <v>8</v>
      </c>
      <c r="L43" s="66">
        <f t="shared" si="0"/>
        <v>179.25</v>
      </c>
      <c r="M43" s="203" t="s">
        <v>208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365</v>
      </c>
      <c r="E44" s="64"/>
      <c r="F44" s="243" t="s">
        <v>348</v>
      </c>
      <c r="G44" s="64" t="s">
        <v>119</v>
      </c>
      <c r="H44" s="180" t="s">
        <v>132</v>
      </c>
      <c r="I44" s="243" t="s">
        <v>356</v>
      </c>
      <c r="J44" s="65">
        <v>1467</v>
      </c>
      <c r="K44" s="63">
        <v>8</v>
      </c>
      <c r="L44" s="66">
        <f t="shared" si="0"/>
        <v>183.375</v>
      </c>
      <c r="M44" s="203" t="s">
        <v>208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365</v>
      </c>
      <c r="E45" s="64"/>
      <c r="F45" s="243" t="s">
        <v>348</v>
      </c>
      <c r="G45" s="64" t="s">
        <v>119</v>
      </c>
      <c r="H45" s="72" t="s">
        <v>126</v>
      </c>
      <c r="I45" s="243" t="s">
        <v>356</v>
      </c>
      <c r="J45" s="65">
        <v>1575</v>
      </c>
      <c r="K45" s="63">
        <v>8</v>
      </c>
      <c r="L45" s="238">
        <f t="shared" si="0"/>
        <v>196.875</v>
      </c>
      <c r="M45" s="203" t="s">
        <v>208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365</v>
      </c>
      <c r="E46" s="64"/>
      <c r="F46" s="243" t="s">
        <v>348</v>
      </c>
      <c r="G46" s="64" t="s">
        <v>119</v>
      </c>
      <c r="H46" s="180" t="s">
        <v>125</v>
      </c>
      <c r="I46" s="243" t="s">
        <v>357</v>
      </c>
      <c r="J46" s="65">
        <v>1462</v>
      </c>
      <c r="K46" s="63">
        <v>8</v>
      </c>
      <c r="L46" s="66">
        <f t="shared" si="0"/>
        <v>182.75</v>
      </c>
      <c r="M46" s="243" t="s">
        <v>243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365</v>
      </c>
      <c r="E47" s="64"/>
      <c r="F47" s="243" t="s">
        <v>348</v>
      </c>
      <c r="G47" s="64" t="s">
        <v>119</v>
      </c>
      <c r="H47" s="180" t="s">
        <v>252</v>
      </c>
      <c r="I47" s="243" t="s">
        <v>357</v>
      </c>
      <c r="J47" s="65">
        <v>1474</v>
      </c>
      <c r="K47" s="63">
        <v>8</v>
      </c>
      <c r="L47" s="66">
        <f t="shared" si="0"/>
        <v>184.25</v>
      </c>
      <c r="M47" s="243" t="s">
        <v>243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358</v>
      </c>
      <c r="E48" s="64"/>
      <c r="F48" s="243" t="s">
        <v>348</v>
      </c>
      <c r="G48" s="64" t="s">
        <v>240</v>
      </c>
      <c r="H48" s="180" t="s">
        <v>359</v>
      </c>
      <c r="I48" s="243" t="s">
        <v>360</v>
      </c>
      <c r="J48" s="65">
        <v>1048</v>
      </c>
      <c r="K48" s="63">
        <v>8</v>
      </c>
      <c r="L48" s="66">
        <f t="shared" si="0"/>
        <v>131</v>
      </c>
      <c r="M48" s="243" t="s">
        <v>243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358</v>
      </c>
      <c r="E49" s="64"/>
      <c r="F49" s="243" t="s">
        <v>348</v>
      </c>
      <c r="G49" s="64" t="s">
        <v>240</v>
      </c>
      <c r="H49" s="180" t="s">
        <v>133</v>
      </c>
      <c r="I49" s="243" t="s">
        <v>360</v>
      </c>
      <c r="J49" s="65">
        <v>1053</v>
      </c>
      <c r="K49" s="63">
        <v>8</v>
      </c>
      <c r="L49" s="66">
        <f t="shared" si="0"/>
        <v>131.625</v>
      </c>
      <c r="M49" s="243" t="s">
        <v>243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358</v>
      </c>
      <c r="E50" s="64"/>
      <c r="F50" s="243" t="s">
        <v>348</v>
      </c>
      <c r="G50" s="64" t="s">
        <v>240</v>
      </c>
      <c r="H50" s="180" t="s">
        <v>241</v>
      </c>
      <c r="I50" s="243" t="s">
        <v>361</v>
      </c>
      <c r="J50" s="65">
        <v>1172</v>
      </c>
      <c r="K50" s="63">
        <v>8</v>
      </c>
      <c r="L50" s="66">
        <f t="shared" si="0"/>
        <v>146.5</v>
      </c>
      <c r="M50" s="203" t="s">
        <v>208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358</v>
      </c>
      <c r="E51" s="64"/>
      <c r="F51" s="243" t="s">
        <v>348</v>
      </c>
      <c r="G51" s="64" t="s">
        <v>240</v>
      </c>
      <c r="H51" s="180" t="s">
        <v>214</v>
      </c>
      <c r="I51" s="243" t="s">
        <v>361</v>
      </c>
      <c r="J51" s="65">
        <v>1284</v>
      </c>
      <c r="K51" s="63">
        <v>8</v>
      </c>
      <c r="L51" s="66">
        <f t="shared" si="0"/>
        <v>160.5</v>
      </c>
      <c r="M51" s="203" t="s">
        <v>208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358</v>
      </c>
      <c r="E52" s="64"/>
      <c r="F52" s="243" t="s">
        <v>348</v>
      </c>
      <c r="G52" s="64" t="s">
        <v>240</v>
      </c>
      <c r="H52" s="180" t="s">
        <v>342</v>
      </c>
      <c r="I52" s="243" t="s">
        <v>22</v>
      </c>
      <c r="J52" s="65">
        <v>1146</v>
      </c>
      <c r="K52" s="63">
        <v>8</v>
      </c>
      <c r="L52" s="66">
        <f t="shared" si="0"/>
        <v>143.25</v>
      </c>
      <c r="M52" s="203" t="s">
        <v>208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358</v>
      </c>
      <c r="E53" s="64"/>
      <c r="F53" s="243" t="s">
        <v>348</v>
      </c>
      <c r="G53" s="64" t="s">
        <v>240</v>
      </c>
      <c r="H53" s="180" t="s">
        <v>266</v>
      </c>
      <c r="I53" s="243" t="s">
        <v>22</v>
      </c>
      <c r="J53" s="65">
        <v>1293</v>
      </c>
      <c r="K53" s="63">
        <v>8</v>
      </c>
      <c r="L53" s="66">
        <f t="shared" si="0"/>
        <v>161.625</v>
      </c>
      <c r="M53" s="203" t="s">
        <v>208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358</v>
      </c>
      <c r="E54" s="64"/>
      <c r="F54" s="243" t="s">
        <v>348</v>
      </c>
      <c r="G54" s="64" t="s">
        <v>240</v>
      </c>
      <c r="H54" s="180" t="s">
        <v>362</v>
      </c>
      <c r="I54" s="243" t="s">
        <v>24</v>
      </c>
      <c r="J54" s="65">
        <v>1043</v>
      </c>
      <c r="K54" s="63">
        <v>8</v>
      </c>
      <c r="L54" s="66">
        <f t="shared" si="0"/>
        <v>130.375</v>
      </c>
      <c r="M54" s="243" t="s">
        <v>363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358</v>
      </c>
      <c r="E55" s="64"/>
      <c r="F55" s="243" t="s">
        <v>348</v>
      </c>
      <c r="G55" s="64" t="s">
        <v>240</v>
      </c>
      <c r="H55" s="180" t="s">
        <v>364</v>
      </c>
      <c r="I55" s="243" t="s">
        <v>24</v>
      </c>
      <c r="J55" s="65">
        <v>1129</v>
      </c>
      <c r="K55" s="63">
        <v>8</v>
      </c>
      <c r="L55" s="66">
        <f t="shared" si="0"/>
        <v>141.125</v>
      </c>
      <c r="M55" s="243" t="s">
        <v>363</v>
      </c>
    </row>
    <row r="56" spans="1:13" x14ac:dyDescent="0.25">
      <c r="A56" s="52"/>
      <c r="B56" s="52"/>
      <c r="C56" s="52"/>
      <c r="D56" s="32"/>
      <c r="E56" s="32"/>
      <c r="F56" s="54"/>
      <c r="G56" s="59"/>
      <c r="H56" s="71">
        <f>COUNTA(H7:H55)</f>
        <v>49</v>
      </c>
      <c r="I56" s="71"/>
      <c r="J56" s="158">
        <f>SUBTOTAL(9,J7:J55)</f>
        <v>97117</v>
      </c>
      <c r="K56" s="79">
        <f>SUBTOTAL(9,K7:K55)</f>
        <v>572</v>
      </c>
      <c r="L56" s="159">
        <f t="shared" ref="L56" si="1">J56/K56</f>
        <v>169.78496503496504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workbookViewId="0">
      <selection activeCell="D48" sqref="D4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51" t="s">
        <v>296</v>
      </c>
      <c r="B2" s="252"/>
      <c r="C2" s="252"/>
      <c r="D2" s="252"/>
      <c r="E2" s="252"/>
      <c r="F2" s="252"/>
      <c r="G2" s="252"/>
      <c r="H2" s="252"/>
      <c r="I2" s="253"/>
    </row>
    <row r="4" spans="1:10" x14ac:dyDescent="0.25">
      <c r="J4" s="63" t="s">
        <v>143</v>
      </c>
    </row>
    <row r="5" spans="1:10" ht="15.75" x14ac:dyDescent="0.25">
      <c r="A5" s="73" t="s">
        <v>295</v>
      </c>
    </row>
    <row r="6" spans="1:10" x14ac:dyDescent="0.25">
      <c r="A6" s="64" t="s">
        <v>347</v>
      </c>
      <c r="C6" s="63"/>
      <c r="D6" s="64" t="s">
        <v>373</v>
      </c>
      <c r="J6" s="52">
        <v>2</v>
      </c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2</v>
      </c>
    </row>
    <row r="10" spans="1:10" ht="15.75" x14ac:dyDescent="0.25">
      <c r="A10" s="73" t="s">
        <v>228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204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222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54"/>
      <c r="B19" s="254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203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205</v>
      </c>
      <c r="C22" s="63" t="s">
        <v>244</v>
      </c>
      <c r="D22" s="67" t="s">
        <v>294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382</v>
      </c>
      <c r="J25" s="52"/>
    </row>
    <row r="26" spans="1:10" x14ac:dyDescent="0.25">
      <c r="J26" s="52"/>
    </row>
    <row r="27" spans="1:10" x14ac:dyDescent="0.25">
      <c r="A27" s="188" t="s">
        <v>379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225</v>
      </c>
      <c r="B28" s="81"/>
      <c r="C28" s="63" t="s">
        <v>244</v>
      </c>
      <c r="D28" s="67" t="s">
        <v>239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 t="s">
        <v>347</v>
      </c>
      <c r="B29" s="81"/>
      <c r="C29" s="63" t="s">
        <v>135</v>
      </c>
      <c r="D29" s="67" t="s">
        <v>374</v>
      </c>
      <c r="E29" s="72"/>
      <c r="F29" s="64"/>
      <c r="G29" s="64"/>
      <c r="H29" s="64"/>
      <c r="I29" s="64"/>
      <c r="J29" s="63">
        <v>2</v>
      </c>
    </row>
    <row r="30" spans="1:10" x14ac:dyDescent="0.25">
      <c r="A30" s="64" t="s">
        <v>365</v>
      </c>
      <c r="B30" s="81"/>
      <c r="C30" s="63" t="s">
        <v>119</v>
      </c>
      <c r="D30" s="67" t="s">
        <v>375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365</v>
      </c>
      <c r="B31" s="81"/>
      <c r="C31" s="63" t="s">
        <v>119</v>
      </c>
      <c r="D31" s="67" t="s">
        <v>376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358</v>
      </c>
      <c r="B32" s="81"/>
      <c r="C32" s="63" t="s">
        <v>244</v>
      </c>
      <c r="D32" s="67" t="s">
        <v>377</v>
      </c>
      <c r="E32" s="72"/>
      <c r="F32" s="64"/>
      <c r="G32" s="64"/>
      <c r="H32" s="64"/>
      <c r="I32" s="64"/>
      <c r="J32" s="63">
        <v>2</v>
      </c>
    </row>
    <row r="33" spans="1:10" x14ac:dyDescent="0.25">
      <c r="A33" s="64" t="s">
        <v>358</v>
      </c>
      <c r="B33" s="81"/>
      <c r="C33" s="63" t="s">
        <v>244</v>
      </c>
      <c r="D33" s="67" t="s">
        <v>378</v>
      </c>
      <c r="E33" s="72"/>
      <c r="F33" s="64"/>
      <c r="G33" s="64"/>
      <c r="H33" s="64"/>
      <c r="I33" s="64"/>
      <c r="J33" s="63">
        <v>2</v>
      </c>
    </row>
    <row r="34" spans="1:10" x14ac:dyDescent="0.25">
      <c r="A34" s="244"/>
      <c r="B34" s="81"/>
      <c r="C34" s="63"/>
      <c r="D34" s="67"/>
      <c r="E34" s="72"/>
      <c r="F34" s="64"/>
      <c r="G34" s="64"/>
      <c r="H34" s="64"/>
      <c r="I34" s="64"/>
      <c r="J34" s="63"/>
    </row>
    <row r="35" spans="1:10" x14ac:dyDescent="0.25">
      <c r="A35" s="64"/>
      <c r="B35" s="81"/>
      <c r="C35" s="63"/>
      <c r="D35" s="200"/>
      <c r="E35" s="72"/>
      <c r="F35" s="64"/>
      <c r="G35" s="64"/>
      <c r="H35" s="64"/>
      <c r="I35" s="64"/>
      <c r="J35" s="79">
        <f>SUM(J28:J33)</f>
        <v>12</v>
      </c>
    </row>
    <row r="36" spans="1:10" x14ac:dyDescent="0.25">
      <c r="A36" s="64"/>
      <c r="B36" s="81"/>
      <c r="C36" s="63"/>
      <c r="D36" s="63"/>
      <c r="E36" s="67"/>
      <c r="F36" s="64"/>
      <c r="G36" s="64"/>
      <c r="H36" s="63"/>
      <c r="I36" s="63"/>
      <c r="J36" s="100"/>
    </row>
    <row r="37" spans="1:10" x14ac:dyDescent="0.25">
      <c r="A37" s="64"/>
      <c r="B37" s="81"/>
      <c r="C37" s="63"/>
      <c r="D37" s="204"/>
      <c r="E37" s="72"/>
      <c r="F37" s="64"/>
      <c r="G37" s="64"/>
      <c r="H37" s="64"/>
      <c r="I37" s="192"/>
      <c r="J37" s="100"/>
    </row>
    <row r="38" spans="1:10" x14ac:dyDescent="0.25">
      <c r="A38" s="188" t="s">
        <v>381</v>
      </c>
      <c r="B38" s="81"/>
      <c r="C38" s="193"/>
      <c r="D38" s="67"/>
      <c r="E38" s="72"/>
      <c r="F38" s="64"/>
      <c r="G38" s="64"/>
      <c r="H38" s="64"/>
      <c r="I38" s="64"/>
      <c r="J38" s="63"/>
    </row>
    <row r="39" spans="1:10" x14ac:dyDescent="0.25">
      <c r="A39" s="64" t="s">
        <v>347</v>
      </c>
      <c r="B39" s="81"/>
      <c r="C39" s="63" t="s">
        <v>135</v>
      </c>
      <c r="D39" s="67" t="s">
        <v>380</v>
      </c>
      <c r="E39" s="72"/>
      <c r="F39" s="64"/>
      <c r="G39" s="64"/>
      <c r="H39" s="64"/>
      <c r="I39" s="64"/>
      <c r="J39" s="63">
        <v>2</v>
      </c>
    </row>
    <row r="40" spans="1:10" x14ac:dyDescent="0.25">
      <c r="A40" s="64"/>
      <c r="B40" s="81"/>
      <c r="C40" s="52"/>
      <c r="D40" s="67"/>
      <c r="E40" s="72"/>
      <c r="F40" s="64"/>
      <c r="G40" s="64"/>
      <c r="H40" s="64"/>
      <c r="I40" s="64"/>
      <c r="J40" s="100"/>
    </row>
    <row r="41" spans="1:10" x14ac:dyDescent="0.25">
      <c r="A41" s="64"/>
      <c r="B41" s="81"/>
      <c r="C41" s="63"/>
      <c r="D41" s="67"/>
      <c r="E41" s="72"/>
      <c r="F41" s="64"/>
      <c r="G41" s="64"/>
      <c r="H41" s="64"/>
      <c r="I41" s="64"/>
      <c r="J41" s="100"/>
    </row>
    <row r="42" spans="1:10" x14ac:dyDescent="0.25">
      <c r="D42" s="64"/>
      <c r="E42" s="64"/>
      <c r="F42" s="64"/>
      <c r="G42" s="64"/>
      <c r="H42" s="64"/>
      <c r="I42" s="64"/>
      <c r="J42" s="79">
        <f>SUM(J38:J41)</f>
        <v>2</v>
      </c>
    </row>
    <row r="43" spans="1:10" x14ac:dyDescent="0.25">
      <c r="A43" s="63"/>
      <c r="B43" s="64"/>
      <c r="C43" s="63"/>
      <c r="D43" s="81"/>
      <c r="F43" s="64"/>
      <c r="G43" s="64"/>
      <c r="I43" s="63"/>
      <c r="J43" s="100"/>
    </row>
    <row r="44" spans="1:10" ht="15.75" x14ac:dyDescent="0.25">
      <c r="A44" s="73" t="s">
        <v>158</v>
      </c>
      <c r="I44" s="192"/>
      <c r="J44" s="63"/>
    </row>
    <row r="45" spans="1:10" ht="15.75" x14ac:dyDescent="0.25">
      <c r="A45" s="73"/>
      <c r="I45" s="192"/>
      <c r="J45" s="63"/>
    </row>
    <row r="46" spans="1:10" x14ac:dyDescent="0.25">
      <c r="A46" s="52"/>
      <c r="J46" s="52"/>
    </row>
    <row r="47" spans="1:10" ht="15.75" x14ac:dyDescent="0.25">
      <c r="A47" s="73" t="s">
        <v>159</v>
      </c>
      <c r="J47" s="52"/>
    </row>
    <row r="48" spans="1:10" x14ac:dyDescent="0.25">
      <c r="A48" s="64"/>
      <c r="B48" s="63"/>
      <c r="C48" s="220"/>
      <c r="D48" s="81"/>
      <c r="E48" s="72"/>
      <c r="F48" s="77"/>
      <c r="G48" s="77"/>
      <c r="H48" s="77"/>
      <c r="I48" s="77"/>
      <c r="J48" s="63"/>
    </row>
    <row r="49" spans="1:10" x14ac:dyDescent="0.25">
      <c r="A49" s="71"/>
      <c r="B49" s="81"/>
      <c r="C49" s="77"/>
      <c r="D49" s="77"/>
      <c r="E49" s="77"/>
      <c r="F49" s="77"/>
      <c r="G49" s="77"/>
      <c r="H49" s="77"/>
      <c r="I49" s="77"/>
      <c r="J49" s="79">
        <f>SUM(J48:J48)</f>
        <v>0</v>
      </c>
    </row>
    <row r="50" spans="1:10" ht="15.75" x14ac:dyDescent="0.25">
      <c r="A50" s="73" t="s">
        <v>160</v>
      </c>
      <c r="J50" s="52"/>
    </row>
    <row r="51" spans="1:10" x14ac:dyDescent="0.25">
      <c r="A51" s="215"/>
      <c r="B51" s="216"/>
      <c r="C51" s="215"/>
      <c r="D51" s="67"/>
      <c r="J51" s="52"/>
    </row>
    <row r="52" spans="1:10" x14ac:dyDescent="0.25">
      <c r="A52" s="170"/>
      <c r="J52" s="62">
        <f>SUM(J51:J51)</f>
        <v>0</v>
      </c>
    </row>
    <row r="53" spans="1:10" ht="15.75" x14ac:dyDescent="0.25">
      <c r="A53" s="73" t="s">
        <v>161</v>
      </c>
      <c r="J53" s="52"/>
    </row>
    <row r="54" spans="1:10" ht="15.75" x14ac:dyDescent="0.25">
      <c r="A54" s="73"/>
      <c r="J54" s="52"/>
    </row>
    <row r="55" spans="1:10" x14ac:dyDescent="0.25">
      <c r="A55" s="167" t="s">
        <v>209</v>
      </c>
      <c r="J55" s="52"/>
    </row>
    <row r="56" spans="1:10" x14ac:dyDescent="0.25">
      <c r="A56" s="72"/>
      <c r="B56" s="63"/>
      <c r="C56" s="63"/>
      <c r="D56" s="64"/>
      <c r="J56" s="63"/>
    </row>
    <row r="57" spans="1:10" ht="15.75" x14ac:dyDescent="0.25">
      <c r="A57" s="73"/>
      <c r="J57" s="79">
        <f>SUM(J56:J56)</f>
        <v>0</v>
      </c>
    </row>
    <row r="58" spans="1:10" x14ac:dyDescent="0.25">
      <c r="A58" s="74" t="s">
        <v>283</v>
      </c>
      <c r="J58" s="52"/>
    </row>
    <row r="59" spans="1:10" x14ac:dyDescent="0.25">
      <c r="A59" s="74"/>
      <c r="J59" s="52"/>
    </row>
    <row r="60" spans="1:10" ht="15.75" x14ac:dyDescent="0.25">
      <c r="A60" s="64"/>
      <c r="B60" s="52"/>
      <c r="C60" s="222"/>
      <c r="D60" s="67"/>
      <c r="J60" s="52"/>
    </row>
    <row r="61" spans="1:10" x14ac:dyDescent="0.25">
      <c r="A61" s="64"/>
      <c r="B61" s="52"/>
      <c r="C61" s="221"/>
      <c r="D61" s="67"/>
      <c r="J61" s="52"/>
    </row>
    <row r="62" spans="1:10" x14ac:dyDescent="0.25">
      <c r="A62" s="74" t="s">
        <v>162</v>
      </c>
      <c r="J62" s="52"/>
    </row>
    <row r="63" spans="1:10" x14ac:dyDescent="0.25">
      <c r="A63" s="74"/>
      <c r="B63" s="74" t="s">
        <v>163</v>
      </c>
      <c r="J63" s="52"/>
    </row>
    <row r="64" spans="1:10" x14ac:dyDescent="0.25">
      <c r="A64" s="32"/>
      <c r="B64" s="32"/>
      <c r="C64" s="32"/>
      <c r="E64" s="32"/>
      <c r="F64" s="32"/>
      <c r="G64" s="32"/>
      <c r="J64" s="52"/>
    </row>
    <row r="65" spans="1:10" x14ac:dyDescent="0.25">
      <c r="B65" s="75" t="s">
        <v>164</v>
      </c>
      <c r="C65" s="32"/>
      <c r="E65" s="32"/>
      <c r="F65" s="32"/>
      <c r="G65" s="32"/>
      <c r="J65" s="52"/>
    </row>
    <row r="66" spans="1:10" x14ac:dyDescent="0.25">
      <c r="A66" s="175"/>
      <c r="B66" s="174"/>
      <c r="C66" s="176"/>
      <c r="D66" s="67"/>
      <c r="E66" s="32"/>
      <c r="F66" s="32"/>
      <c r="G66" s="32"/>
      <c r="J66" s="52"/>
    </row>
    <row r="67" spans="1:10" x14ac:dyDescent="0.25">
      <c r="A67" s="63" t="s">
        <v>293</v>
      </c>
      <c r="B67" s="197" t="s">
        <v>244</v>
      </c>
      <c r="C67" s="179" t="s">
        <v>292</v>
      </c>
      <c r="D67" s="67" t="s">
        <v>165</v>
      </c>
      <c r="E67" s="72"/>
      <c r="F67" s="72"/>
      <c r="G67" s="72"/>
      <c r="H67" s="77"/>
      <c r="I67" s="77"/>
      <c r="J67" s="63">
        <v>1</v>
      </c>
    </row>
    <row r="68" spans="1:10" x14ac:dyDescent="0.25">
      <c r="A68" s="186"/>
      <c r="B68" s="201"/>
      <c r="C68" s="185"/>
      <c r="D68" s="67"/>
      <c r="E68" s="72"/>
      <c r="F68" s="72"/>
      <c r="G68" s="72"/>
      <c r="H68" s="77"/>
      <c r="I68" s="77"/>
      <c r="J68" s="63"/>
    </row>
    <row r="69" spans="1:10" x14ac:dyDescent="0.25">
      <c r="A69" s="64"/>
      <c r="B69" s="213"/>
      <c r="C69" s="213"/>
      <c r="D69" s="214"/>
      <c r="E69" s="72"/>
      <c r="F69" s="72"/>
      <c r="G69" s="72"/>
      <c r="H69" s="77"/>
      <c r="I69" s="77"/>
      <c r="J69" s="63"/>
    </row>
    <row r="70" spans="1:10" x14ac:dyDescent="0.25">
      <c r="A70" s="64"/>
      <c r="B70" s="217"/>
      <c r="C70" s="217"/>
      <c r="D70" s="67"/>
      <c r="E70" s="72"/>
      <c r="F70" s="72"/>
      <c r="G70" s="72"/>
      <c r="H70" s="77"/>
      <c r="I70" s="77"/>
      <c r="J70" s="63"/>
    </row>
    <row r="71" spans="1:10" x14ac:dyDescent="0.25">
      <c r="E71" s="77"/>
      <c r="F71" s="77"/>
      <c r="G71" s="77"/>
      <c r="H71" s="77"/>
      <c r="I71" s="77"/>
      <c r="J71" s="79">
        <f>SUM(J64:J70)</f>
        <v>1</v>
      </c>
    </row>
    <row r="72" spans="1:10" x14ac:dyDescent="0.25">
      <c r="A72" s="74"/>
    </row>
    <row r="73" spans="1:10" x14ac:dyDescent="0.25">
      <c r="A73" s="74"/>
      <c r="I73" s="63" t="s">
        <v>168</v>
      </c>
      <c r="J73" s="63">
        <f>J9+J16+J20+J24+J35+J42+J49+J52+J57+J60+J71</f>
        <v>20</v>
      </c>
    </row>
    <row r="74" spans="1:10" x14ac:dyDescent="0.25">
      <c r="B74" s="52"/>
      <c r="C74" s="32"/>
      <c r="E74" s="52"/>
      <c r="F74" s="32"/>
    </row>
    <row r="75" spans="1:10" x14ac:dyDescent="0.25">
      <c r="A75" s="74" t="s">
        <v>167</v>
      </c>
      <c r="B75" s="52"/>
      <c r="C75" s="32"/>
      <c r="E75" s="76"/>
    </row>
    <row r="77" spans="1:10" x14ac:dyDescent="0.25">
      <c r="A77" s="63"/>
      <c r="B77" s="250"/>
      <c r="C77" s="250"/>
      <c r="D77" s="67"/>
      <c r="E77" s="64"/>
      <c r="F77" s="52"/>
    </row>
    <row r="78" spans="1:10" x14ac:dyDescent="0.25">
      <c r="A78" s="63"/>
      <c r="B78" s="250"/>
      <c r="C78" s="250"/>
      <c r="D78" s="63"/>
      <c r="E78" s="64"/>
      <c r="F78" s="52"/>
    </row>
    <row r="79" spans="1:10" x14ac:dyDescent="0.25">
      <c r="A79" s="63"/>
      <c r="B79" s="250"/>
      <c r="C79" s="250"/>
      <c r="D79" s="63"/>
      <c r="E79" s="64"/>
    </row>
    <row r="80" spans="1:10" x14ac:dyDescent="0.25">
      <c r="A80" s="52"/>
      <c r="B80" s="250"/>
      <c r="C80" s="250"/>
      <c r="D80" s="63"/>
      <c r="E80" s="64"/>
    </row>
    <row r="81" spans="2:4" x14ac:dyDescent="0.25">
      <c r="B81" s="250"/>
      <c r="C81" s="250"/>
      <c r="D81" s="63"/>
    </row>
    <row r="82" spans="2:4" x14ac:dyDescent="0.25">
      <c r="B82" s="250"/>
      <c r="C82" s="250"/>
      <c r="D82" s="63"/>
    </row>
  </sheetData>
  <mergeCells count="8">
    <mergeCell ref="B81:C81"/>
    <mergeCell ref="B82:C82"/>
    <mergeCell ref="B78:C78"/>
    <mergeCell ref="A2:I2"/>
    <mergeCell ref="A19:B19"/>
    <mergeCell ref="B77:C77"/>
    <mergeCell ref="B79:C79"/>
    <mergeCell ref="B80:C8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workbookViewId="0">
      <selection activeCell="C9" sqref="C9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51" t="s">
        <v>297</v>
      </c>
      <c r="C2" s="252"/>
      <c r="D2" s="252"/>
      <c r="E2" s="252"/>
      <c r="F2" s="252"/>
      <c r="G2" s="252"/>
      <c r="H2" s="252"/>
      <c r="I2" s="252"/>
      <c r="J2" s="252"/>
      <c r="K2" s="252"/>
    </row>
    <row r="3" spans="2:11" x14ac:dyDescent="0.25">
      <c r="C3" s="211"/>
    </row>
    <row r="4" spans="2:11" x14ac:dyDescent="0.25">
      <c r="C4" s="84" t="s">
        <v>270</v>
      </c>
      <c r="D4" s="84" t="s">
        <v>271</v>
      </c>
      <c r="E4" s="62" t="s">
        <v>137</v>
      </c>
      <c r="F4" s="62" t="s">
        <v>138</v>
      </c>
      <c r="G4" s="62" t="s">
        <v>169</v>
      </c>
      <c r="H4" s="62" t="s">
        <v>170</v>
      </c>
      <c r="I4" s="62" t="s">
        <v>207</v>
      </c>
      <c r="J4" s="62" t="s">
        <v>171</v>
      </c>
      <c r="K4" s="3" t="s">
        <v>9</v>
      </c>
    </row>
    <row r="5" spans="2:11" x14ac:dyDescent="0.25">
      <c r="C5" s="85" t="s">
        <v>172</v>
      </c>
      <c r="D5" s="85"/>
      <c r="E5" s="86"/>
      <c r="F5" s="86"/>
      <c r="G5" s="86" t="s">
        <v>173</v>
      </c>
      <c r="H5" s="86" t="s">
        <v>174</v>
      </c>
      <c r="I5" s="86"/>
      <c r="J5" s="86" t="s">
        <v>175</v>
      </c>
      <c r="K5" s="11" t="s">
        <v>176</v>
      </c>
    </row>
    <row r="7" spans="2:11" x14ac:dyDescent="0.25">
      <c r="B7" s="72" t="s">
        <v>273</v>
      </c>
      <c r="C7" s="72"/>
      <c r="D7" s="77"/>
      <c r="E7" s="77"/>
      <c r="F7" s="77"/>
      <c r="G7" s="77"/>
      <c r="H7" s="77"/>
      <c r="I7" s="77"/>
    </row>
    <row r="8" spans="2:11" x14ac:dyDescent="0.25">
      <c r="C8" s="212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165</v>
      </c>
      <c r="C9" s="232"/>
      <c r="D9" s="88"/>
      <c r="E9" s="164">
        <v>1</v>
      </c>
      <c r="F9" s="88"/>
      <c r="G9" s="165">
        <v>1</v>
      </c>
      <c r="H9" s="88"/>
      <c r="I9" s="88"/>
      <c r="J9" s="89">
        <v>1</v>
      </c>
      <c r="K9" s="87">
        <f t="shared" ref="K9:K23" si="0">C9+D9+E9+F9+G9+H9+I9+J9</f>
        <v>3</v>
      </c>
    </row>
    <row r="10" spans="2:11" x14ac:dyDescent="0.25">
      <c r="B10" s="72" t="s">
        <v>144</v>
      </c>
      <c r="C10" s="88"/>
      <c r="D10" s="88"/>
      <c r="E10" s="164">
        <v>1</v>
      </c>
      <c r="F10" s="88"/>
      <c r="G10" s="165">
        <v>1</v>
      </c>
      <c r="H10" s="88"/>
      <c r="I10" s="88"/>
      <c r="J10" s="88"/>
      <c r="K10" s="87">
        <f t="shared" si="0"/>
        <v>2</v>
      </c>
    </row>
    <row r="11" spans="2:11" x14ac:dyDescent="0.25">
      <c r="B11" s="72" t="s">
        <v>152</v>
      </c>
      <c r="C11" s="232"/>
      <c r="D11" s="88"/>
      <c r="E11" s="164">
        <v>1</v>
      </c>
      <c r="F11" s="88"/>
      <c r="G11" s="165">
        <v>1</v>
      </c>
      <c r="H11" s="88"/>
      <c r="I11" s="177"/>
      <c r="J11" s="88"/>
      <c r="K11" s="87">
        <f t="shared" si="0"/>
        <v>2</v>
      </c>
    </row>
    <row r="12" spans="2:11" x14ac:dyDescent="0.25">
      <c r="B12" s="64" t="s">
        <v>148</v>
      </c>
      <c r="C12" s="88"/>
      <c r="D12" s="88"/>
      <c r="E12" s="164">
        <v>2</v>
      </c>
      <c r="F12" s="88"/>
      <c r="G12" s="88"/>
      <c r="H12" s="88"/>
      <c r="I12" s="88"/>
      <c r="J12" s="88"/>
      <c r="K12" s="87">
        <f t="shared" si="0"/>
        <v>2</v>
      </c>
    </row>
    <row r="13" spans="2:11" x14ac:dyDescent="0.25">
      <c r="B13" s="72" t="s">
        <v>150</v>
      </c>
      <c r="C13" s="247">
        <v>1</v>
      </c>
      <c r="D13" s="88"/>
      <c r="E13" s="88"/>
      <c r="F13" s="88"/>
      <c r="G13" s="88"/>
      <c r="H13" s="88"/>
      <c r="I13" s="88"/>
      <c r="J13" s="88"/>
      <c r="K13" s="87">
        <f t="shared" si="0"/>
        <v>1</v>
      </c>
    </row>
    <row r="14" spans="2:11" x14ac:dyDescent="0.25">
      <c r="B14" s="64" t="s">
        <v>384</v>
      </c>
      <c r="C14" s="247">
        <v>1</v>
      </c>
      <c r="D14" s="88"/>
      <c r="E14" s="88"/>
      <c r="F14" s="88"/>
      <c r="G14" s="88"/>
      <c r="H14" s="88"/>
      <c r="I14" s="88"/>
      <c r="J14" s="88"/>
      <c r="K14" s="87">
        <f t="shared" si="0"/>
        <v>1</v>
      </c>
    </row>
    <row r="15" spans="2:11" x14ac:dyDescent="0.25">
      <c r="B15" s="72" t="s">
        <v>154</v>
      </c>
      <c r="C15" s="88"/>
      <c r="D15" s="88"/>
      <c r="E15" s="164">
        <v>1</v>
      </c>
      <c r="F15" s="88"/>
      <c r="G15" s="88"/>
      <c r="H15" s="88"/>
      <c r="I15" s="88"/>
      <c r="J15" s="88"/>
      <c r="K15" s="87">
        <f t="shared" si="0"/>
        <v>1</v>
      </c>
    </row>
    <row r="16" spans="2:11" x14ac:dyDescent="0.25">
      <c r="B16" s="72" t="s">
        <v>223</v>
      </c>
      <c r="C16" s="88"/>
      <c r="D16" s="88"/>
      <c r="E16" s="164">
        <v>1</v>
      </c>
      <c r="F16" s="88"/>
      <c r="G16" s="88"/>
      <c r="H16" s="88"/>
      <c r="I16" s="88"/>
      <c r="J16" s="88"/>
      <c r="K16" s="87">
        <f t="shared" si="0"/>
        <v>1</v>
      </c>
    </row>
    <row r="17" spans="1:11" x14ac:dyDescent="0.25">
      <c r="B17" s="72" t="s">
        <v>383</v>
      </c>
      <c r="C17" s="88"/>
      <c r="D17" s="88"/>
      <c r="E17" s="164">
        <v>1</v>
      </c>
      <c r="F17" s="88"/>
      <c r="G17" s="88"/>
      <c r="H17" s="88"/>
      <c r="I17" s="88"/>
      <c r="J17" s="88"/>
      <c r="K17" s="87">
        <f t="shared" si="0"/>
        <v>1</v>
      </c>
    </row>
    <row r="18" spans="1:11" x14ac:dyDescent="0.25">
      <c r="B18" s="72" t="s">
        <v>166</v>
      </c>
      <c r="C18" s="232"/>
      <c r="D18" s="88"/>
      <c r="E18" s="164">
        <v>1</v>
      </c>
      <c r="F18" s="88"/>
      <c r="G18" s="88"/>
      <c r="H18" s="88"/>
      <c r="I18" s="88"/>
      <c r="J18" s="88"/>
      <c r="K18" s="87">
        <f t="shared" si="0"/>
        <v>1</v>
      </c>
    </row>
    <row r="19" spans="1:11" x14ac:dyDescent="0.25">
      <c r="B19" s="72" t="s">
        <v>156</v>
      </c>
      <c r="C19" s="232"/>
      <c r="D19" s="88"/>
      <c r="E19" s="164">
        <v>1</v>
      </c>
      <c r="F19" s="88"/>
      <c r="G19" s="88"/>
      <c r="H19" s="88"/>
      <c r="I19" s="88"/>
      <c r="J19" s="88"/>
      <c r="K19" s="87">
        <f t="shared" si="0"/>
        <v>1</v>
      </c>
    </row>
    <row r="20" spans="1:11" x14ac:dyDescent="0.25">
      <c r="B20" s="72" t="s">
        <v>178</v>
      </c>
      <c r="C20" s="232"/>
      <c r="D20" s="88"/>
      <c r="E20" s="164">
        <v>1</v>
      </c>
      <c r="F20" s="88"/>
      <c r="G20" s="88"/>
      <c r="H20" s="88"/>
      <c r="I20" s="88"/>
      <c r="J20" s="88"/>
      <c r="K20" s="87">
        <f t="shared" si="0"/>
        <v>1</v>
      </c>
    </row>
    <row r="21" spans="1:11" x14ac:dyDescent="0.25">
      <c r="B21" s="72" t="s">
        <v>153</v>
      </c>
      <c r="C21" s="72"/>
      <c r="D21" s="88"/>
      <c r="E21" s="164">
        <v>1</v>
      </c>
      <c r="F21" s="88"/>
      <c r="G21" s="88"/>
      <c r="H21" s="88"/>
      <c r="I21" s="88"/>
      <c r="J21" s="88"/>
      <c r="K21" s="87">
        <f t="shared" si="0"/>
        <v>1</v>
      </c>
    </row>
    <row r="22" spans="1:11" x14ac:dyDescent="0.25">
      <c r="B22" s="72" t="s">
        <v>226</v>
      </c>
      <c r="C22" s="88"/>
      <c r="D22" s="88"/>
      <c r="E22" s="88"/>
      <c r="F22" s="91">
        <v>1</v>
      </c>
      <c r="G22" s="88"/>
      <c r="H22" s="88"/>
      <c r="I22" s="88"/>
      <c r="J22" s="88"/>
      <c r="K22" s="87">
        <f t="shared" si="0"/>
        <v>1</v>
      </c>
    </row>
    <row r="23" spans="1:11" x14ac:dyDescent="0.25">
      <c r="B23" s="72" t="s">
        <v>145</v>
      </c>
      <c r="C23" s="72"/>
      <c r="D23" s="88"/>
      <c r="E23" s="88"/>
      <c r="F23" s="91">
        <v>1</v>
      </c>
      <c r="G23" s="88"/>
      <c r="H23" s="88"/>
      <c r="I23" s="88"/>
      <c r="J23" s="88"/>
      <c r="K23" s="87">
        <f t="shared" si="0"/>
        <v>1</v>
      </c>
    </row>
    <row r="24" spans="1:11" x14ac:dyDescent="0.25">
      <c r="D24" s="88"/>
      <c r="E24" s="88"/>
      <c r="F24" s="88"/>
      <c r="G24" s="88"/>
      <c r="H24" s="88"/>
      <c r="I24" s="177"/>
    </row>
    <row r="25" spans="1:11" x14ac:dyDescent="0.25">
      <c r="B25" s="72"/>
      <c r="C25" s="72"/>
      <c r="D25" s="88"/>
      <c r="E25" s="88"/>
      <c r="F25" s="88"/>
      <c r="G25" s="88"/>
      <c r="H25" s="88"/>
      <c r="I25" s="88"/>
      <c r="J25" s="63"/>
      <c r="K25" s="177"/>
    </row>
    <row r="26" spans="1:11" x14ac:dyDescent="0.25">
      <c r="A26" t="s">
        <v>9</v>
      </c>
      <c r="B26" s="63">
        <f>COUNTA(B9:B23)</f>
        <v>15</v>
      </c>
      <c r="C26" s="63">
        <f>SUM(C10:C23)</f>
        <v>2</v>
      </c>
      <c r="D26" s="63">
        <f>SUM(D10:D23)</f>
        <v>0</v>
      </c>
      <c r="E26" s="63">
        <f>SUM(E10:E23)</f>
        <v>11</v>
      </c>
      <c r="F26" s="63">
        <f>SUM(F10:F24)</f>
        <v>2</v>
      </c>
      <c r="G26" s="63">
        <f>SUM(G10:G23)</f>
        <v>2</v>
      </c>
      <c r="H26" s="63">
        <f>SUM(H10:H23)</f>
        <v>0</v>
      </c>
      <c r="I26" s="63">
        <f>SUM(I10:I23)</f>
        <v>0</v>
      </c>
      <c r="J26" s="63">
        <f>SUM(J10:J23)</f>
        <v>0</v>
      </c>
      <c r="K26" s="63">
        <f>SUM(K9:K24)</f>
        <v>20</v>
      </c>
    </row>
    <row r="27" spans="1:11" x14ac:dyDescent="0.25">
      <c r="B27" s="72"/>
      <c r="C27" s="72"/>
      <c r="D27" s="63"/>
      <c r="E27" s="88"/>
      <c r="F27" s="88"/>
      <c r="G27" s="63"/>
      <c r="H27" s="63"/>
      <c r="I27" s="63"/>
      <c r="J27" s="63"/>
      <c r="K27" s="63"/>
    </row>
    <row r="28" spans="1:11" x14ac:dyDescent="0.25">
      <c r="B28" s="72" t="s">
        <v>186</v>
      </c>
      <c r="C28" s="72"/>
      <c r="D28" s="63"/>
      <c r="E28" s="88"/>
      <c r="F28" s="88"/>
      <c r="G28" s="63"/>
      <c r="H28" s="63"/>
      <c r="I28" s="63"/>
      <c r="J28" s="63"/>
      <c r="K28" s="63"/>
    </row>
    <row r="29" spans="1:11" x14ac:dyDescent="0.25">
      <c r="B29" s="72" t="s">
        <v>155</v>
      </c>
      <c r="C29" s="72"/>
      <c r="D29" s="63"/>
      <c r="E29" s="88"/>
      <c r="F29" s="88"/>
      <c r="G29" s="63"/>
      <c r="H29" s="63"/>
      <c r="I29" s="63"/>
      <c r="J29" s="63"/>
      <c r="K29" s="63"/>
    </row>
    <row r="30" spans="1:11" x14ac:dyDescent="0.25">
      <c r="B30" s="72" t="s">
        <v>264</v>
      </c>
      <c r="C30" s="64"/>
      <c r="D30" s="63"/>
      <c r="E30" s="88"/>
      <c r="F30" s="88"/>
      <c r="G30" s="63"/>
      <c r="H30" s="63"/>
      <c r="I30" s="63"/>
      <c r="J30" s="63"/>
      <c r="K30" s="63"/>
    </row>
    <row r="31" spans="1:11" x14ac:dyDescent="0.25">
      <c r="B31" s="64" t="s">
        <v>185</v>
      </c>
      <c r="C31" s="64"/>
      <c r="D31" s="63"/>
      <c r="E31" s="88"/>
      <c r="F31" s="88"/>
      <c r="G31" s="63"/>
      <c r="H31" s="63"/>
      <c r="I31" s="63"/>
      <c r="J31" s="63"/>
      <c r="K31" s="63"/>
    </row>
    <row r="32" spans="1:11" x14ac:dyDescent="0.25">
      <c r="B32" s="64" t="s">
        <v>188</v>
      </c>
      <c r="C32" s="64"/>
      <c r="D32" s="63"/>
      <c r="E32" s="88"/>
      <c r="F32" s="88"/>
      <c r="G32" s="63"/>
      <c r="H32" s="63"/>
      <c r="I32" s="63"/>
      <c r="J32" s="63"/>
      <c r="K32" s="63"/>
    </row>
    <row r="33" spans="2:11" x14ac:dyDescent="0.25">
      <c r="B33" s="64" t="s">
        <v>187</v>
      </c>
      <c r="C33" s="72"/>
      <c r="D33" s="63"/>
      <c r="E33" s="63"/>
      <c r="F33" s="88"/>
      <c r="G33" s="63"/>
      <c r="H33" s="63"/>
      <c r="I33" s="63"/>
      <c r="J33" s="63"/>
      <c r="K33" s="63"/>
    </row>
    <row r="34" spans="2:11" x14ac:dyDescent="0.25">
      <c r="B34" s="64" t="s">
        <v>227</v>
      </c>
      <c r="C34" s="72"/>
      <c r="D34" s="63"/>
      <c r="E34" s="63"/>
      <c r="F34" s="63"/>
      <c r="G34" s="63"/>
      <c r="H34" s="63"/>
      <c r="I34" s="63"/>
      <c r="J34" s="63"/>
      <c r="K34" s="63"/>
    </row>
    <row r="35" spans="2:11" x14ac:dyDescent="0.25">
      <c r="B35" s="64" t="s">
        <v>184</v>
      </c>
      <c r="C35" s="64"/>
      <c r="D35" s="77"/>
      <c r="E35" s="77"/>
      <c r="F35" s="77"/>
      <c r="G35" s="77"/>
      <c r="H35" s="77"/>
      <c r="I35" s="77"/>
      <c r="J35" s="77"/>
      <c r="K35" s="77"/>
    </row>
    <row r="36" spans="2:11" x14ac:dyDescent="0.25">
      <c r="B36" s="64" t="s">
        <v>411</v>
      </c>
      <c r="C36" s="64"/>
      <c r="D36" s="77"/>
      <c r="E36" s="77"/>
      <c r="F36" s="77"/>
      <c r="G36" s="77"/>
      <c r="H36" s="77"/>
      <c r="I36" s="77"/>
      <c r="J36" s="77"/>
      <c r="K36" s="77"/>
    </row>
    <row r="37" spans="2:11" x14ac:dyDescent="0.25">
      <c r="B37" s="72" t="s">
        <v>151</v>
      </c>
      <c r="C37" s="64"/>
      <c r="D37" s="77"/>
      <c r="E37" s="77"/>
      <c r="F37" s="77"/>
      <c r="G37" s="77"/>
      <c r="H37" s="77"/>
      <c r="I37" s="77"/>
      <c r="J37" s="77"/>
      <c r="K37" s="77"/>
    </row>
    <row r="38" spans="2:11" x14ac:dyDescent="0.25">
      <c r="B38" s="72" t="s">
        <v>182</v>
      </c>
      <c r="C38" s="64"/>
      <c r="D38" s="77"/>
      <c r="E38" s="77"/>
      <c r="F38" s="77"/>
      <c r="G38" s="77"/>
      <c r="H38" s="77"/>
      <c r="I38" s="77"/>
      <c r="J38" s="77"/>
      <c r="K38" s="77"/>
    </row>
    <row r="39" spans="2:11" x14ac:dyDescent="0.25">
      <c r="B39" s="72" t="s">
        <v>265</v>
      </c>
      <c r="C39" s="64"/>
      <c r="D39" s="77"/>
      <c r="E39" s="77"/>
      <c r="F39" s="77"/>
      <c r="G39" s="77"/>
      <c r="H39" s="77"/>
      <c r="I39" s="77"/>
      <c r="J39" s="77"/>
      <c r="K39" s="77"/>
    </row>
    <row r="40" spans="2:11" x14ac:dyDescent="0.25">
      <c r="B40" s="72" t="s">
        <v>409</v>
      </c>
      <c r="C40" s="64"/>
      <c r="D40" s="77"/>
      <c r="E40" s="77"/>
      <c r="F40" s="77"/>
      <c r="G40" s="77"/>
      <c r="H40" s="77"/>
      <c r="I40" s="77"/>
      <c r="J40" s="77"/>
      <c r="K40" s="77"/>
    </row>
    <row r="41" spans="2:11" x14ac:dyDescent="0.25">
      <c r="B41" s="72" t="s">
        <v>180</v>
      </c>
      <c r="C41" s="64"/>
      <c r="D41" s="77"/>
      <c r="E41" s="77"/>
      <c r="F41" s="77"/>
      <c r="G41" s="77"/>
      <c r="H41" s="77"/>
      <c r="I41" s="77"/>
      <c r="J41" s="77"/>
      <c r="K41" s="77"/>
    </row>
    <row r="42" spans="2:11" x14ac:dyDescent="0.25">
      <c r="B42" s="72" t="s">
        <v>177</v>
      </c>
      <c r="C42" s="64"/>
      <c r="D42" s="77"/>
      <c r="E42" s="77"/>
      <c r="F42" s="77"/>
      <c r="G42" s="77"/>
      <c r="H42" s="77"/>
      <c r="I42" s="77"/>
      <c r="J42" s="77"/>
      <c r="K42" s="77"/>
    </row>
    <row r="43" spans="2:11" x14ac:dyDescent="0.25">
      <c r="B43" s="72" t="s">
        <v>157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2:11" x14ac:dyDescent="0.25">
      <c r="B44" s="72" t="s">
        <v>146</v>
      </c>
      <c r="C44" s="64"/>
      <c r="D44" s="77"/>
      <c r="E44" s="77"/>
      <c r="F44" s="77"/>
      <c r="G44" s="77"/>
      <c r="H44" s="77"/>
      <c r="I44" s="77"/>
      <c r="J44" s="77"/>
      <c r="K44" s="77"/>
    </row>
    <row r="45" spans="2:11" x14ac:dyDescent="0.25">
      <c r="B45" s="72" t="s">
        <v>410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2:11" x14ac:dyDescent="0.25">
      <c r="B46" s="72" t="s">
        <v>183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2:11" x14ac:dyDescent="0.25">
      <c r="B47" s="64" t="s">
        <v>272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2:11" x14ac:dyDescent="0.25">
      <c r="B48" s="72" t="s">
        <v>147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179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72" t="s">
        <v>149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280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219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231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181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64" t="s">
        <v>189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/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10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COUNTA(B29:B55)</f>
        <v>27</v>
      </c>
      <c r="C59" s="63"/>
    </row>
  </sheetData>
  <sortState ref="B46:B69">
    <sortCondition ref="B46:B6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247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190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191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55" t="s">
        <v>192</v>
      </c>
      <c r="F9" s="255"/>
      <c r="G9" s="255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193</v>
      </c>
      <c r="F11" s="71">
        <v>4</v>
      </c>
      <c r="G11" s="72" t="s">
        <v>213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193</v>
      </c>
      <c r="F12" s="71">
        <v>4</v>
      </c>
      <c r="G12" s="64" t="s">
        <v>269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193</v>
      </c>
      <c r="F13" s="71">
        <v>4</v>
      </c>
      <c r="G13" s="72" t="s">
        <v>277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4">
        <v>10</v>
      </c>
      <c r="C16" s="63">
        <v>10</v>
      </c>
      <c r="D16" s="63">
        <v>2021</v>
      </c>
      <c r="E16" s="71" t="s">
        <v>193</v>
      </c>
      <c r="F16" s="71">
        <v>4</v>
      </c>
      <c r="G16" s="72" t="s">
        <v>213</v>
      </c>
      <c r="H16" s="72" t="s">
        <v>246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193</v>
      </c>
      <c r="F17" s="71">
        <v>4</v>
      </c>
      <c r="G17" s="64" t="s">
        <v>269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193</v>
      </c>
      <c r="F18" s="170">
        <v>4</v>
      </c>
      <c r="G18" s="72" t="s">
        <v>277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4">
        <v>10</v>
      </c>
      <c r="C21" s="63">
        <v>10</v>
      </c>
      <c r="D21" s="63">
        <v>2021</v>
      </c>
      <c r="E21" s="71" t="s">
        <v>193</v>
      </c>
      <c r="F21" s="71">
        <v>4</v>
      </c>
      <c r="G21" s="72" t="s">
        <v>213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193</v>
      </c>
      <c r="F22" s="71">
        <v>4</v>
      </c>
      <c r="G22" s="64" t="s">
        <v>269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193</v>
      </c>
      <c r="F23" s="71">
        <v>4</v>
      </c>
      <c r="G23" s="72" t="s">
        <v>277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4">
        <v>10</v>
      </c>
      <c r="C26" s="63">
        <v>10</v>
      </c>
      <c r="D26" s="63">
        <v>2021</v>
      </c>
      <c r="E26" s="71" t="s">
        <v>193</v>
      </c>
      <c r="F26" s="71">
        <v>4</v>
      </c>
      <c r="G26" s="72" t="s">
        <v>213</v>
      </c>
      <c r="H26" s="72" t="s">
        <v>194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193</v>
      </c>
      <c r="F27" s="71">
        <v>4</v>
      </c>
      <c r="G27" s="72" t="s">
        <v>277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4">
        <v>10</v>
      </c>
      <c r="C30" s="63">
        <v>10</v>
      </c>
      <c r="D30" s="63">
        <v>2021</v>
      </c>
      <c r="E30" s="71" t="s">
        <v>193</v>
      </c>
      <c r="F30" s="71">
        <v>4</v>
      </c>
      <c r="G30" s="72" t="s">
        <v>213</v>
      </c>
      <c r="H30" s="72" t="s">
        <v>195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193</v>
      </c>
      <c r="F31" s="71">
        <v>4</v>
      </c>
      <c r="G31" s="64" t="s">
        <v>269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193</v>
      </c>
      <c r="F32" s="71">
        <v>4</v>
      </c>
      <c r="G32" s="72" t="s">
        <v>277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8" t="s">
        <v>193</v>
      </c>
      <c r="F35" s="208">
        <v>4</v>
      </c>
      <c r="G35" s="64" t="s">
        <v>269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196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55" t="s">
        <v>197</v>
      </c>
      <c r="F41" s="255"/>
      <c r="G41" s="255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4">
        <v>10</v>
      </c>
      <c r="C43" s="63">
        <v>10</v>
      </c>
      <c r="D43" s="63">
        <v>2021</v>
      </c>
      <c r="E43" s="71" t="s">
        <v>198</v>
      </c>
      <c r="F43" s="71">
        <v>4</v>
      </c>
      <c r="G43" s="72" t="s">
        <v>245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198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198</v>
      </c>
      <c r="F45" s="71">
        <v>4</v>
      </c>
      <c r="G45" s="72" t="s">
        <v>276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4">
        <v>10</v>
      </c>
      <c r="C48" s="63">
        <v>10</v>
      </c>
      <c r="D48" s="63">
        <v>2021</v>
      </c>
      <c r="E48" s="71" t="s">
        <v>198</v>
      </c>
      <c r="F48" s="71">
        <v>4</v>
      </c>
      <c r="G48" s="72" t="s">
        <v>245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198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198</v>
      </c>
      <c r="F50" s="71">
        <v>4</v>
      </c>
      <c r="G50" s="72" t="s">
        <v>276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4">
        <v>10</v>
      </c>
      <c r="C53" s="63">
        <v>10</v>
      </c>
      <c r="D53" s="63">
        <v>2021</v>
      </c>
      <c r="E53" s="71" t="s">
        <v>198</v>
      </c>
      <c r="F53" s="71">
        <v>4</v>
      </c>
      <c r="G53" s="72" t="s">
        <v>245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198</v>
      </c>
      <c r="F56" s="71">
        <v>4</v>
      </c>
      <c r="G56" s="64" t="s">
        <v>119</v>
      </c>
      <c r="H56" s="72" t="s">
        <v>136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198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4">
        <v>10</v>
      </c>
      <c r="C60" s="63">
        <v>10</v>
      </c>
      <c r="D60" s="63">
        <v>2021</v>
      </c>
      <c r="E60" s="71" t="s">
        <v>198</v>
      </c>
      <c r="F60" s="71">
        <v>4</v>
      </c>
      <c r="G60" s="72" t="s">
        <v>245</v>
      </c>
      <c r="H60" s="67" t="s">
        <v>139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198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198</v>
      </c>
      <c r="F62" s="170">
        <v>4</v>
      </c>
      <c r="G62" s="72" t="s">
        <v>276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8" t="s">
        <v>198</v>
      </c>
      <c r="F65" s="208">
        <v>4</v>
      </c>
      <c r="G65" s="64" t="s">
        <v>119</v>
      </c>
      <c r="H65" s="77" t="s">
        <v>266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276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196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55" t="s">
        <v>199</v>
      </c>
      <c r="F70" s="255"/>
      <c r="G70" s="255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17</v>
      </c>
      <c r="C72" s="63">
        <v>11</v>
      </c>
      <c r="D72" s="63">
        <v>2019</v>
      </c>
      <c r="E72" s="71" t="s">
        <v>200</v>
      </c>
      <c r="F72" s="71">
        <v>3</v>
      </c>
      <c r="G72" s="72" t="s">
        <v>119</v>
      </c>
      <c r="H72" s="64" t="s">
        <v>201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200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200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869</v>
      </c>
      <c r="J75" s="79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170">
        <v>17</v>
      </c>
      <c r="C77" s="63">
        <v>11</v>
      </c>
      <c r="D77" s="63">
        <v>2019</v>
      </c>
      <c r="E77" s="71" t="s">
        <v>200</v>
      </c>
      <c r="F77" s="170">
        <v>3</v>
      </c>
      <c r="G77" s="72" t="s">
        <v>119</v>
      </c>
      <c r="H77" s="72" t="s">
        <v>133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0"/>
      <c r="C78" s="63"/>
      <c r="D78" s="63"/>
      <c r="E78" s="170" t="s">
        <v>200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200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497</v>
      </c>
      <c r="J80" s="79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170">
        <v>17</v>
      </c>
      <c r="C82" s="63">
        <v>11</v>
      </c>
      <c r="D82" s="63">
        <v>2019</v>
      </c>
      <c r="E82" s="71" t="s">
        <v>200</v>
      </c>
      <c r="F82" s="170">
        <v>3</v>
      </c>
      <c r="G82" s="72" t="s">
        <v>119</v>
      </c>
      <c r="H82" s="64" t="s">
        <v>129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200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200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1604</v>
      </c>
      <c r="J85" s="79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170">
        <v>17</v>
      </c>
      <c r="C87" s="63">
        <v>11</v>
      </c>
      <c r="D87" s="63">
        <v>2019</v>
      </c>
      <c r="E87" s="71" t="s">
        <v>200</v>
      </c>
      <c r="F87" s="170">
        <v>3</v>
      </c>
      <c r="G87" s="72" t="s">
        <v>135</v>
      </c>
      <c r="H87" s="72" t="s">
        <v>134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0"/>
      <c r="C88" s="63"/>
      <c r="D88" s="63"/>
      <c r="E88" s="170" t="s">
        <v>200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200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835</v>
      </c>
      <c r="J90" s="79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196</v>
      </c>
      <c r="I92" s="101">
        <f>I75+I80+I85+I90</f>
        <v>3805</v>
      </c>
      <c r="J92" s="102">
        <f>J75+J80+J85+J90</f>
        <v>27</v>
      </c>
      <c r="K92" s="103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opLeftCell="A77"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247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202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191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56" t="s">
        <v>281</v>
      </c>
      <c r="H8" s="256"/>
      <c r="I8" s="94"/>
      <c r="J8" s="94"/>
      <c r="K8" s="94"/>
    </row>
    <row r="9" spans="2:11" x14ac:dyDescent="0.25">
      <c r="B9" s="71">
        <v>14</v>
      </c>
      <c r="C9" s="63">
        <v>11</v>
      </c>
      <c r="D9" s="63">
        <v>2021</v>
      </c>
      <c r="E9" s="71" t="s">
        <v>200</v>
      </c>
      <c r="F9" s="71">
        <v>5</v>
      </c>
      <c r="G9" s="64" t="s">
        <v>119</v>
      </c>
      <c r="H9" s="72" t="s">
        <v>128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8">
        <v>27</v>
      </c>
      <c r="C10" s="63">
        <v>2</v>
      </c>
      <c r="D10" s="54">
        <v>2022</v>
      </c>
      <c r="E10" s="71" t="s">
        <v>200</v>
      </c>
      <c r="F10" s="71">
        <v>5</v>
      </c>
      <c r="G10" s="64" t="s">
        <v>119</v>
      </c>
      <c r="H10" s="72"/>
      <c r="I10" s="100">
        <v>1108</v>
      </c>
      <c r="J10" s="100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200</v>
      </c>
      <c r="F11" s="63">
        <v>5</v>
      </c>
      <c r="G11" s="72" t="s">
        <v>259</v>
      </c>
      <c r="H11" s="77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3568</v>
      </c>
      <c r="J12" s="79">
        <f>SUM(J9:J11)</f>
        <v>20</v>
      </c>
      <c r="K12" s="66">
        <f>I12/J12</f>
        <v>178.4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5">
        <v>14</v>
      </c>
      <c r="C14" s="63">
        <v>11</v>
      </c>
      <c r="D14" s="63">
        <v>2021</v>
      </c>
      <c r="E14" s="171" t="s">
        <v>200</v>
      </c>
      <c r="F14" s="171">
        <v>5</v>
      </c>
      <c r="G14" s="64" t="s">
        <v>119</v>
      </c>
      <c r="H14" s="72" t="s">
        <v>124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8">
        <v>27</v>
      </c>
      <c r="C15" s="63">
        <v>2</v>
      </c>
      <c r="D15" s="54">
        <v>2022</v>
      </c>
      <c r="E15" s="205" t="s">
        <v>200</v>
      </c>
      <c r="F15" s="205">
        <v>5</v>
      </c>
      <c r="G15" s="64" t="s">
        <v>119</v>
      </c>
      <c r="H15" s="77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200</v>
      </c>
      <c r="F16" s="63">
        <v>5</v>
      </c>
      <c r="G16" s="72" t="s">
        <v>259</v>
      </c>
      <c r="H16" s="77"/>
      <c r="I16" s="63">
        <v>1341</v>
      </c>
      <c r="J16" s="63">
        <v>7</v>
      </c>
      <c r="K16" s="206">
        <f>I16/J16</f>
        <v>191.57142857142858</v>
      </c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3206</v>
      </c>
      <c r="J17" s="79">
        <f>SUM(J14:J16)</f>
        <v>17</v>
      </c>
      <c r="K17" s="66">
        <f>I17/J17</f>
        <v>188.58823529411765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5">
        <v>14</v>
      </c>
      <c r="C19" s="63">
        <v>11</v>
      </c>
      <c r="D19" s="63">
        <v>2021</v>
      </c>
      <c r="E19" s="171" t="s">
        <v>200</v>
      </c>
      <c r="F19" s="171">
        <v>5</v>
      </c>
      <c r="G19" s="64" t="s">
        <v>119</v>
      </c>
      <c r="H19" s="72" t="s">
        <v>125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8">
        <v>27</v>
      </c>
      <c r="C20" s="63">
        <v>2</v>
      </c>
      <c r="D20" s="54">
        <v>2022</v>
      </c>
      <c r="E20" s="205" t="s">
        <v>200</v>
      </c>
      <c r="F20" s="205">
        <v>5</v>
      </c>
      <c r="G20" s="64" t="s">
        <v>119</v>
      </c>
      <c r="H20" s="77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200</v>
      </c>
      <c r="F21" s="63">
        <v>5</v>
      </c>
      <c r="G21" s="72" t="s">
        <v>259</v>
      </c>
      <c r="H21" s="77"/>
      <c r="I21" s="63">
        <v>1221</v>
      </c>
      <c r="J21" s="63">
        <v>7</v>
      </c>
      <c r="K21" s="172">
        <f>I21/J21</f>
        <v>174.42857142857142</v>
      </c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3377</v>
      </c>
      <c r="J22" s="79">
        <f>SUM(J19:J21)</f>
        <v>19</v>
      </c>
      <c r="K22" s="66">
        <f>I22/J22</f>
        <v>177.73684210526315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5">
        <v>14</v>
      </c>
      <c r="C24" s="63">
        <v>11</v>
      </c>
      <c r="D24" s="63">
        <v>2021</v>
      </c>
      <c r="E24" s="171" t="s">
        <v>200</v>
      </c>
      <c r="F24" s="171">
        <v>5</v>
      </c>
      <c r="G24" s="64" t="s">
        <v>119</v>
      </c>
      <c r="H24" s="72" t="s">
        <v>132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8">
        <v>27</v>
      </c>
      <c r="C25" s="63">
        <v>2</v>
      </c>
      <c r="D25" s="54">
        <v>2022</v>
      </c>
      <c r="E25" s="205" t="s">
        <v>200</v>
      </c>
      <c r="F25" s="205">
        <v>5</v>
      </c>
      <c r="G25" s="64" t="s">
        <v>119</v>
      </c>
      <c r="H25" s="77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200</v>
      </c>
      <c r="F26" s="63">
        <v>5</v>
      </c>
      <c r="G26" s="72" t="s">
        <v>259</v>
      </c>
      <c r="H26" s="77"/>
      <c r="I26" s="63">
        <v>1120</v>
      </c>
      <c r="J26" s="63">
        <v>7</v>
      </c>
      <c r="K26" s="66">
        <f>I26/J26</f>
        <v>160</v>
      </c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3669</v>
      </c>
      <c r="J27" s="79">
        <f>SUM(J24:J26)</f>
        <v>21</v>
      </c>
      <c r="K27" s="66">
        <f>I27/J27</f>
        <v>174.71428571428572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5">
        <v>14</v>
      </c>
      <c r="C29" s="63">
        <v>11</v>
      </c>
      <c r="D29" s="63">
        <v>2021</v>
      </c>
      <c r="E29" s="171" t="s">
        <v>200</v>
      </c>
      <c r="F29" s="171">
        <v>5</v>
      </c>
      <c r="G29" s="64" t="s">
        <v>119</v>
      </c>
      <c r="H29" s="72" t="s">
        <v>140</v>
      </c>
      <c r="I29" s="63">
        <v>1351</v>
      </c>
      <c r="J29" s="63">
        <v>7</v>
      </c>
      <c r="K29" s="172">
        <f>I29/J29</f>
        <v>193</v>
      </c>
    </row>
    <row r="30" spans="2:11" x14ac:dyDescent="0.25">
      <c r="B30" s="98">
        <v>27</v>
      </c>
      <c r="C30" s="63">
        <v>2</v>
      </c>
      <c r="D30" s="54">
        <v>2022</v>
      </c>
      <c r="E30" s="205" t="s">
        <v>200</v>
      </c>
      <c r="F30" s="205">
        <v>5</v>
      </c>
      <c r="G30" s="64" t="s">
        <v>119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1351</v>
      </c>
      <c r="J32" s="79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5">
        <v>14</v>
      </c>
      <c r="C34" s="63">
        <v>11</v>
      </c>
      <c r="D34" s="63">
        <v>2021</v>
      </c>
      <c r="E34" s="171" t="s">
        <v>200</v>
      </c>
      <c r="F34" s="171">
        <v>5</v>
      </c>
      <c r="G34" s="64" t="s">
        <v>119</v>
      </c>
      <c r="H34" s="72" t="s">
        <v>126</v>
      </c>
      <c r="I34" s="100">
        <v>1213</v>
      </c>
      <c r="J34" s="100">
        <v>7</v>
      </c>
      <c r="K34" s="66">
        <f>I34/J34</f>
        <v>173.28571428571428</v>
      </c>
    </row>
    <row r="35" spans="2:11" x14ac:dyDescent="0.25">
      <c r="B35" s="98">
        <v>27</v>
      </c>
      <c r="C35" s="63">
        <v>2</v>
      </c>
      <c r="D35" s="54">
        <v>2022</v>
      </c>
      <c r="E35" s="205" t="s">
        <v>200</v>
      </c>
      <c r="F35" s="205">
        <v>5</v>
      </c>
      <c r="G35" s="64" t="s">
        <v>119</v>
      </c>
      <c r="H35" s="72"/>
      <c r="I35" s="100">
        <v>1338</v>
      </c>
      <c r="J35" s="100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15" t="s">
        <v>200</v>
      </c>
      <c r="F36" s="215">
        <v>5</v>
      </c>
      <c r="G36" s="72" t="s">
        <v>259</v>
      </c>
      <c r="H36" s="72"/>
      <c r="I36" s="100">
        <v>1181</v>
      </c>
      <c r="J36" s="100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3732</v>
      </c>
      <c r="J37" s="79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196</v>
      </c>
      <c r="I39" s="101">
        <f>I12+I17+I22+I27+I32+I37</f>
        <v>18903</v>
      </c>
      <c r="J39" s="102">
        <f>J12+J17+J22+J27+J32+J37</f>
        <v>105</v>
      </c>
      <c r="K39" s="103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256" t="s">
        <v>282</v>
      </c>
      <c r="H40" s="256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05">
        <v>14</v>
      </c>
      <c r="C42" s="63">
        <v>11</v>
      </c>
      <c r="D42" s="63">
        <v>2021</v>
      </c>
      <c r="E42" s="171" t="s">
        <v>200</v>
      </c>
      <c r="F42" s="171">
        <v>5</v>
      </c>
      <c r="G42" s="64" t="s">
        <v>119</v>
      </c>
      <c r="H42" s="72" t="s">
        <v>141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8">
        <v>27</v>
      </c>
      <c r="C43" s="63">
        <v>2</v>
      </c>
      <c r="D43" s="215">
        <v>2022</v>
      </c>
      <c r="E43" s="205" t="s">
        <v>200</v>
      </c>
      <c r="F43" s="205">
        <v>5</v>
      </c>
      <c r="G43" s="64" t="s">
        <v>119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2315</v>
      </c>
      <c r="J45" s="79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05">
        <v>14</v>
      </c>
      <c r="C47" s="63">
        <v>11</v>
      </c>
      <c r="D47" s="63">
        <v>2021</v>
      </c>
      <c r="E47" s="171" t="s">
        <v>200</v>
      </c>
      <c r="F47" s="171">
        <v>5</v>
      </c>
      <c r="G47" s="64" t="s">
        <v>119</v>
      </c>
      <c r="H47" s="72" t="s">
        <v>122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8">
        <v>27</v>
      </c>
      <c r="C48" s="63">
        <v>2</v>
      </c>
      <c r="D48" s="215">
        <v>2022</v>
      </c>
      <c r="E48" s="205" t="s">
        <v>200</v>
      </c>
      <c r="F48" s="205">
        <v>5</v>
      </c>
      <c r="G48" s="64" t="s">
        <v>119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15" t="s">
        <v>200</v>
      </c>
      <c r="F49" s="215">
        <v>5</v>
      </c>
      <c r="G49" s="72" t="s">
        <v>259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3967</v>
      </c>
      <c r="J50" s="79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05">
        <v>14</v>
      </c>
      <c r="C52" s="63">
        <v>11</v>
      </c>
      <c r="D52" s="63">
        <v>2021</v>
      </c>
      <c r="E52" s="171" t="s">
        <v>200</v>
      </c>
      <c r="F52" s="171">
        <v>5</v>
      </c>
      <c r="G52" s="64" t="s">
        <v>119</v>
      </c>
      <c r="H52" s="72" t="s">
        <v>235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8">
        <v>27</v>
      </c>
      <c r="C53" s="63">
        <v>2</v>
      </c>
      <c r="D53" s="215">
        <v>2022</v>
      </c>
      <c r="E53" s="205" t="s">
        <v>200</v>
      </c>
      <c r="F53" s="205">
        <v>5</v>
      </c>
      <c r="G53" s="64" t="s">
        <v>119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15" t="s">
        <v>200</v>
      </c>
      <c r="F54" s="215">
        <v>5</v>
      </c>
      <c r="G54" s="72" t="s">
        <v>259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4015</v>
      </c>
      <c r="J55" s="79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05">
        <v>14</v>
      </c>
      <c r="C57" s="63">
        <v>11</v>
      </c>
      <c r="D57" s="63">
        <v>2021</v>
      </c>
      <c r="E57" s="171" t="s">
        <v>200</v>
      </c>
      <c r="F57" s="171">
        <v>5</v>
      </c>
      <c r="G57" s="64" t="s">
        <v>119</v>
      </c>
      <c r="H57" s="72" t="s">
        <v>131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8">
        <v>27</v>
      </c>
      <c r="C58" s="63">
        <v>2</v>
      </c>
      <c r="D58" s="215">
        <v>2022</v>
      </c>
      <c r="E58" s="205" t="s">
        <v>200</v>
      </c>
      <c r="F58" s="205">
        <v>5</v>
      </c>
      <c r="G58" s="64" t="s">
        <v>119</v>
      </c>
      <c r="H58" s="77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1984</v>
      </c>
      <c r="J60" s="79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5">
        <v>14</v>
      </c>
      <c r="C63" s="63">
        <v>11</v>
      </c>
      <c r="D63" s="63">
        <v>2021</v>
      </c>
      <c r="E63" s="171" t="s">
        <v>200</v>
      </c>
      <c r="F63" s="171">
        <v>5</v>
      </c>
      <c r="G63" s="64" t="s">
        <v>119</v>
      </c>
      <c r="H63" s="72" t="s">
        <v>252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8">
        <v>27</v>
      </c>
      <c r="C64" s="63">
        <v>2</v>
      </c>
      <c r="D64" s="215">
        <v>2022</v>
      </c>
      <c r="E64" s="205" t="s">
        <v>200</v>
      </c>
      <c r="F64" s="205">
        <v>5</v>
      </c>
      <c r="G64" s="64" t="s">
        <v>119</v>
      </c>
      <c r="H64" s="77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15" t="s">
        <v>200</v>
      </c>
      <c r="F65" s="215">
        <v>5</v>
      </c>
      <c r="G65" s="72" t="s">
        <v>259</v>
      </c>
      <c r="H65" s="77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3163</v>
      </c>
      <c r="J66" s="79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15">
        <v>14</v>
      </c>
      <c r="C68" s="63">
        <v>11</v>
      </c>
      <c r="D68" s="63">
        <v>2021</v>
      </c>
      <c r="E68" s="171" t="s">
        <v>200</v>
      </c>
      <c r="F68" s="171">
        <v>5</v>
      </c>
      <c r="G68" s="64" t="s">
        <v>119</v>
      </c>
      <c r="H68" s="72" t="s">
        <v>142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15" t="s">
        <v>200</v>
      </c>
      <c r="F69" s="215">
        <v>5</v>
      </c>
      <c r="G69" s="72" t="s">
        <v>259</v>
      </c>
      <c r="H69" s="77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2371</v>
      </c>
      <c r="J71" s="79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>
        <v>12</v>
      </c>
      <c r="C73" s="63">
        <v>6</v>
      </c>
      <c r="D73" s="63">
        <v>2022</v>
      </c>
      <c r="E73" s="215" t="s">
        <v>200</v>
      </c>
      <c r="F73" s="215">
        <v>5</v>
      </c>
      <c r="G73" s="72" t="s">
        <v>259</v>
      </c>
      <c r="H73" s="77" t="s">
        <v>278</v>
      </c>
      <c r="I73" s="100">
        <v>1068</v>
      </c>
      <c r="J73" s="100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196</v>
      </c>
      <c r="I76" s="101">
        <f>I45+I50+I55+I60+I66+I71+I73</f>
        <v>18883</v>
      </c>
      <c r="J76" s="102">
        <f>J45+J50+J55+J60+J66+J71+J73</f>
        <v>105</v>
      </c>
      <c r="K76" s="103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216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14</v>
      </c>
      <c r="C80" s="63">
        <v>11</v>
      </c>
      <c r="D80" s="63">
        <v>2021</v>
      </c>
      <c r="E80" s="171" t="s">
        <v>217</v>
      </c>
      <c r="F80" s="171">
        <v>4</v>
      </c>
      <c r="G80" s="64" t="s">
        <v>135</v>
      </c>
      <c r="H80" s="64" t="s">
        <v>215</v>
      </c>
      <c r="I80" s="100">
        <v>819</v>
      </c>
      <c r="J80" s="100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15" t="s">
        <v>217</v>
      </c>
      <c r="F81" s="215">
        <v>4</v>
      </c>
      <c r="G81" s="64" t="s">
        <v>119</v>
      </c>
      <c r="H81" s="77"/>
      <c r="I81" s="100">
        <v>533</v>
      </c>
      <c r="J81" s="100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1352</v>
      </c>
      <c r="J82" s="79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05">
        <v>14</v>
      </c>
      <c r="C84" s="63">
        <v>11</v>
      </c>
      <c r="D84" s="63">
        <v>2021</v>
      </c>
      <c r="E84" s="171" t="s">
        <v>217</v>
      </c>
      <c r="F84" s="171">
        <v>4</v>
      </c>
      <c r="G84" s="64" t="s">
        <v>135</v>
      </c>
      <c r="H84" s="64" t="s">
        <v>253</v>
      </c>
      <c r="I84" s="100">
        <v>1043</v>
      </c>
      <c r="J84" s="100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05" t="s">
        <v>217</v>
      </c>
      <c r="F85" s="205">
        <v>4</v>
      </c>
      <c r="G85" s="64" t="s">
        <v>259</v>
      </c>
      <c r="H85" s="64"/>
      <c r="I85" s="100">
        <v>1115</v>
      </c>
      <c r="J85" s="100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15" t="s">
        <v>217</v>
      </c>
      <c r="F86" s="215">
        <v>4</v>
      </c>
      <c r="G86" s="64" t="s">
        <v>119</v>
      </c>
      <c r="H86" s="64"/>
      <c r="I86" s="100">
        <v>937</v>
      </c>
      <c r="J86" s="100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3095</v>
      </c>
      <c r="J87" s="79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05">
        <v>14</v>
      </c>
      <c r="C89" s="63">
        <v>11</v>
      </c>
      <c r="D89" s="63">
        <v>2021</v>
      </c>
      <c r="E89" s="171" t="s">
        <v>217</v>
      </c>
      <c r="F89" s="171">
        <v>4</v>
      </c>
      <c r="G89" s="64" t="s">
        <v>135</v>
      </c>
      <c r="H89" s="64" t="s">
        <v>242</v>
      </c>
      <c r="I89" s="100">
        <v>1148</v>
      </c>
      <c r="J89" s="100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05" t="s">
        <v>217</v>
      </c>
      <c r="F90" s="205">
        <v>4</v>
      </c>
      <c r="G90" s="64" t="s">
        <v>259</v>
      </c>
      <c r="H90" s="64"/>
      <c r="I90" s="100">
        <v>1209</v>
      </c>
      <c r="J90" s="100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2357</v>
      </c>
      <c r="J92" s="79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05">
        <v>14</v>
      </c>
      <c r="C94" s="63">
        <v>11</v>
      </c>
      <c r="D94" s="63">
        <v>2021</v>
      </c>
      <c r="E94" s="171" t="s">
        <v>217</v>
      </c>
      <c r="F94" s="171">
        <v>4</v>
      </c>
      <c r="G94" s="64" t="s">
        <v>135</v>
      </c>
      <c r="H94" s="64" t="s">
        <v>214</v>
      </c>
      <c r="I94" s="100">
        <v>1022</v>
      </c>
      <c r="J94" s="100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05" t="s">
        <v>217</v>
      </c>
      <c r="F95" s="205">
        <v>4</v>
      </c>
      <c r="G95" s="64" t="s">
        <v>259</v>
      </c>
      <c r="H95" s="64"/>
      <c r="I95" s="100">
        <v>979</v>
      </c>
      <c r="J95" s="100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15" t="s">
        <v>217</v>
      </c>
      <c r="F96" s="215">
        <v>4</v>
      </c>
      <c r="G96" s="64" t="s">
        <v>119</v>
      </c>
      <c r="H96" s="64"/>
      <c r="I96" s="100">
        <v>1039</v>
      </c>
      <c r="J96" s="100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3040</v>
      </c>
      <c r="J97" s="79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>
        <v>27</v>
      </c>
      <c r="C99" s="63">
        <v>2</v>
      </c>
      <c r="D99" s="63">
        <v>2022</v>
      </c>
      <c r="E99" s="205" t="s">
        <v>217</v>
      </c>
      <c r="F99" s="205">
        <v>4</v>
      </c>
      <c r="G99" s="64" t="s">
        <v>259</v>
      </c>
      <c r="H99" s="64" t="s">
        <v>241</v>
      </c>
      <c r="I99" s="100">
        <v>1109</v>
      </c>
      <c r="J99" s="100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79">
        <f>SUM(I99:I99)</f>
        <v>1109</v>
      </c>
      <c r="J100" s="79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0"/>
      <c r="J101" s="100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15" t="s">
        <v>217</v>
      </c>
      <c r="F102" s="215">
        <v>4</v>
      </c>
      <c r="G102" s="64" t="s">
        <v>119</v>
      </c>
      <c r="H102" s="64" t="s">
        <v>251</v>
      </c>
      <c r="I102" s="100">
        <v>293</v>
      </c>
      <c r="J102" s="100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0"/>
      <c r="J103" s="100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15" t="s">
        <v>217</v>
      </c>
      <c r="F104" s="215">
        <v>4</v>
      </c>
      <c r="G104" s="64" t="s">
        <v>119</v>
      </c>
      <c r="H104" s="64" t="s">
        <v>279</v>
      </c>
      <c r="I104" s="100">
        <v>1012</v>
      </c>
      <c r="J104" s="100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171" t="s">
        <v>196</v>
      </c>
      <c r="I106" s="101">
        <f>I82+I87+I92+I97+I100+I102+I104</f>
        <v>12258</v>
      </c>
      <c r="J106" s="102">
        <f>J82+J87+J92+J97+J100+J102+J104</f>
        <v>84</v>
      </c>
      <c r="K106" s="103">
        <f>I106/J106</f>
        <v>145.92857142857142</v>
      </c>
    </row>
    <row r="107" spans="2:11" x14ac:dyDescent="0.25">
      <c r="B107" s="171"/>
      <c r="C107" s="63"/>
      <c r="D107" s="63"/>
      <c r="E107" s="171"/>
      <c r="F107" s="171"/>
      <c r="G107" s="64"/>
      <c r="H107" s="77"/>
      <c r="I107" s="100"/>
      <c r="J107" s="100"/>
      <c r="K107" s="66"/>
    </row>
    <row r="108" spans="2:11" x14ac:dyDescent="0.25">
      <c r="B108" s="54"/>
      <c r="C108" s="52"/>
      <c r="D108" s="52"/>
      <c r="E108" s="32"/>
      <c r="F108" s="54"/>
      <c r="H108" s="77"/>
      <c r="I108" s="100"/>
      <c r="J108" s="100"/>
      <c r="K108" s="66"/>
    </row>
    <row r="109" spans="2:11" x14ac:dyDescent="0.25">
      <c r="B109" s="54"/>
      <c r="C109" s="52"/>
      <c r="D109" s="52"/>
      <c r="E109" s="32"/>
      <c r="F109" s="54"/>
      <c r="H109" s="77"/>
      <c r="I109" s="100"/>
      <c r="J109" s="100"/>
      <c r="K109" s="66"/>
    </row>
    <row r="110" spans="2:11" x14ac:dyDescent="0.25">
      <c r="H110" s="77"/>
      <c r="I110" s="63"/>
      <c r="J110" s="63"/>
      <c r="K110" s="63"/>
    </row>
    <row r="111" spans="2:11" x14ac:dyDescent="0.25">
      <c r="H111" s="71" t="s">
        <v>218</v>
      </c>
      <c r="I111" s="101">
        <f>I39+I76+I106</f>
        <v>50044</v>
      </c>
      <c r="J111" s="102">
        <f>J39+J76+J106</f>
        <v>294</v>
      </c>
      <c r="K111" s="103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267</v>
      </c>
      <c r="Q3" t="s">
        <v>268</v>
      </c>
    </row>
    <row r="4" spans="1:18" x14ac:dyDescent="0.25">
      <c r="A4" s="180" t="s">
        <v>263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9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9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234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9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9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9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9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9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2022-10-10T12:55:49Z</dcterms:modified>
</cp:coreProperties>
</file>