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2_23" sheetId="5" r:id="rId5"/>
    <sheet name="hommes_clubs_21_22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O144" i="1" l="1"/>
  <c r="J103" i="6" l="1"/>
  <c r="I103" i="6"/>
  <c r="K68" i="6"/>
  <c r="K24" i="4"/>
  <c r="K25" i="4"/>
  <c r="K26" i="4"/>
  <c r="B31" i="4"/>
  <c r="D31" i="4"/>
  <c r="C31" i="4"/>
  <c r="J31" i="4"/>
  <c r="I31" i="4"/>
  <c r="H31" i="4"/>
  <c r="G31" i="4"/>
  <c r="F31" i="4"/>
  <c r="E31" i="4"/>
  <c r="J35" i="3"/>
  <c r="K14" i="4"/>
  <c r="H70" i="2"/>
  <c r="O141" i="1"/>
  <c r="O140" i="1"/>
  <c r="P129" i="1"/>
  <c r="O129" i="1"/>
  <c r="O128" i="1"/>
  <c r="O130" i="1" s="1"/>
  <c r="P123" i="1"/>
  <c r="O123" i="1"/>
  <c r="O122" i="1"/>
  <c r="O124" i="1" s="1"/>
  <c r="P120" i="1"/>
  <c r="O120" i="1"/>
  <c r="O119" i="1"/>
  <c r="O121" i="1" s="1"/>
  <c r="P117" i="1"/>
  <c r="O117" i="1"/>
  <c r="O116" i="1"/>
  <c r="O118" i="1" s="1"/>
  <c r="P114" i="1"/>
  <c r="O114" i="1"/>
  <c r="O113" i="1"/>
  <c r="O115" i="1" s="1"/>
  <c r="P111" i="1"/>
  <c r="O111" i="1"/>
  <c r="O110" i="1"/>
  <c r="O112" i="1" s="1"/>
  <c r="P108" i="1"/>
  <c r="O108" i="1"/>
  <c r="O107" i="1"/>
  <c r="O109" i="1" s="1"/>
  <c r="P105" i="1"/>
  <c r="O105" i="1"/>
  <c r="O104" i="1"/>
  <c r="O106" i="1" s="1"/>
  <c r="P102" i="1"/>
  <c r="O102" i="1"/>
  <c r="O101" i="1"/>
  <c r="O103" i="1" s="1"/>
  <c r="P90" i="1"/>
  <c r="O90" i="1"/>
  <c r="O89" i="1"/>
  <c r="O91" i="1" s="1"/>
  <c r="P87" i="1"/>
  <c r="O87" i="1"/>
  <c r="O86" i="1"/>
  <c r="O88" i="1" s="1"/>
  <c r="P84" i="1"/>
  <c r="O84" i="1"/>
  <c r="O83" i="1"/>
  <c r="O85" i="1" s="1"/>
  <c r="P81" i="1"/>
  <c r="O81" i="1"/>
  <c r="O80" i="1"/>
  <c r="O82" i="1" s="1"/>
  <c r="P78" i="1"/>
  <c r="O78" i="1"/>
  <c r="O77" i="1"/>
  <c r="O79" i="1" s="1"/>
  <c r="P75" i="1"/>
  <c r="O75" i="1"/>
  <c r="O74" i="1"/>
  <c r="O76" i="1" s="1"/>
  <c r="P72" i="1"/>
  <c r="O72" i="1"/>
  <c r="O71" i="1"/>
  <c r="O73" i="1" s="1"/>
  <c r="P69" i="1"/>
  <c r="O69" i="1"/>
  <c r="O68" i="1"/>
  <c r="O70" i="1" s="1"/>
  <c r="P66" i="1"/>
  <c r="O66" i="1"/>
  <c r="O65" i="1"/>
  <c r="O67" i="1" s="1"/>
  <c r="P63" i="1"/>
  <c r="O63" i="1"/>
  <c r="O62" i="1"/>
  <c r="O64" i="1" s="1"/>
  <c r="P60" i="1"/>
  <c r="O60" i="1"/>
  <c r="O59" i="1"/>
  <c r="O61" i="1" s="1"/>
  <c r="P57" i="1"/>
  <c r="O57" i="1"/>
  <c r="O56" i="1"/>
  <c r="O58" i="1" s="1"/>
  <c r="P54" i="1"/>
  <c r="O54" i="1"/>
  <c r="O53" i="1"/>
  <c r="O55" i="1" s="1"/>
  <c r="P51" i="1"/>
  <c r="O51" i="1"/>
  <c r="O50" i="1"/>
  <c r="O52" i="1" s="1"/>
  <c r="P48" i="1"/>
  <c r="O48" i="1"/>
  <c r="O47" i="1"/>
  <c r="O49" i="1" s="1"/>
  <c r="P45" i="1"/>
  <c r="O45" i="1"/>
  <c r="O44" i="1"/>
  <c r="O46" i="1" s="1"/>
  <c r="P42" i="1"/>
  <c r="O42" i="1"/>
  <c r="O41" i="1"/>
  <c r="O43" i="1" s="1"/>
  <c r="P33" i="1"/>
  <c r="O33" i="1"/>
  <c r="O32" i="1"/>
  <c r="O34" i="1" s="1"/>
  <c r="P30" i="1"/>
  <c r="O30" i="1"/>
  <c r="O29" i="1"/>
  <c r="O31" i="1" s="1"/>
  <c r="P18" i="1"/>
  <c r="O18" i="1"/>
  <c r="O17" i="1"/>
  <c r="O19" i="1" s="1"/>
  <c r="P15" i="1"/>
  <c r="O15" i="1"/>
  <c r="O14" i="1"/>
  <c r="O16" i="1" s="1"/>
  <c r="P12" i="1"/>
  <c r="O12" i="1"/>
  <c r="O11" i="1"/>
  <c r="M144" i="1"/>
  <c r="N141" i="1"/>
  <c r="M141" i="1"/>
  <c r="N140" i="1"/>
  <c r="N142" i="1" s="1"/>
  <c r="M140" i="1"/>
  <c r="M142" i="1" s="1"/>
  <c r="N130" i="1"/>
  <c r="M106" i="1"/>
  <c r="N82" i="1"/>
  <c r="N144" i="1" s="1"/>
  <c r="M73" i="1"/>
  <c r="M67" i="1"/>
  <c r="M61" i="1"/>
  <c r="N58" i="1"/>
  <c r="N52" i="1"/>
  <c r="M34" i="1"/>
  <c r="M19" i="1"/>
  <c r="K70" i="2"/>
  <c r="L69" i="2"/>
  <c r="J70" i="2"/>
  <c r="L68" i="2"/>
  <c r="L67" i="2"/>
  <c r="L66" i="2"/>
  <c r="L65" i="2"/>
  <c r="L64" i="2"/>
  <c r="L63" i="2"/>
  <c r="L62" i="2"/>
  <c r="L61" i="2"/>
  <c r="L60" i="2"/>
  <c r="K28" i="4" l="1"/>
  <c r="K29" i="4"/>
  <c r="J57" i="3"/>
  <c r="L144" i="1"/>
  <c r="L141" i="1"/>
  <c r="L142" i="1" s="1"/>
  <c r="L140" i="1"/>
  <c r="L115" i="1"/>
  <c r="L103" i="1"/>
  <c r="L70" i="1"/>
  <c r="L13" i="1"/>
  <c r="L59" i="2"/>
  <c r="L58" i="2"/>
  <c r="L57" i="2"/>
  <c r="L56" i="2"/>
  <c r="B59" i="4" l="1"/>
  <c r="V115" i="1"/>
  <c r="V112" i="1"/>
  <c r="V109" i="1"/>
  <c r="V79" i="1"/>
  <c r="V76" i="1"/>
  <c r="V70" i="1"/>
  <c r="V64" i="1"/>
  <c r="V49" i="1"/>
  <c r="V130" i="1"/>
  <c r="K17" i="4" l="1"/>
  <c r="K12" i="4"/>
  <c r="K141" i="1"/>
  <c r="K140" i="1"/>
  <c r="V103" i="1"/>
  <c r="O13" i="1"/>
  <c r="V13" i="1" s="1"/>
  <c r="K58" i="1"/>
  <c r="K82" i="1"/>
  <c r="K130" i="1"/>
  <c r="K115" i="1"/>
  <c r="K49" i="1"/>
  <c r="K64" i="1"/>
  <c r="K70" i="1"/>
  <c r="K13" i="1"/>
  <c r="I91" i="1"/>
  <c r="J124" i="1"/>
  <c r="I79" i="1"/>
  <c r="I76" i="1"/>
  <c r="J73" i="1"/>
  <c r="J43" i="1"/>
  <c r="J144" i="1" s="1"/>
  <c r="J34" i="1"/>
  <c r="I31" i="1"/>
  <c r="I118" i="1"/>
  <c r="J121" i="1"/>
  <c r="J112" i="1"/>
  <c r="I109" i="1"/>
  <c r="I103" i="1"/>
  <c r="I61" i="1"/>
  <c r="I144" i="1" s="1"/>
  <c r="I55" i="1"/>
  <c r="I85" i="1"/>
  <c r="K144" i="1"/>
  <c r="J141" i="1"/>
  <c r="I141" i="1"/>
  <c r="J140" i="1"/>
  <c r="I140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42" i="1" l="1"/>
  <c r="J142" i="1"/>
  <c r="I142" i="1"/>
  <c r="H144" i="1"/>
  <c r="H141" i="1"/>
  <c r="H142" i="1" s="1"/>
  <c r="H140" i="1"/>
  <c r="H115" i="1"/>
  <c r="H118" i="1"/>
  <c r="H88" i="1"/>
  <c r="H85" i="1"/>
  <c r="H61" i="1"/>
  <c r="H55" i="1"/>
  <c r="H31" i="1"/>
  <c r="L31" i="2" l="1"/>
  <c r="L30" i="2"/>
  <c r="L29" i="2"/>
  <c r="L28" i="2"/>
  <c r="L27" i="2"/>
  <c r="L26" i="2"/>
  <c r="L25" i="2"/>
  <c r="G144" i="1" l="1"/>
  <c r="G141" i="1"/>
  <c r="G142" i="1" s="1"/>
  <c r="G140" i="1"/>
  <c r="L24" i="2" l="1"/>
  <c r="V16" i="1"/>
  <c r="G16" i="1"/>
  <c r="V124" i="1" l="1"/>
  <c r="V118" i="1"/>
  <c r="V85" i="1"/>
  <c r="F118" i="1"/>
  <c r="P138" i="1" l="1"/>
  <c r="O138" i="1"/>
  <c r="O137" i="1"/>
  <c r="O139" i="1" s="1"/>
  <c r="P135" i="1"/>
  <c r="O135" i="1"/>
  <c r="O134" i="1"/>
  <c r="O136" i="1" s="1"/>
  <c r="P132" i="1"/>
  <c r="O132" i="1"/>
  <c r="O131" i="1"/>
  <c r="O133" i="1" s="1"/>
  <c r="P126" i="1"/>
  <c r="O126" i="1"/>
  <c r="O125" i="1"/>
  <c r="O127" i="1" s="1"/>
  <c r="P99" i="1"/>
  <c r="O99" i="1"/>
  <c r="O98" i="1"/>
  <c r="O100" i="1" s="1"/>
  <c r="P96" i="1"/>
  <c r="O96" i="1"/>
  <c r="O95" i="1"/>
  <c r="O97" i="1" s="1"/>
  <c r="P93" i="1"/>
  <c r="O93" i="1"/>
  <c r="O92" i="1"/>
  <c r="O94" i="1" s="1"/>
  <c r="P39" i="1"/>
  <c r="O39" i="1"/>
  <c r="O38" i="1"/>
  <c r="O40" i="1" s="1"/>
  <c r="P36" i="1"/>
  <c r="O36" i="1"/>
  <c r="O35" i="1"/>
  <c r="O37" i="1" s="1"/>
  <c r="P27" i="1"/>
  <c r="O27" i="1"/>
  <c r="O26" i="1"/>
  <c r="O28" i="1" s="1"/>
  <c r="P24" i="1"/>
  <c r="O24" i="1"/>
  <c r="O23" i="1"/>
  <c r="O25" i="1" s="1"/>
  <c r="P21" i="1"/>
  <c r="O21" i="1"/>
  <c r="O20" i="1"/>
  <c r="O22" i="1" s="1"/>
  <c r="F140" i="1"/>
  <c r="F141" i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V61" i="1" l="1"/>
  <c r="F144" i="1"/>
  <c r="V46" i="1"/>
  <c r="V43" i="1"/>
  <c r="F142" i="1"/>
  <c r="A141" i="1"/>
  <c r="A140" i="1"/>
  <c r="T141" i="1"/>
  <c r="T140" i="1"/>
  <c r="T115" i="1"/>
  <c r="T94" i="1"/>
  <c r="T85" i="1"/>
  <c r="T28" i="1"/>
  <c r="A115" i="1"/>
  <c r="A85" i="1"/>
  <c r="A130" i="1"/>
  <c r="A124" i="1"/>
  <c r="A112" i="1"/>
  <c r="A100" i="1"/>
  <c r="A97" i="1"/>
  <c r="A94" i="1"/>
  <c r="A67" i="1"/>
  <c r="A52" i="1"/>
  <c r="A49" i="1"/>
  <c r="A40" i="1"/>
  <c r="A37" i="1"/>
  <c r="A28" i="1"/>
  <c r="A22" i="1"/>
  <c r="A16" i="1"/>
  <c r="D88" i="1" l="1"/>
  <c r="D121" i="1"/>
  <c r="D73" i="1"/>
  <c r="J24" i="3"/>
  <c r="L11" i="2"/>
  <c r="L9" i="2"/>
  <c r="J75" i="3" l="1"/>
  <c r="J42" i="3"/>
  <c r="J49" i="3" l="1"/>
  <c r="J9" i="3"/>
  <c r="T136" i="1" l="1"/>
  <c r="T130" i="1"/>
  <c r="T124" i="1"/>
  <c r="T121" i="1"/>
  <c r="T118" i="1"/>
  <c r="T112" i="1"/>
  <c r="T109" i="1"/>
  <c r="T106" i="1"/>
  <c r="T103" i="1"/>
  <c r="T100" i="1"/>
  <c r="T97" i="1"/>
  <c r="T88" i="1"/>
  <c r="T79" i="1"/>
  <c r="T76" i="1"/>
  <c r="T73" i="1"/>
  <c r="T70" i="1"/>
  <c r="T67" i="1"/>
  <c r="T64" i="1"/>
  <c r="T61" i="1"/>
  <c r="T55" i="1"/>
  <c r="T52" i="1"/>
  <c r="T49" i="1"/>
  <c r="T46" i="1"/>
  <c r="T43" i="1"/>
  <c r="T40" i="1"/>
  <c r="T37" i="1"/>
  <c r="T34" i="1"/>
  <c r="T31" i="1"/>
  <c r="T22" i="1"/>
  <c r="T19" i="1"/>
  <c r="T16" i="1"/>
  <c r="T13" i="1"/>
  <c r="K32" i="5" l="1"/>
  <c r="K27" i="5"/>
  <c r="K23" i="5"/>
  <c r="J19" i="5"/>
  <c r="K18" i="5"/>
  <c r="I19" i="5"/>
  <c r="K13" i="5"/>
  <c r="J69" i="5" l="1"/>
  <c r="I69" i="5"/>
  <c r="K67" i="5"/>
  <c r="J67" i="5"/>
  <c r="I67" i="5"/>
  <c r="K66" i="5"/>
  <c r="K61" i="5"/>
  <c r="K50" i="5"/>
  <c r="K45" i="5"/>
  <c r="K23" i="4" l="1"/>
  <c r="K15" i="4"/>
  <c r="K22" i="4"/>
  <c r="K9" i="4"/>
  <c r="K31" i="4" s="1"/>
  <c r="K21" i="4"/>
  <c r="K16" i="4"/>
  <c r="K20" i="4"/>
  <c r="K11" i="4"/>
  <c r="K19" i="4"/>
  <c r="K27" i="4"/>
  <c r="K13" i="4"/>
  <c r="K10" i="4"/>
  <c r="K18" i="4"/>
  <c r="K65" i="5" l="1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41" i="1" l="1"/>
  <c r="D141" i="1"/>
  <c r="E140" i="1"/>
  <c r="D140" i="1"/>
  <c r="D142" i="1" l="1"/>
  <c r="E142" i="1"/>
  <c r="I97" i="6" l="1"/>
  <c r="J97" i="6"/>
  <c r="I82" i="6"/>
  <c r="J82" i="6"/>
  <c r="I92" i="6"/>
  <c r="J92" i="6"/>
  <c r="I87" i="6"/>
  <c r="J87" i="6"/>
  <c r="J55" i="6"/>
  <c r="I55" i="6"/>
  <c r="K92" i="6" l="1"/>
  <c r="K82" i="6"/>
  <c r="K97" i="6"/>
  <c r="K87" i="6"/>
  <c r="J16" i="3" l="1"/>
  <c r="A142" i="1" l="1"/>
  <c r="A136" i="1"/>
  <c r="A121" i="1"/>
  <c r="A118" i="1"/>
  <c r="A109" i="1"/>
  <c r="A106" i="1"/>
  <c r="A103" i="1"/>
  <c r="A88" i="1"/>
  <c r="A79" i="1"/>
  <c r="A76" i="1"/>
  <c r="A73" i="1"/>
  <c r="A70" i="1"/>
  <c r="A64" i="1"/>
  <c r="A61" i="1"/>
  <c r="A55" i="1"/>
  <c r="A46" i="1"/>
  <c r="A43" i="1"/>
  <c r="A19" i="1"/>
  <c r="A13" i="1"/>
  <c r="A34" i="1"/>
  <c r="A31" i="1"/>
  <c r="D55" i="1" l="1"/>
  <c r="D34" i="1"/>
  <c r="D31" i="1"/>
  <c r="P141" i="1" l="1"/>
  <c r="K94" i="6" l="1"/>
  <c r="K89" i="6"/>
  <c r="K84" i="6"/>
  <c r="K80" i="6"/>
  <c r="K103" i="6" l="1"/>
  <c r="J62" i="3" l="1"/>
  <c r="V121" i="1" l="1"/>
  <c r="V34" i="1"/>
  <c r="V88" i="1" l="1"/>
  <c r="L8" i="2" l="1"/>
  <c r="L10" i="2"/>
  <c r="J71" i="6" l="1"/>
  <c r="I71" i="6"/>
  <c r="J66" i="6"/>
  <c r="I66" i="6"/>
  <c r="K63" i="6"/>
  <c r="J60" i="6"/>
  <c r="I60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0" i="3"/>
  <c r="J77" i="3" s="1"/>
  <c r="L12" i="2"/>
  <c r="L7" i="2"/>
  <c r="I76" i="6" l="1"/>
  <c r="J76" i="6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70" i="2"/>
  <c r="K45" i="6"/>
  <c r="K14" i="5"/>
  <c r="K75" i="5"/>
  <c r="R143" i="1"/>
  <c r="E144" i="1"/>
  <c r="K76" i="6" l="1"/>
  <c r="I108" i="6"/>
  <c r="J108" i="6"/>
  <c r="K39" i="6"/>
  <c r="K92" i="5"/>
  <c r="K39" i="5"/>
  <c r="K69" i="5"/>
  <c r="V73" i="1"/>
  <c r="V55" i="1"/>
  <c r="T142" i="1"/>
  <c r="D144" i="1"/>
  <c r="V31" i="1"/>
  <c r="K108" i="6" l="1"/>
  <c r="O142" i="1"/>
</calcChain>
</file>

<file path=xl/sharedStrings.xml><?xml version="1.0" encoding="utf-8"?>
<sst xmlns="http://schemas.openxmlformats.org/spreadsheetml/2006/main" count="1175" uniqueCount="428">
  <si>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</si>
  <si>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</si>
  <si>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</si>
  <si>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</si>
  <si>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</si>
  <si>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</si>
  <si>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</si>
  <si>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</si>
  <si>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</si>
  <si>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</si>
  <si>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</si>
  <si>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</si>
  <si>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</si>
  <si>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</si>
  <si>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</si>
  <si>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</si>
  <si>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</si>
  <si>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</si>
  <si>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</si>
  <si>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</si>
  <si>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</si>
  <si>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</si>
  <si>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</si>
  <si>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</si>
  <si>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</si>
  <si>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</si>
  <si>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</si>
  <si>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</si>
  <si>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</si>
  <si>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</si>
  <si>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</si>
  <si>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</si>
  <si>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</si>
  <si>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</si>
  <si>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</si>
  <si>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</si>
  <si>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</si>
  <si>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</si>
  <si>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</si>
  <si>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</si>
  <si>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</si>
  <si>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</si>
  <si>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</si>
  <si>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</si>
  <si>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</si>
  <si>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</si>
  <si>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</si>
  <si>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</si>
  <si>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</si>
  <si>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</si>
  <si>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</si>
  <si>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</si>
  <si>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</si>
  <si>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</si>
  <si>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</si>
  <si>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</si>
  <si>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</si>
  <si>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</si>
  <si>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</si>
  <si>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</si>
  <si>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</si>
  <si>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</si>
  <si>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</si>
  <si>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</si>
  <si>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</si>
  <si>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</si>
  <si>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</si>
  <si>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</si>
  <si>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</si>
  <si>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</si>
  <si>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</si>
  <si>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</si>
  <si>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</si>
  <si>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</si>
  <si>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</si>
  <si>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</si>
  <si>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</si>
  <si>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</si>
  <si>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</si>
  <si>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</si>
  <si>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</si>
  <si>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</si>
  <si>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</si>
  <si>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</si>
  <si>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</si>
  <si>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</si>
  <si>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</si>
  <si>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</si>
  <si>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</si>
  <si>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</si>
  <si>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</si>
  <si>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</si>
  <si>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</si>
  <si>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</si>
  <si>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</si>
  <si>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</si>
  <si>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</si>
  <si>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</si>
  <si>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</si>
  <si>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</si>
  <si>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</si>
  <si>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</si>
  <si>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</si>
  <si>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</si>
  <si>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</si>
  <si>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</si>
  <si>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</si>
  <si>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</si>
  <si>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</si>
  <si>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</si>
  <si>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</si>
  <si>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</si>
  <si>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</si>
  <si>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</si>
  <si>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</si>
  <si>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</si>
  <si>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</si>
  <si>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</si>
  <si>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</si>
  <si>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</si>
  <si>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</si>
  <si>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</si>
  <si>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</si>
  <si>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</si>
  <si>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</si>
  <si>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</si>
  <si>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</si>
  <si>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</si>
  <si>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</si>
  <si>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</si>
  <si>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</si>
  <si>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</si>
  <si>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</si>
  <si>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</si>
  <si>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</si>
  <si>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</si>
  <si>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</si>
  <si>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</si>
  <si>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</si>
  <si>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</si>
  <si>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</si>
  <si>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</si>
  <si>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</si>
  <si>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</si>
  <si>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</si>
  <si>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</si>
  <si>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</si>
  <si>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</si>
  <si>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</si>
  <si>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</si>
  <si>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</si>
  <si>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</si>
  <si>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</si>
  <si>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</si>
  <si>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</si>
  <si>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</si>
  <si>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</si>
  <si>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</si>
  <si>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</si>
  <si>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</si>
  <si>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</si>
  <si>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</si>
  <si>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</si>
  <si>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</si>
  <si>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</si>
  <si>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</si>
  <si>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</si>
  <si>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</si>
  <si>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</si>
  <si>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</si>
  <si>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</si>
  <si>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</si>
  <si>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</si>
  <si>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</si>
  <si>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</si>
  <si>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</si>
  <si>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</si>
  <si>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</si>
  <si>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</si>
  <si>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</si>
  <si>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</si>
  <si>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</si>
  <si>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</si>
  <si>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</si>
  <si>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</si>
  <si>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</si>
  <si>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</si>
  <si>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</si>
  <si>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</si>
  <si>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</si>
  <si>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</si>
  <si>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</si>
  <si>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</si>
  <si>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</si>
  <si>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</si>
  <si>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</si>
  <si>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</si>
  <si>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</si>
  <si>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</si>
  <si>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</si>
  <si>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</si>
  <si>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</si>
  <si>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</si>
  <si>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</si>
  <si>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</si>
  <si>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</si>
  <si>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</si>
  <si>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</si>
  <si>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</si>
  <si>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Audincourt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</si>
  <si>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</si>
  <si>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</si>
  <si>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</si>
  <si>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</si>
  <si>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</si>
  <si>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</si>
  <si>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</si>
  <si>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</si>
  <si>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</si>
  <si>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</si>
  <si>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</si>
  <si>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</si>
  <si>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</si>
  <si>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</si>
  <si>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</si>
  <si>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</si>
  <si>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</si>
  <si>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</si>
  <si>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</si>
  <si>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</si>
  <si>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</si>
  <si>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</si>
  <si>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</si>
  <si>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</si>
  <si>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</si>
  <si>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</si>
  <si>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</si>
  <si>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</si>
  <si>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</si>
  <si>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 xml:space="preserve">Bad   Boys    Saint - Lô     :   résultats   individuels   aux Chpts des Clubs saison  2021  -  2022 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</si>
  <si>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</si>
  <si>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</si>
  <si>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</si>
  <si>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</si>
  <si>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</si>
  <si>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</si>
  <si>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</si>
  <si>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</si>
  <si>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</si>
  <si>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</si>
  <si>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</si>
  <si>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</si>
  <si>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</si>
  <si>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</si>
  <si>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</si>
  <si>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</si>
  <si>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</si>
  <si>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</si>
  <si>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</si>
  <si>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</si>
  <si>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Moulins Avermes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</si>
  <si>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</si>
  <si>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</si>
  <si>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</si>
  <si>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</si>
  <si>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</si>
  <si>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</si>
  <si>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Angers</t>
  </si>
  <si>
    <t>Villeneuve d' Asq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</si>
  <si>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</si>
  <si>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</si>
  <si>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</si>
  <si>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</si>
  <si>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</si>
  <si>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</si>
  <si>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</si>
  <si>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</si>
  <si>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</si>
  <si>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</si>
  <si>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</si>
  <si>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</si>
  <si>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</si>
  <si>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</si>
  <si>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 xml:space="preserve"> TITRES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</si>
  <si>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</si>
  <si>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</si>
  <si>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</si>
  <si>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</si>
  <si>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</si>
  <si>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SEPT</t>
  </si>
  <si>
    <t>MANQUE</t>
  </si>
  <si>
    <t>6 LIGNES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</si>
  <si>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</si>
  <si>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</si>
  <si>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</si>
  <si>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</si>
  <si>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</si>
  <si>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</si>
  <si>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</si>
  <si>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</si>
  <si>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</si>
  <si>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</si>
  <si>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</si>
  <si>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départ honorable !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</si>
  <si>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</si>
  <si>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</si>
  <si>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</si>
  <si>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</si>
  <si>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</si>
  <si>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</si>
  <si>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</si>
  <si>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</si>
  <si>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</si>
  <si>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</si>
  <si>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</si>
  <si>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</si>
  <si>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</si>
  <si>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</si>
  <si>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</si>
  <si>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</si>
  <si>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</si>
  <si>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</si>
  <si>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</si>
  <si>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</si>
  <si>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</si>
  <si>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excellent début de saison !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</si>
  <si>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</si>
  <si>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</si>
  <si>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</si>
  <si>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</si>
  <si>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</si>
  <si>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</si>
  <si>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</si>
  <si>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bonne progression, à suivre !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</si>
  <si>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</si>
  <si>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</si>
  <si>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</si>
  <si>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</si>
  <si>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</si>
  <si>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</si>
  <si>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</si>
  <si>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</si>
  <si>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</si>
  <si>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</si>
  <si>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</si>
  <si>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</si>
  <si>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</si>
  <si>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</si>
  <si>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</si>
  <si>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</si>
  <si>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</si>
  <si>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</si>
  <si>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</si>
  <si>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</si>
  <si>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</si>
  <si>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</si>
  <si>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</si>
  <si>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</si>
  <si>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</si>
  <si>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</si>
  <si>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</si>
  <si>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</si>
  <si>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</si>
  <si>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</si>
  <si>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</si>
  <si>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</si>
  <si>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</si>
  <si>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</si>
  <si>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7  PODIUMS : hors 1 ère place</t>
  </si>
  <si>
    <t>METIVIER Chantal</t>
  </si>
  <si>
    <t>LEPARQUIER Christel</t>
  </si>
  <si>
    <t>où suis-je, qui suis-je, que fais-je ?</t>
  </si>
  <si>
    <t>entame sérieuse !</t>
  </si>
  <si>
    <t>p… de bowling !</t>
  </si>
  <si>
    <t>ce n'est pas un trou mais un goufre !</t>
  </si>
  <si>
    <t>confirmation , titre en sus !</t>
  </si>
  <si>
    <t>ça mérite bien le titre !</t>
  </si>
  <si>
    <t>un peu trop cool !</t>
  </si>
  <si>
    <t>la médaille justifie l'effort !</t>
  </si>
  <si>
    <t>c'est quand je veux !</t>
  </si>
  <si>
    <t>a fait de l'aviron !</t>
  </si>
  <si>
    <t>contre perf, hélas pas isolée !</t>
  </si>
  <si>
    <t>très bonne entame, médaille en plus !</t>
  </si>
  <si>
    <t>a joué en alternance !</t>
  </si>
  <si>
    <t>contre coup, sans gravité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</si>
  <si>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</si>
  <si>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</si>
  <si>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</si>
  <si>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</si>
  <si>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</si>
  <si>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</si>
  <si>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</si>
  <si>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</si>
  <si>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3scr</t>
  </si>
  <si>
    <t>Métivier Chabtal</t>
  </si>
  <si>
    <t>ASSELIN - LAROQUE - METIVIER Ch. - MARIETTE</t>
  </si>
  <si>
    <t>Chpt Clubs R 1 Dames</t>
  </si>
  <si>
    <t xml:space="preserve">     2   3 èmes   places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</si>
  <si>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</si>
  <si>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</si>
  <si>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</si>
  <si>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</si>
  <si>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</si>
  <si>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</si>
  <si>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</si>
  <si>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</si>
  <si>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</si>
  <si>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</si>
  <si>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</si>
  <si>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R 5 hommes  J 1</t>
  </si>
  <si>
    <t>DELAFOSSE F - GRESELIN - HOUY -LECARPENTIER - BOUREL - MERCIER</t>
  </si>
  <si>
    <t>Chpt Clubs R 1 hommes J 1</t>
  </si>
  <si>
    <t xml:space="preserve"> 7    2 èmes   places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</si>
  <si>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</si>
  <si>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</si>
  <si>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</si>
  <si>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</si>
  <si>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a sauvé les meubles !</t>
  </si>
  <si>
    <t>bonne rentrée !</t>
  </si>
  <si>
    <t>bien ,vu les conditions !</t>
  </si>
  <si>
    <t>belle progression !</t>
  </si>
  <si>
    <t>c'est pas de la tarte de jouer chez soi !</t>
  </si>
  <si>
    <t>confirme sa forme du moment !</t>
  </si>
  <si>
    <t>sait faire teble rase du passé !</t>
  </si>
  <si>
    <t>entrée par la petite porte !</t>
  </si>
  <si>
    <t>faut repartir, on y croit !</t>
  </si>
  <si>
    <t>très bien, même si non satisfaite !</t>
  </si>
  <si>
    <t>le trou, quoi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</si>
</sst>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3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29" fillId="13" borderId="0" xfId="0" applyFont="1" applyFill="1"/>
    <xf numFmtId="0" fontId="15" fillId="13" borderId="0" xfId="0" applyFont="1" applyFill="1"/>
    <xf numFmtId="0" fontId="31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AEEF3"/>
      <color rgb="FFF2DCDB"/>
      <color rgb="FFFCD5B4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44"/>
  <sheetViews>
    <sheetView tabSelected="1" workbookViewId="0">
      <selection activeCell="O145" sqref="O145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4" width="9.7109375" customWidth="1"/>
    <col min="15" max="15" width="10.7109375" customWidth="1"/>
    <col min="16" max="16" width="8.5703125" customWidth="1"/>
    <col min="17" max="17" width="36.140625" customWidth="1"/>
    <col min="18" max="18" width="12.42578125" customWidth="1"/>
    <col min="19" max="19" width="2.28515625" customWidth="1"/>
    <col min="20" max="20" width="9.28515625" customWidth="1"/>
    <col min="21" max="21" width="2.42578125" customWidth="1"/>
    <col min="22" max="22" width="9.85546875" customWidth="1"/>
  </cols>
  <sheetData>
    <row r="1" spans="1:24" ht="15.75" x14ac:dyDescent="0.25">
      <c r="A1" s="55" t="s">
        <v>272</v>
      </c>
    </row>
    <row r="4" spans="1:24" x14ac:dyDescent="0.25">
      <c r="A4" s="1"/>
      <c r="B4" s="142" t="s">
        <v>0</v>
      </c>
      <c r="C4" s="2"/>
      <c r="D4" s="106" t="s">
        <v>222</v>
      </c>
      <c r="E4" s="106" t="s">
        <v>301</v>
      </c>
      <c r="F4" s="232" t="s">
        <v>319</v>
      </c>
      <c r="G4" s="232" t="s">
        <v>315</v>
      </c>
      <c r="H4" s="232" t="s">
        <v>319</v>
      </c>
      <c r="I4" s="232" t="s">
        <v>315</v>
      </c>
      <c r="J4" s="232" t="s">
        <v>319</v>
      </c>
      <c r="K4" s="106" t="s">
        <v>222</v>
      </c>
      <c r="L4" s="232" t="s">
        <v>315</v>
      </c>
      <c r="M4" s="232" t="s">
        <v>319</v>
      </c>
      <c r="N4" s="106" t="s">
        <v>222</v>
      </c>
      <c r="O4" s="117"/>
      <c r="P4" s="118"/>
      <c r="R4" s="4"/>
      <c r="T4" s="5" t="s">
        <v>251</v>
      </c>
      <c r="V4" s="6" t="s">
        <v>1</v>
      </c>
    </row>
    <row r="5" spans="1:24" x14ac:dyDescent="0.25">
      <c r="A5" s="137" t="s">
        <v>13</v>
      </c>
      <c r="B5" s="137"/>
      <c r="C5" s="7"/>
      <c r="D5" s="119" t="s">
        <v>226</v>
      </c>
      <c r="E5" s="107"/>
      <c r="F5" s="119"/>
      <c r="G5" s="119"/>
      <c r="H5" s="119"/>
      <c r="I5" s="119"/>
      <c r="J5" s="119"/>
      <c r="K5" s="119" t="s">
        <v>226</v>
      </c>
      <c r="L5" s="119"/>
      <c r="M5" s="119"/>
      <c r="N5" s="119" t="s">
        <v>226</v>
      </c>
      <c r="O5" s="252" t="s">
        <v>273</v>
      </c>
      <c r="P5" s="253"/>
      <c r="R5" s="8"/>
      <c r="T5" s="9" t="s">
        <v>3</v>
      </c>
      <c r="V5" s="10" t="s">
        <v>4</v>
      </c>
    </row>
    <row r="6" spans="1:24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239">
        <v>44836</v>
      </c>
      <c r="I6" s="239">
        <v>44843</v>
      </c>
      <c r="J6" s="239">
        <v>44843</v>
      </c>
      <c r="K6" s="239">
        <v>44843</v>
      </c>
      <c r="L6" s="239">
        <v>44850</v>
      </c>
      <c r="M6" s="239">
        <v>44850</v>
      </c>
      <c r="N6" s="239">
        <v>44850</v>
      </c>
      <c r="O6" s="120"/>
      <c r="P6" s="121"/>
      <c r="R6" s="4"/>
      <c r="T6" s="9" t="s">
        <v>2</v>
      </c>
      <c r="V6" s="10" t="s">
        <v>6</v>
      </c>
    </row>
    <row r="7" spans="1:24" x14ac:dyDescent="0.25">
      <c r="A7" s="137">
        <v>2021</v>
      </c>
      <c r="B7" s="143" t="s">
        <v>7</v>
      </c>
      <c r="C7" s="7"/>
      <c r="D7" s="122" t="s">
        <v>201</v>
      </c>
      <c r="E7" s="122" t="s">
        <v>302</v>
      </c>
      <c r="F7" s="122" t="s">
        <v>302</v>
      </c>
      <c r="G7" s="122" t="s">
        <v>316</v>
      </c>
      <c r="H7" s="122" t="s">
        <v>302</v>
      </c>
      <c r="I7" s="122" t="s">
        <v>356</v>
      </c>
      <c r="J7" s="122" t="s">
        <v>356</v>
      </c>
      <c r="K7" s="122" t="s">
        <v>356</v>
      </c>
      <c r="L7" s="122" t="s">
        <v>390</v>
      </c>
      <c r="M7" s="122" t="s">
        <v>390</v>
      </c>
      <c r="N7" s="122" t="s">
        <v>390</v>
      </c>
      <c r="O7" s="114" t="s">
        <v>8</v>
      </c>
      <c r="P7" s="114" t="s">
        <v>9</v>
      </c>
      <c r="R7" s="4"/>
      <c r="T7" s="9" t="s">
        <v>252</v>
      </c>
      <c r="V7" s="10" t="s">
        <v>13</v>
      </c>
    </row>
    <row r="8" spans="1:24" x14ac:dyDescent="0.25">
      <c r="A8" s="137"/>
      <c r="B8" s="143" t="s">
        <v>10</v>
      </c>
      <c r="C8" s="7"/>
      <c r="D8" s="109" t="s">
        <v>278</v>
      </c>
      <c r="E8" s="233"/>
      <c r="F8" s="109" t="s">
        <v>320</v>
      </c>
      <c r="G8" s="109" t="s">
        <v>317</v>
      </c>
      <c r="H8" s="109" t="s">
        <v>332</v>
      </c>
      <c r="I8" s="109" t="s">
        <v>354</v>
      </c>
      <c r="J8" s="109" t="s">
        <v>355</v>
      </c>
      <c r="K8" s="109" t="s">
        <v>357</v>
      </c>
      <c r="L8" s="109" t="s">
        <v>391</v>
      </c>
      <c r="M8" s="109" t="s">
        <v>391</v>
      </c>
      <c r="N8" s="109" t="s">
        <v>403</v>
      </c>
      <c r="O8" s="114" t="s">
        <v>11</v>
      </c>
      <c r="P8" s="114" t="s">
        <v>12</v>
      </c>
      <c r="R8" s="4"/>
      <c r="T8" s="217" t="s">
        <v>289</v>
      </c>
      <c r="V8" s="10" t="s">
        <v>279</v>
      </c>
    </row>
    <row r="9" spans="1:24" x14ac:dyDescent="0.25">
      <c r="A9" s="137">
        <v>2022</v>
      </c>
      <c r="B9" s="137"/>
      <c r="C9" s="7"/>
      <c r="D9" s="109"/>
      <c r="E9" s="109"/>
      <c r="F9" s="109" t="s">
        <v>321</v>
      </c>
      <c r="G9" s="109" t="s">
        <v>318</v>
      </c>
      <c r="H9" s="109"/>
      <c r="I9" s="109" t="s">
        <v>360</v>
      </c>
      <c r="J9" s="109" t="s">
        <v>359</v>
      </c>
      <c r="K9" s="109" t="s">
        <v>358</v>
      </c>
      <c r="L9" s="109" t="s">
        <v>392</v>
      </c>
      <c r="M9" s="109" t="s">
        <v>404</v>
      </c>
      <c r="N9" s="109" t="s">
        <v>404</v>
      </c>
      <c r="O9" s="114" t="s">
        <v>15</v>
      </c>
      <c r="P9" s="114" t="s">
        <v>16</v>
      </c>
      <c r="Q9" s="188"/>
      <c r="R9" s="8"/>
      <c r="T9" s="216">
        <v>2022</v>
      </c>
      <c r="V9" s="10"/>
    </row>
    <row r="10" spans="1:24" x14ac:dyDescent="0.25">
      <c r="A10" s="12"/>
      <c r="B10" s="144" t="s">
        <v>17</v>
      </c>
      <c r="C10" s="13"/>
      <c r="D10" s="110" t="s">
        <v>18</v>
      </c>
      <c r="E10" s="110" t="s">
        <v>293</v>
      </c>
      <c r="F10" s="110" t="s">
        <v>18</v>
      </c>
      <c r="G10" s="110" t="s">
        <v>322</v>
      </c>
      <c r="H10" s="110" t="s">
        <v>327</v>
      </c>
      <c r="I10" s="110" t="s">
        <v>336</v>
      </c>
      <c r="J10" s="110" t="s">
        <v>336</v>
      </c>
      <c r="K10" s="110" t="s">
        <v>336</v>
      </c>
      <c r="L10" s="110" t="s">
        <v>393</v>
      </c>
      <c r="M10" s="110" t="s">
        <v>399</v>
      </c>
      <c r="N10" s="110" t="s">
        <v>401</v>
      </c>
      <c r="O10" s="115" t="s">
        <v>14</v>
      </c>
      <c r="P10" s="116"/>
      <c r="R10" s="14"/>
      <c r="T10" s="15"/>
      <c r="V10" s="16"/>
    </row>
    <row r="11" spans="1:24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8"/>
      <c r="I11" s="148"/>
      <c r="J11" s="148"/>
      <c r="K11" s="148">
        <v>1053</v>
      </c>
      <c r="L11" s="148">
        <v>888</v>
      </c>
      <c r="M11" s="148"/>
      <c r="N11" s="148"/>
      <c r="O11" s="145">
        <f>IF(SUM(D11:N11)=0,"",SUM(D11:N11))</f>
        <v>1941</v>
      </c>
      <c r="P11" s="19"/>
      <c r="Q11" s="20"/>
      <c r="R11" s="21" t="s">
        <v>19</v>
      </c>
      <c r="T11" s="112">
        <v>5271</v>
      </c>
      <c r="V11" s="18"/>
    </row>
    <row r="12" spans="1:24" x14ac:dyDescent="0.25">
      <c r="A12" s="114">
        <v>40</v>
      </c>
      <c r="B12" s="124" t="s">
        <v>21</v>
      </c>
      <c r="C12" s="22" t="s">
        <v>22</v>
      </c>
      <c r="D12" s="147"/>
      <c r="E12" s="147"/>
      <c r="F12" s="222"/>
      <c r="G12" s="234"/>
      <c r="H12" s="237"/>
      <c r="I12" s="240"/>
      <c r="J12" s="240"/>
      <c r="K12" s="240">
        <v>8</v>
      </c>
      <c r="L12" s="248">
        <v>7</v>
      </c>
      <c r="M12" s="250"/>
      <c r="N12" s="250"/>
      <c r="O12" s="145">
        <f>IF(SUM(D12:N12)=0,"",SUM(D12:N12))</f>
        <v>15</v>
      </c>
      <c r="P12" s="114">
        <f>IF(COUNTA(D12:N12)=0,"",COUNTA(D12:N12))</f>
        <v>2</v>
      </c>
      <c r="Q12" s="245" t="s">
        <v>419</v>
      </c>
      <c r="R12" s="24" t="s">
        <v>21</v>
      </c>
      <c r="T12" s="114">
        <v>40</v>
      </c>
      <c r="V12" s="18"/>
      <c r="W12" s="197"/>
      <c r="X12" s="198"/>
    </row>
    <row r="13" spans="1:24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/>
      <c r="I13" s="138"/>
      <c r="J13" s="138"/>
      <c r="K13" s="138">
        <f>+K11/K12</f>
        <v>131.625</v>
      </c>
      <c r="L13" s="138">
        <f>+L11/L12</f>
        <v>126.85714285714286</v>
      </c>
      <c r="M13" s="138"/>
      <c r="N13" s="138"/>
      <c r="O13" s="138">
        <f t="shared" ref="O13" si="0">IF(O11="","",O11/O12)</f>
        <v>129.4</v>
      </c>
      <c r="P13" s="25"/>
      <c r="Q13" s="160"/>
      <c r="R13" s="133" t="s">
        <v>23</v>
      </c>
      <c r="T13" s="138">
        <f t="shared" ref="T13" si="1">IF(T11="","",T11/T12)</f>
        <v>131.77500000000001</v>
      </c>
      <c r="V13" s="141">
        <f>O13-A13</f>
        <v>-2.375</v>
      </c>
      <c r="W13" s="197"/>
      <c r="X13" s="198"/>
    </row>
    <row r="14" spans="1:24" x14ac:dyDescent="0.25">
      <c r="A14" s="139">
        <v>5865</v>
      </c>
      <c r="B14" s="37" t="s">
        <v>240</v>
      </c>
      <c r="C14" s="17" t="s">
        <v>20</v>
      </c>
      <c r="D14" s="195"/>
      <c r="E14" s="166"/>
      <c r="F14" s="166"/>
      <c r="G14" s="139">
        <v>1090</v>
      </c>
      <c r="H14" s="139"/>
      <c r="I14" s="139"/>
      <c r="J14" s="139"/>
      <c r="K14" s="139"/>
      <c r="L14" s="139"/>
      <c r="M14" s="139"/>
      <c r="N14" s="139"/>
      <c r="O14" s="145">
        <f t="shared" ref="O14:O15" si="2">IF(SUM(D14:N14)=0,"",SUM(D14:N14))</f>
        <v>1090</v>
      </c>
      <c r="P14" s="19"/>
      <c r="Q14" s="160"/>
      <c r="R14" s="37" t="s">
        <v>240</v>
      </c>
      <c r="T14" s="139">
        <v>5865</v>
      </c>
      <c r="V14" s="150"/>
      <c r="W14" s="182"/>
      <c r="X14" s="198"/>
    </row>
    <row r="15" spans="1:24" x14ac:dyDescent="0.25">
      <c r="A15" s="139">
        <v>52</v>
      </c>
      <c r="B15" s="134" t="s">
        <v>241</v>
      </c>
      <c r="C15" s="22" t="s">
        <v>22</v>
      </c>
      <c r="D15" s="195"/>
      <c r="E15" s="166"/>
      <c r="F15" s="166"/>
      <c r="G15" s="139">
        <v>8</v>
      </c>
      <c r="H15" s="139"/>
      <c r="I15" s="139"/>
      <c r="J15" s="139"/>
      <c r="K15" s="139"/>
      <c r="L15" s="139"/>
      <c r="M15" s="139"/>
      <c r="N15" s="139"/>
      <c r="O15" s="145">
        <f t="shared" si="2"/>
        <v>8</v>
      </c>
      <c r="P15" s="114">
        <f t="shared" ref="P15" si="3">IF(COUNTA(D15:N15)=0,"",COUNTA(D15:N15))</f>
        <v>1</v>
      </c>
      <c r="Q15" s="160" t="s">
        <v>325</v>
      </c>
      <c r="R15" s="134" t="s">
        <v>241</v>
      </c>
      <c r="T15" s="139">
        <v>52</v>
      </c>
      <c r="V15" s="150"/>
      <c r="W15" s="197"/>
      <c r="X15" s="197"/>
    </row>
    <row r="16" spans="1:24" x14ac:dyDescent="0.25">
      <c r="A16" s="138">
        <f>A14/A15</f>
        <v>112.78846153846153</v>
      </c>
      <c r="B16" s="135" t="s">
        <v>242</v>
      </c>
      <c r="C16" s="22" t="s">
        <v>24</v>
      </c>
      <c r="D16" s="149"/>
      <c r="E16" s="138"/>
      <c r="F16" s="138"/>
      <c r="G16" s="138">
        <f>+G14/G15</f>
        <v>136.25</v>
      </c>
      <c r="H16" s="138"/>
      <c r="I16" s="138"/>
      <c r="J16" s="138"/>
      <c r="K16" s="138"/>
      <c r="L16" s="138"/>
      <c r="M16" s="138"/>
      <c r="N16" s="138"/>
      <c r="O16" s="138">
        <f t="shared" ref="O16:O19" si="4">IF(O14="","",O14/O15)</f>
        <v>136.25</v>
      </c>
      <c r="P16" s="25"/>
      <c r="Q16" s="160"/>
      <c r="R16" s="134" t="s">
        <v>242</v>
      </c>
      <c r="T16" s="138">
        <f t="shared" ref="T16" si="5">IF(T14="","",T14/T15)</f>
        <v>112.78846153846153</v>
      </c>
      <c r="V16" s="141">
        <f>O16-A16</f>
        <v>23.461538461538467</v>
      </c>
      <c r="W16" s="197"/>
      <c r="X16" s="197"/>
    </row>
    <row r="17" spans="1:24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50"/>
      <c r="I17" s="150"/>
      <c r="J17" s="150"/>
      <c r="K17" s="150"/>
      <c r="L17" s="150"/>
      <c r="M17" s="145">
        <v>1693</v>
      </c>
      <c r="N17" s="150"/>
      <c r="O17" s="145">
        <f t="shared" ref="O17:O18" si="6">IF(SUM(D17:N17)=0,"",SUM(D17:N17))</f>
        <v>1693</v>
      </c>
      <c r="P17" s="19"/>
      <c r="Q17" s="23"/>
      <c r="R17" s="26" t="s">
        <v>25</v>
      </c>
      <c r="T17" s="139">
        <v>2315</v>
      </c>
      <c r="V17" s="145"/>
      <c r="W17" s="198"/>
      <c r="X17" s="182"/>
    </row>
    <row r="18" spans="1:24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50"/>
      <c r="I18" s="150"/>
      <c r="J18" s="150"/>
      <c r="K18" s="150"/>
      <c r="L18" s="150"/>
      <c r="M18" s="145">
        <v>9</v>
      </c>
      <c r="N18" s="150"/>
      <c r="O18" s="145">
        <f t="shared" si="6"/>
        <v>9</v>
      </c>
      <c r="P18" s="114">
        <f t="shared" ref="P18" si="7">IF(COUNTA(D18:N18)=0,"",COUNTA(D18:N18))</f>
        <v>1</v>
      </c>
      <c r="Q18" s="246" t="s">
        <v>418</v>
      </c>
      <c r="R18" s="27" t="s">
        <v>26</v>
      </c>
      <c r="T18" s="139">
        <v>12</v>
      </c>
      <c r="V18" s="145"/>
    </row>
    <row r="19" spans="1:24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41"/>
      <c r="I19" s="141"/>
      <c r="J19" s="141"/>
      <c r="K19" s="141"/>
      <c r="L19" s="141"/>
      <c r="M19" s="138">
        <f>+M17/M18</f>
        <v>188.11111111111111</v>
      </c>
      <c r="N19" s="141"/>
      <c r="O19" s="138">
        <f t="shared" si="4"/>
        <v>188.11111111111111</v>
      </c>
      <c r="P19" s="25"/>
      <c r="Q19" s="160"/>
      <c r="R19" s="135" t="s">
        <v>27</v>
      </c>
      <c r="T19" s="138">
        <f t="shared" ref="T19" si="8">IF(T17="","",T17/T18)</f>
        <v>192.91666666666666</v>
      </c>
      <c r="V19" s="141"/>
    </row>
    <row r="20" spans="1:24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45" t="str">
        <f t="shared" ref="O20:O21" si="9">IF(SUM(D20:F20)=0,"",SUM(D20:F20))</f>
        <v/>
      </c>
      <c r="P20" s="19"/>
      <c r="Q20" s="28"/>
      <c r="R20" s="29" t="s">
        <v>28</v>
      </c>
      <c r="T20" s="139">
        <v>1352</v>
      </c>
      <c r="V20" s="145"/>
    </row>
    <row r="21" spans="1:24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45" t="str">
        <f t="shared" si="9"/>
        <v/>
      </c>
      <c r="P21" s="114" t="str">
        <f t="shared" ref="P21" si="10">IF(COUNTA(D21:F21)=0,"",COUNTA(D21:F21))</f>
        <v/>
      </c>
      <c r="Q21" s="160"/>
      <c r="R21" s="27" t="s">
        <v>29</v>
      </c>
      <c r="T21" s="139">
        <v>12</v>
      </c>
      <c r="V21" s="145"/>
    </row>
    <row r="22" spans="1:24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38" t="str">
        <f t="shared" ref="O22:O28" si="11">IF(O20="","",O20/O21)</f>
        <v/>
      </c>
      <c r="P22" s="25"/>
      <c r="Q22" s="28"/>
      <c r="R22" s="161" t="s">
        <v>30</v>
      </c>
      <c r="T22" s="138">
        <f t="shared" ref="T22" si="12">IF(T20="","",T20/T21)</f>
        <v>112.66666666666667</v>
      </c>
      <c r="V22" s="141"/>
    </row>
    <row r="23" spans="1:24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45" t="str">
        <f t="shared" ref="O23:O24" si="13">IF(SUM(D23:F23)=0,"",SUM(D23:F23))</f>
        <v/>
      </c>
      <c r="P23" s="19"/>
      <c r="Q23" s="30"/>
      <c r="R23" s="21" t="s">
        <v>31</v>
      </c>
      <c r="T23" s="112"/>
      <c r="V23" s="145"/>
    </row>
    <row r="24" spans="1:24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45" t="str">
        <f t="shared" si="13"/>
        <v/>
      </c>
      <c r="P24" s="114" t="str">
        <f t="shared" ref="P24" si="14">IF(COUNTA(D24:F24)=0,"",COUNTA(D24:F24))</f>
        <v/>
      </c>
      <c r="Q24" s="160"/>
      <c r="R24" s="31" t="s">
        <v>32</v>
      </c>
      <c r="S24" s="32"/>
      <c r="T24" s="112"/>
      <c r="V24" s="145"/>
    </row>
    <row r="25" spans="1:24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38" t="str">
        <f t="shared" si="11"/>
        <v/>
      </c>
      <c r="P25" s="25"/>
      <c r="Q25" s="23"/>
      <c r="R25" s="133" t="s">
        <v>33</v>
      </c>
      <c r="S25" s="32"/>
      <c r="T25" s="138"/>
      <c r="U25" s="30"/>
      <c r="V25" s="141"/>
    </row>
    <row r="26" spans="1:24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45" t="str">
        <f t="shared" ref="O26:O27" si="15">IF(SUM(D26:F26)=0,"",SUM(D26:F26))</f>
        <v/>
      </c>
      <c r="P26" s="19"/>
      <c r="Q26" s="23"/>
      <c r="R26" s="33" t="s">
        <v>31</v>
      </c>
      <c r="S26" s="32"/>
      <c r="T26" s="112">
        <v>1068</v>
      </c>
      <c r="U26" s="34"/>
      <c r="V26" s="145"/>
    </row>
    <row r="27" spans="1:24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45" t="str">
        <f t="shared" si="15"/>
        <v/>
      </c>
      <c r="P27" s="114" t="str">
        <f t="shared" ref="P27" si="16">IF(COUNTA(D27:F27)=0,"",COUNTA(D27:F27))</f>
        <v/>
      </c>
      <c r="Q27" s="160"/>
      <c r="R27" s="27" t="s">
        <v>34</v>
      </c>
      <c r="S27" s="32"/>
      <c r="T27" s="112">
        <v>7</v>
      </c>
      <c r="U27" s="34"/>
      <c r="V27" s="145"/>
    </row>
    <row r="28" spans="1:24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38" t="str">
        <f t="shared" si="11"/>
        <v/>
      </c>
      <c r="P28" s="25"/>
      <c r="Q28" s="23"/>
      <c r="R28" s="135" t="s">
        <v>35</v>
      </c>
      <c r="S28" s="32"/>
      <c r="T28" s="138">
        <f t="shared" ref="T28" si="17">IF(T26="","",T26/T27)</f>
        <v>152.57142857142858</v>
      </c>
      <c r="U28" s="30"/>
      <c r="V28" s="141"/>
    </row>
    <row r="29" spans="1:24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52">
        <v>2517</v>
      </c>
      <c r="I29" s="152">
        <v>2457</v>
      </c>
      <c r="J29" s="152"/>
      <c r="K29" s="152"/>
      <c r="L29" s="152"/>
      <c r="M29" s="152"/>
      <c r="N29" s="152"/>
      <c r="O29" s="145">
        <f t="shared" ref="O29:O30" si="18">IF(SUM(D29:N29)=0,"",SUM(D29:N29))</f>
        <v>9139</v>
      </c>
      <c r="P29" s="19"/>
      <c r="Q29" s="20"/>
      <c r="R29" s="36" t="s">
        <v>37</v>
      </c>
      <c r="S29" s="30"/>
      <c r="T29" s="112">
        <v>52442</v>
      </c>
      <c r="U29" s="30"/>
      <c r="V29" s="145"/>
    </row>
    <row r="30" spans="1:24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52">
        <v>15</v>
      </c>
      <c r="I30" s="152">
        <v>14</v>
      </c>
      <c r="J30" s="152"/>
      <c r="K30" s="152"/>
      <c r="L30" s="152"/>
      <c r="M30" s="152"/>
      <c r="N30" s="152"/>
      <c r="O30" s="145">
        <f t="shared" si="18"/>
        <v>52</v>
      </c>
      <c r="P30" s="114">
        <f t="shared" ref="P30" si="19">IF(COUNTA(D30:N30)=0,"",COUNTA(D30:N30))</f>
        <v>4</v>
      </c>
      <c r="Q30" s="160" t="s">
        <v>383</v>
      </c>
      <c r="R30" s="31" t="s">
        <v>38</v>
      </c>
      <c r="S30" s="30"/>
      <c r="T30" s="112">
        <v>300</v>
      </c>
      <c r="U30" s="30"/>
      <c r="V30" s="145"/>
    </row>
    <row r="31" spans="1:24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>+H29/H30</f>
        <v>167.8</v>
      </c>
      <c r="I31" s="138">
        <f>+I29/I30</f>
        <v>175.5</v>
      </c>
      <c r="J31" s="138"/>
      <c r="K31" s="138"/>
      <c r="L31" s="138"/>
      <c r="M31" s="138"/>
      <c r="N31" s="138"/>
      <c r="O31" s="138">
        <f t="shared" ref="O31:O34" si="20">IF(O29="","",O29/O30)</f>
        <v>175.75</v>
      </c>
      <c r="P31" s="25"/>
      <c r="Q31" s="160"/>
      <c r="R31" s="133" t="s">
        <v>39</v>
      </c>
      <c r="S31" s="30"/>
      <c r="T31" s="138">
        <f t="shared" ref="T31" si="21">IF(T29="","",T29/T30)</f>
        <v>174.80666666666667</v>
      </c>
      <c r="U31" s="30"/>
      <c r="V31" s="141">
        <f>O31-A31</f>
        <v>0.94333333333332803</v>
      </c>
    </row>
    <row r="32" spans="1:24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52"/>
      <c r="I32" s="152"/>
      <c r="J32" s="152">
        <v>1575</v>
      </c>
      <c r="K32" s="152"/>
      <c r="L32" s="152"/>
      <c r="M32" s="152">
        <v>1798</v>
      </c>
      <c r="N32" s="152"/>
      <c r="O32" s="145">
        <f t="shared" ref="O32:O33" si="22">IF(SUM(D32:N32)=0,"",SUM(D32:N32))</f>
        <v>5008</v>
      </c>
      <c r="P32" s="19"/>
      <c r="Q32" s="186"/>
      <c r="R32" s="37" t="s">
        <v>40</v>
      </c>
      <c r="S32" s="30"/>
      <c r="T32" s="112">
        <v>19153</v>
      </c>
      <c r="U32" s="30"/>
      <c r="V32" s="145"/>
    </row>
    <row r="33" spans="1:22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14"/>
      <c r="I33" s="114"/>
      <c r="J33" s="114">
        <v>8</v>
      </c>
      <c r="K33" s="114"/>
      <c r="L33" s="114"/>
      <c r="M33" s="114">
        <v>9</v>
      </c>
      <c r="N33" s="114"/>
      <c r="O33" s="145">
        <f t="shared" si="22"/>
        <v>25</v>
      </c>
      <c r="P33" s="114">
        <f t="shared" ref="P33" si="23">IF(COUNTA(D33:N33)=0,"",COUNTA(D33:N33))</f>
        <v>3</v>
      </c>
      <c r="Q33" s="246" t="s">
        <v>422</v>
      </c>
      <c r="R33" s="27" t="s">
        <v>41</v>
      </c>
      <c r="S33" s="30"/>
      <c r="T33" s="112">
        <v>106</v>
      </c>
      <c r="U33" s="30"/>
      <c r="V33" s="145"/>
    </row>
    <row r="34" spans="1:22" x14ac:dyDescent="0.25">
      <c r="A34" s="138">
        <f>A32/A33</f>
        <v>180.68867924528303</v>
      </c>
      <c r="B34" s="135" t="s">
        <v>42</v>
      </c>
      <c r="C34" s="22" t="s">
        <v>24</v>
      </c>
      <c r="D34" s="190">
        <f>+D32/D33</f>
        <v>204.375</v>
      </c>
      <c r="E34" s="138"/>
      <c r="F34" s="138"/>
      <c r="G34" s="138"/>
      <c r="H34" s="138"/>
      <c r="I34" s="138"/>
      <c r="J34" s="169">
        <f>+J32/J33</f>
        <v>196.875</v>
      </c>
      <c r="K34" s="138"/>
      <c r="L34" s="138"/>
      <c r="M34" s="169">
        <f>+M32/M33</f>
        <v>199.77777777777777</v>
      </c>
      <c r="N34" s="138"/>
      <c r="O34" s="243">
        <f t="shared" si="20"/>
        <v>200.32</v>
      </c>
      <c r="P34" s="25"/>
      <c r="Q34" s="160"/>
      <c r="R34" s="135" t="s">
        <v>42</v>
      </c>
      <c r="S34" s="30"/>
      <c r="T34" s="138">
        <f t="shared" ref="T34" si="24">IF(T32="","",T32/T33)</f>
        <v>180.68867924528303</v>
      </c>
      <c r="U34" s="30"/>
      <c r="V34" s="141">
        <f>O34-A34</f>
        <v>19.631320754716967</v>
      </c>
    </row>
    <row r="35" spans="1:22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45" t="str">
        <f t="shared" ref="O35:O36" si="25">IF(SUM(D35:F35)=0,"",SUM(D35:F35))</f>
        <v/>
      </c>
      <c r="P35" s="19"/>
      <c r="Q35" s="23"/>
      <c r="R35" s="37" t="s">
        <v>40</v>
      </c>
      <c r="T35" s="112">
        <v>4007</v>
      </c>
      <c r="V35" s="145"/>
    </row>
    <row r="36" spans="1:22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45" t="str">
        <f t="shared" si="25"/>
        <v/>
      </c>
      <c r="P36" s="114" t="str">
        <f t="shared" ref="P36" si="26">IF(COUNTA(D36:F36)=0,"",COUNTA(D36:F36))</f>
        <v/>
      </c>
      <c r="Q36" s="160"/>
      <c r="R36" s="27" t="s">
        <v>43</v>
      </c>
      <c r="T36" s="112">
        <v>21</v>
      </c>
      <c r="V36" s="145"/>
    </row>
    <row r="37" spans="1:22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38" t="str">
        <f t="shared" ref="O37:O40" si="27">IF(O35="","",O35/O36)</f>
        <v/>
      </c>
      <c r="P37" s="25"/>
      <c r="Q37" s="23"/>
      <c r="R37" s="135" t="s">
        <v>44</v>
      </c>
      <c r="S37" s="30"/>
      <c r="T37" s="138">
        <f t="shared" ref="T37" si="28">IF(T35="","",T35/T36)</f>
        <v>190.8095238095238</v>
      </c>
      <c r="U37" s="30"/>
      <c r="V37" s="141"/>
    </row>
    <row r="38" spans="1:22" x14ac:dyDescent="0.25">
      <c r="A38" s="139">
        <v>1013</v>
      </c>
      <c r="B38" s="37" t="s">
        <v>248</v>
      </c>
      <c r="C38" s="17" t="s">
        <v>20</v>
      </c>
      <c r="D38" s="166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45" t="str">
        <f t="shared" ref="O38:O39" si="29">IF(SUM(D38:F38)=0,"",SUM(D38:F38))</f>
        <v/>
      </c>
      <c r="P38" s="19"/>
      <c r="Q38" s="23"/>
      <c r="R38" s="37" t="s">
        <v>248</v>
      </c>
      <c r="S38" s="30"/>
      <c r="T38" s="139">
        <v>1013</v>
      </c>
      <c r="U38" s="30"/>
      <c r="V38" s="150"/>
    </row>
    <row r="39" spans="1:22" x14ac:dyDescent="0.25">
      <c r="A39" s="139">
        <v>8</v>
      </c>
      <c r="B39" s="27" t="s">
        <v>253</v>
      </c>
      <c r="C39" s="22" t="s">
        <v>22</v>
      </c>
      <c r="D39" s="166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45" t="str">
        <f t="shared" si="29"/>
        <v/>
      </c>
      <c r="P39" s="114" t="str">
        <f t="shared" ref="P39" si="30">IF(COUNTA(D39:F39)=0,"",COUNTA(D39:F39))</f>
        <v/>
      </c>
      <c r="Q39" s="160"/>
      <c r="R39" s="27" t="s">
        <v>253</v>
      </c>
      <c r="S39" s="30"/>
      <c r="T39" s="139">
        <v>8</v>
      </c>
      <c r="U39" s="30"/>
      <c r="V39" s="150"/>
    </row>
    <row r="40" spans="1:22" x14ac:dyDescent="0.25">
      <c r="A40" s="138">
        <f>A38/A39</f>
        <v>126.625</v>
      </c>
      <c r="B40" s="135" t="s">
        <v>249</v>
      </c>
      <c r="C40" s="22" t="s">
        <v>24</v>
      </c>
      <c r="D40" s="166"/>
      <c r="E40" s="150"/>
      <c r="F40" s="141"/>
      <c r="G40" s="141"/>
      <c r="H40" s="141"/>
      <c r="I40" s="141"/>
      <c r="J40" s="141"/>
      <c r="K40" s="141"/>
      <c r="L40" s="141"/>
      <c r="M40" s="141"/>
      <c r="N40" s="141"/>
      <c r="O40" s="138" t="str">
        <f t="shared" si="27"/>
        <v/>
      </c>
      <c r="P40" s="25"/>
      <c r="Q40" s="23"/>
      <c r="R40" s="135" t="s">
        <v>249</v>
      </c>
      <c r="S40" s="30"/>
      <c r="T40" s="138">
        <f t="shared" ref="T40" si="31">IF(T38="","",T38/T39)</f>
        <v>126.625</v>
      </c>
      <c r="U40" s="30"/>
      <c r="V40" s="141"/>
    </row>
    <row r="41" spans="1:22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52"/>
      <c r="I41" s="152"/>
      <c r="J41" s="152">
        <v>1462</v>
      </c>
      <c r="K41" s="152"/>
      <c r="L41" s="152"/>
      <c r="M41" s="152"/>
      <c r="N41" s="152"/>
      <c r="O41" s="145">
        <f t="shared" ref="O41:O42" si="32">IF(SUM(D41:N41)=0,"",SUM(D41:N41))</f>
        <v>4388</v>
      </c>
      <c r="P41" s="19"/>
      <c r="R41" s="37" t="s">
        <v>45</v>
      </c>
      <c r="T41" s="112">
        <v>22704</v>
      </c>
      <c r="V41" s="145"/>
    </row>
    <row r="42" spans="1:22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52"/>
      <c r="I42" s="152"/>
      <c r="J42" s="152">
        <v>8</v>
      </c>
      <c r="K42" s="152"/>
      <c r="L42" s="152"/>
      <c r="M42" s="152"/>
      <c r="N42" s="152"/>
      <c r="O42" s="145">
        <f t="shared" si="32"/>
        <v>23</v>
      </c>
      <c r="P42" s="114">
        <f t="shared" ref="P42" si="33">IF(COUNTA(D42:N42)=0,"",COUNTA(D42:N42))</f>
        <v>2</v>
      </c>
      <c r="Q42" s="160" t="s">
        <v>384</v>
      </c>
      <c r="R42" s="27" t="s">
        <v>46</v>
      </c>
      <c r="T42" s="112">
        <v>124</v>
      </c>
      <c r="V42" s="145"/>
    </row>
    <row r="43" spans="1:22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69">
        <f t="shared" ref="F43" si="34">IF(F41="","",F41/F42)</f>
        <v>195.06666666666666</v>
      </c>
      <c r="G43" s="138"/>
      <c r="H43" s="138"/>
      <c r="I43" s="138"/>
      <c r="J43" s="138">
        <f t="shared" ref="J43" si="35">IF(J41="","",J41/J42)</f>
        <v>182.75</v>
      </c>
      <c r="K43" s="138"/>
      <c r="L43" s="138"/>
      <c r="M43" s="138"/>
      <c r="N43" s="138"/>
      <c r="O43" s="138">
        <f t="shared" ref="O43:O55" si="36">IF(O41="","",O41/O42)</f>
        <v>190.78260869565219</v>
      </c>
      <c r="P43" s="25"/>
      <c r="Q43" s="160"/>
      <c r="R43" s="135" t="s">
        <v>47</v>
      </c>
      <c r="S43" s="30"/>
      <c r="T43" s="138">
        <f t="shared" ref="T43" si="37">IF(T41="","",T41/T42)</f>
        <v>183.09677419354838</v>
      </c>
      <c r="U43" s="30"/>
      <c r="V43" s="141">
        <f>O43-A43</f>
        <v>7.6858345021038019</v>
      </c>
    </row>
    <row r="44" spans="1:22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52"/>
      <c r="I44" s="152"/>
      <c r="J44" s="152"/>
      <c r="K44" s="152"/>
      <c r="L44" s="152"/>
      <c r="M44" s="152"/>
      <c r="N44" s="152"/>
      <c r="O44" s="145">
        <f t="shared" ref="O44:O45" si="38">IF(SUM(D44:N44)=0,"",SUM(D44:N44))</f>
        <v>2420</v>
      </c>
      <c r="P44" s="19"/>
      <c r="Q44" s="160"/>
      <c r="R44" s="36" t="s">
        <v>45</v>
      </c>
      <c r="S44" s="30"/>
      <c r="T44" s="112">
        <v>9967</v>
      </c>
      <c r="U44" s="30"/>
      <c r="V44" s="145"/>
    </row>
    <row r="45" spans="1:22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52"/>
      <c r="I45" s="152"/>
      <c r="J45" s="152"/>
      <c r="K45" s="152"/>
      <c r="L45" s="152"/>
      <c r="M45" s="152"/>
      <c r="N45" s="152"/>
      <c r="O45" s="145">
        <f t="shared" si="38"/>
        <v>15</v>
      </c>
      <c r="P45" s="114">
        <f t="shared" ref="P45" si="39">IF(COUNTA(D45:N45)=0,"",COUNTA(D45:N45))</f>
        <v>1</v>
      </c>
      <c r="Q45" s="160" t="s">
        <v>303</v>
      </c>
      <c r="R45" s="38" t="s">
        <v>48</v>
      </c>
      <c r="S45" s="30"/>
      <c r="T45" s="112">
        <v>62</v>
      </c>
      <c r="U45" s="30"/>
      <c r="V45" s="145"/>
    </row>
    <row r="46" spans="1:22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/>
      <c r="I46" s="138"/>
      <c r="J46" s="138"/>
      <c r="K46" s="138"/>
      <c r="L46" s="138"/>
      <c r="M46" s="138"/>
      <c r="N46" s="138"/>
      <c r="O46" s="138">
        <f t="shared" si="36"/>
        <v>161.33333333333334</v>
      </c>
      <c r="P46" s="25"/>
      <c r="Q46" s="23"/>
      <c r="R46" s="133" t="s">
        <v>49</v>
      </c>
      <c r="S46" s="30"/>
      <c r="T46" s="138">
        <f t="shared" ref="T46" si="40">IF(T44="","",T44/T45)</f>
        <v>160.75806451612902</v>
      </c>
      <c r="U46" s="30"/>
      <c r="V46" s="141">
        <f>O46-A46</f>
        <v>0.57526881720431788</v>
      </c>
    </row>
    <row r="47" spans="1:22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52"/>
      <c r="I47" s="152"/>
      <c r="J47" s="152"/>
      <c r="K47" s="152">
        <v>1293</v>
      </c>
      <c r="L47" s="152"/>
      <c r="M47" s="152"/>
      <c r="N47" s="152"/>
      <c r="O47" s="145">
        <f t="shared" ref="O47:O48" si="41">IF(SUM(D47:N47)=0,"",SUM(D47:N47))</f>
        <v>1293</v>
      </c>
      <c r="P47" s="19"/>
      <c r="Q47" s="23"/>
      <c r="R47" s="36" t="s">
        <v>45</v>
      </c>
      <c r="S47" s="30"/>
      <c r="T47" s="112">
        <v>2579</v>
      </c>
      <c r="U47" s="30"/>
      <c r="V47" s="145"/>
    </row>
    <row r="48" spans="1:22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52"/>
      <c r="I48" s="152"/>
      <c r="J48" s="152"/>
      <c r="K48" s="152">
        <v>8</v>
      </c>
      <c r="L48" s="152"/>
      <c r="M48" s="152"/>
      <c r="N48" s="152"/>
      <c r="O48" s="145">
        <f t="shared" si="41"/>
        <v>8</v>
      </c>
      <c r="P48" s="114">
        <f t="shared" ref="P48" si="42">IF(COUNTA(D48:N48)=0,"",COUNTA(D48:N48))</f>
        <v>1</v>
      </c>
      <c r="Q48" s="160" t="s">
        <v>382</v>
      </c>
      <c r="R48" s="31" t="s">
        <v>50</v>
      </c>
      <c r="S48" s="30"/>
      <c r="T48" s="112">
        <v>18</v>
      </c>
      <c r="U48" s="30"/>
      <c r="V48" s="145"/>
    </row>
    <row r="49" spans="1:22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51"/>
      <c r="I49" s="151"/>
      <c r="J49" s="151"/>
      <c r="K49" s="138">
        <f>+K47/K48</f>
        <v>161.625</v>
      </c>
      <c r="L49" s="138"/>
      <c r="M49" s="138"/>
      <c r="N49" s="138"/>
      <c r="O49" s="138">
        <f t="shared" si="36"/>
        <v>161.625</v>
      </c>
      <c r="P49" s="25"/>
      <c r="Q49" s="23"/>
      <c r="R49" s="133" t="s">
        <v>51</v>
      </c>
      <c r="S49" s="30"/>
      <c r="T49" s="138">
        <f t="shared" ref="T49" si="43">IF(T47="","",T47/T48)</f>
        <v>143.27777777777777</v>
      </c>
      <c r="U49" s="30"/>
      <c r="V49" s="141">
        <f>O49-A49</f>
        <v>18.347222222222229</v>
      </c>
    </row>
    <row r="50" spans="1:22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>
        <v>768</v>
      </c>
      <c r="O50" s="145">
        <f t="shared" ref="O50:O51" si="44">IF(SUM(D50:N50)=0,"",SUM(D50:N50))</f>
        <v>768</v>
      </c>
      <c r="P50" s="19"/>
      <c r="Q50" s="23"/>
      <c r="R50" s="37" t="s">
        <v>45</v>
      </c>
      <c r="S50" s="30"/>
      <c r="T50" s="139">
        <v>6917</v>
      </c>
      <c r="U50" s="30"/>
      <c r="V50" s="150"/>
    </row>
    <row r="51" spans="1:22" x14ac:dyDescent="0.25">
      <c r="A51" s="139">
        <v>44</v>
      </c>
      <c r="B51" s="27" t="s">
        <v>246</v>
      </c>
      <c r="C51" s="22" t="s">
        <v>22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>
        <v>5</v>
      </c>
      <c r="O51" s="145">
        <f t="shared" si="44"/>
        <v>5</v>
      </c>
      <c r="P51" s="114">
        <f t="shared" ref="P51" si="45">IF(COUNTA(D51:N51)=0,"",COUNTA(D51:N51))</f>
        <v>1</v>
      </c>
      <c r="Q51" s="246" t="s">
        <v>421</v>
      </c>
      <c r="R51" s="27" t="s">
        <v>246</v>
      </c>
      <c r="S51" s="30"/>
      <c r="T51" s="139">
        <v>44</v>
      </c>
      <c r="U51" s="30"/>
      <c r="V51" s="150"/>
    </row>
    <row r="52" spans="1:22" x14ac:dyDescent="0.25">
      <c r="A52" s="138">
        <f>A50/A51</f>
        <v>157.20454545454547</v>
      </c>
      <c r="B52" s="135" t="s">
        <v>247</v>
      </c>
      <c r="C52" s="22" t="s">
        <v>24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38">
        <f>+N50/N51</f>
        <v>153.6</v>
      </c>
      <c r="O52" s="138">
        <f t="shared" si="36"/>
        <v>153.6</v>
      </c>
      <c r="P52" s="25"/>
      <c r="Q52" s="23"/>
      <c r="R52" s="135" t="s">
        <v>247</v>
      </c>
      <c r="S52" s="30"/>
      <c r="T52" s="138">
        <f t="shared" ref="T52" si="46">IF(T50="","",T50/T51)</f>
        <v>157.20454545454547</v>
      </c>
      <c r="U52" s="30"/>
      <c r="V52" s="141"/>
    </row>
    <row r="53" spans="1:22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v>3403</v>
      </c>
      <c r="I53" s="145">
        <v>1354</v>
      </c>
      <c r="J53" s="145"/>
      <c r="K53" s="145"/>
      <c r="L53" s="145"/>
      <c r="M53" s="145"/>
      <c r="N53" s="145"/>
      <c r="O53" s="145">
        <f t="shared" ref="O53:O54" si="47">IF(SUM(D53:N53)=0,"",SUM(D53:N53))</f>
        <v>9046</v>
      </c>
      <c r="P53" s="19"/>
      <c r="Q53" s="160"/>
      <c r="R53" s="37" t="s">
        <v>52</v>
      </c>
      <c r="S53" s="39"/>
      <c r="T53" s="112">
        <v>41796</v>
      </c>
      <c r="U53" s="39"/>
      <c r="V53" s="145"/>
    </row>
    <row r="54" spans="1:22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v>18</v>
      </c>
      <c r="I54" s="145">
        <v>8</v>
      </c>
      <c r="J54" s="145"/>
      <c r="K54" s="145"/>
      <c r="L54" s="145"/>
      <c r="M54" s="145"/>
      <c r="N54" s="145"/>
      <c r="O54" s="145">
        <f t="shared" si="47"/>
        <v>49</v>
      </c>
      <c r="P54" s="114">
        <f t="shared" ref="P54" si="48">IF(COUNTA(D54:N54)=0,"",COUNTA(D54:N54))</f>
        <v>4</v>
      </c>
      <c r="Q54" s="160" t="s">
        <v>371</v>
      </c>
      <c r="R54" s="27" t="s">
        <v>53</v>
      </c>
      <c r="S54" s="39"/>
      <c r="T54" s="112">
        <v>218</v>
      </c>
      <c r="U54" s="39"/>
      <c r="V54" s="145"/>
    </row>
    <row r="55" spans="1:22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>+H53/H54</f>
        <v>189.05555555555554</v>
      </c>
      <c r="I55" s="138">
        <f>+I53/I54</f>
        <v>169.25</v>
      </c>
      <c r="J55" s="138"/>
      <c r="K55" s="138"/>
      <c r="L55" s="138"/>
      <c r="M55" s="138"/>
      <c r="N55" s="138"/>
      <c r="O55" s="138">
        <f t="shared" si="36"/>
        <v>184.61224489795919</v>
      </c>
      <c r="P55" s="25"/>
      <c r="Q55" s="194"/>
      <c r="R55" s="135" t="s">
        <v>54</v>
      </c>
      <c r="S55" s="39"/>
      <c r="T55" s="138">
        <f t="shared" ref="T55" si="49">IF(T53="","",T53/T54)</f>
        <v>191.72477064220183</v>
      </c>
      <c r="U55" s="39"/>
      <c r="V55" s="141">
        <f>O55-A55</f>
        <v>-7.1125257442426459</v>
      </c>
    </row>
    <row r="56" spans="1:22" x14ac:dyDescent="0.25">
      <c r="A56" s="166"/>
      <c r="B56" s="37" t="s">
        <v>309</v>
      </c>
      <c r="C56" s="17" t="s">
        <v>20</v>
      </c>
      <c r="D56" s="166"/>
      <c r="E56" s="166"/>
      <c r="F56" s="166"/>
      <c r="G56" s="166"/>
      <c r="H56" s="166"/>
      <c r="I56" s="166"/>
      <c r="J56" s="166"/>
      <c r="K56" s="139">
        <v>1043</v>
      </c>
      <c r="L56" s="139"/>
      <c r="M56" s="139"/>
      <c r="N56" s="139">
        <v>700</v>
      </c>
      <c r="O56" s="145">
        <f t="shared" ref="O56:O57" si="50">IF(SUM(D56:N56)=0,"",SUM(D56:N56))</f>
        <v>1743</v>
      </c>
      <c r="P56" s="19"/>
      <c r="Q56" s="194"/>
      <c r="R56" s="37" t="s">
        <v>309</v>
      </c>
      <c r="S56" s="39"/>
      <c r="T56" s="166"/>
      <c r="U56" s="39"/>
      <c r="V56" s="150"/>
    </row>
    <row r="57" spans="1:22" x14ac:dyDescent="0.25">
      <c r="A57" s="166"/>
      <c r="B57" s="134" t="s">
        <v>310</v>
      </c>
      <c r="C57" s="22" t="s">
        <v>22</v>
      </c>
      <c r="D57" s="166"/>
      <c r="E57" s="166"/>
      <c r="F57" s="166"/>
      <c r="G57" s="166"/>
      <c r="H57" s="166"/>
      <c r="I57" s="166"/>
      <c r="J57" s="166"/>
      <c r="K57" s="139">
        <v>8</v>
      </c>
      <c r="L57" s="139"/>
      <c r="M57" s="139"/>
      <c r="N57" s="139">
        <v>5</v>
      </c>
      <c r="O57" s="145">
        <f t="shared" si="50"/>
        <v>13</v>
      </c>
      <c r="P57" s="114">
        <f t="shared" ref="P57" si="51">IF(COUNTA(D57:N57)=0,"",COUNTA(D57:N57))</f>
        <v>2</v>
      </c>
      <c r="Q57" s="246" t="s">
        <v>420</v>
      </c>
      <c r="R57" s="134" t="s">
        <v>310</v>
      </c>
      <c r="S57" s="39"/>
      <c r="T57" s="166"/>
      <c r="U57" s="39"/>
      <c r="V57" s="150"/>
    </row>
    <row r="58" spans="1:22" x14ac:dyDescent="0.25">
      <c r="A58" s="166"/>
      <c r="B58" s="135" t="s">
        <v>311</v>
      </c>
      <c r="C58" s="22" t="s">
        <v>24</v>
      </c>
      <c r="D58" s="138"/>
      <c r="E58" s="138"/>
      <c r="F58" s="138"/>
      <c r="G58" s="138"/>
      <c r="H58" s="138"/>
      <c r="I58" s="138"/>
      <c r="J58" s="138"/>
      <c r="K58" s="138">
        <f>+K56/K57</f>
        <v>130.375</v>
      </c>
      <c r="L58" s="138"/>
      <c r="M58" s="138"/>
      <c r="N58" s="138">
        <f>+N56/N57</f>
        <v>140</v>
      </c>
      <c r="O58" s="138">
        <f t="shared" ref="O58:O79" si="52">IF(O56="","",O56/O57)</f>
        <v>134.07692307692307</v>
      </c>
      <c r="P58" s="25"/>
      <c r="Q58" s="194"/>
      <c r="R58" s="135" t="s">
        <v>311</v>
      </c>
      <c r="S58" s="39"/>
      <c r="T58" s="166"/>
      <c r="U58" s="39"/>
      <c r="V58" s="141"/>
    </row>
    <row r="59" spans="1:22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v>3387</v>
      </c>
      <c r="I59" s="145">
        <v>2332</v>
      </c>
      <c r="J59" s="145"/>
      <c r="K59" s="145"/>
      <c r="L59" s="145"/>
      <c r="M59" s="145">
        <v>1857</v>
      </c>
      <c r="N59" s="145"/>
      <c r="O59" s="145">
        <f t="shared" ref="O59:O60" si="53">IF(SUM(D59:N59)=0,"",SUM(D59:N59))</f>
        <v>10492</v>
      </c>
      <c r="P59" s="19"/>
      <c r="Q59" s="23"/>
      <c r="R59" s="37" t="s">
        <v>55</v>
      </c>
      <c r="S59" s="39"/>
      <c r="T59" s="111">
        <v>21668</v>
      </c>
      <c r="U59" s="39"/>
      <c r="V59" s="145"/>
    </row>
    <row r="60" spans="1:22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v>18</v>
      </c>
      <c r="I60" s="145">
        <v>14</v>
      </c>
      <c r="J60" s="145"/>
      <c r="K60" s="145"/>
      <c r="L60" s="145"/>
      <c r="M60" s="145">
        <v>9</v>
      </c>
      <c r="N60" s="145"/>
      <c r="O60" s="145">
        <f t="shared" si="53"/>
        <v>56</v>
      </c>
      <c r="P60" s="114">
        <f t="shared" ref="P60" si="54">IF(COUNTA(D60:N60)=0,"",COUNTA(D60:N60))</f>
        <v>4</v>
      </c>
      <c r="Q60" s="246" t="s">
        <v>423</v>
      </c>
      <c r="R60" s="27" t="s">
        <v>56</v>
      </c>
      <c r="S60" s="39"/>
      <c r="T60" s="114">
        <v>113</v>
      </c>
      <c r="U60" s="39"/>
      <c r="V60" s="145"/>
    </row>
    <row r="61" spans="1:22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38">
        <f>+H59/H60</f>
        <v>188.16666666666666</v>
      </c>
      <c r="I61" s="138">
        <f>+I59/I60</f>
        <v>166.57142857142858</v>
      </c>
      <c r="J61" s="138"/>
      <c r="K61" s="138"/>
      <c r="L61" s="138"/>
      <c r="M61" s="243">
        <f>+M59/M60</f>
        <v>206.33333333333334</v>
      </c>
      <c r="N61" s="138"/>
      <c r="O61" s="138">
        <f t="shared" si="52"/>
        <v>187.35714285714286</v>
      </c>
      <c r="P61" s="25"/>
      <c r="Q61" s="160"/>
      <c r="R61" s="135" t="s">
        <v>57</v>
      </c>
      <c r="S61" s="39"/>
      <c r="T61" s="138">
        <f t="shared" ref="T61" si="55">IF(T59="","",T59/T60)</f>
        <v>191.75221238938053</v>
      </c>
      <c r="U61" s="39"/>
      <c r="V61" s="141">
        <f>O61-A61</f>
        <v>-4.3950695322376703</v>
      </c>
    </row>
    <row r="62" spans="1:22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/>
      <c r="I62" s="145"/>
      <c r="J62" s="145"/>
      <c r="K62" s="145">
        <v>1172</v>
      </c>
      <c r="L62" s="145"/>
      <c r="M62" s="145"/>
      <c r="N62" s="145"/>
      <c r="O62" s="145">
        <f t="shared" ref="O62:O63" si="56">IF(SUM(D62:N62)=0,"",SUM(D62:N62))</f>
        <v>1172</v>
      </c>
      <c r="P62" s="19"/>
      <c r="Q62" s="23"/>
      <c r="R62" s="37" t="s">
        <v>58</v>
      </c>
      <c r="S62" s="39"/>
      <c r="T62" s="114">
        <v>9170</v>
      </c>
      <c r="U62" s="39"/>
      <c r="V62" s="145"/>
    </row>
    <row r="63" spans="1:22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/>
      <c r="I63" s="145"/>
      <c r="J63" s="145"/>
      <c r="K63" s="145">
        <v>8</v>
      </c>
      <c r="L63" s="145"/>
      <c r="M63" s="145"/>
      <c r="N63" s="145"/>
      <c r="O63" s="145">
        <f t="shared" si="56"/>
        <v>8</v>
      </c>
      <c r="P63" s="114">
        <f t="shared" ref="P63" si="57">IF(COUNTA(D63:N63)=0,"",COUNTA(D63:N63))</f>
        <v>1</v>
      </c>
      <c r="Q63" s="160" t="s">
        <v>372</v>
      </c>
      <c r="R63" s="27" t="s">
        <v>59</v>
      </c>
      <c r="S63" s="39"/>
      <c r="T63" s="114">
        <v>61</v>
      </c>
      <c r="U63" s="39"/>
      <c r="V63" s="145"/>
    </row>
    <row r="64" spans="1:22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/>
      <c r="I64" s="138"/>
      <c r="J64" s="138"/>
      <c r="K64" s="138">
        <f>+K62/K63</f>
        <v>146.5</v>
      </c>
      <c r="L64" s="138"/>
      <c r="M64" s="138"/>
      <c r="N64" s="138"/>
      <c r="O64" s="138">
        <f t="shared" si="52"/>
        <v>146.5</v>
      </c>
      <c r="P64" s="25"/>
      <c r="Q64" s="160"/>
      <c r="R64" s="135" t="s">
        <v>60</v>
      </c>
      <c r="S64" s="39"/>
      <c r="T64" s="138">
        <f t="shared" ref="T64" si="58">IF(T62="","",T62/T63)</f>
        <v>150.32786885245901</v>
      </c>
      <c r="U64" s="39"/>
      <c r="V64" s="141">
        <f>O64-A64</f>
        <v>-3.8278688524590052</v>
      </c>
    </row>
    <row r="65" spans="1:22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/>
      <c r="I65" s="145"/>
      <c r="J65" s="145"/>
      <c r="K65" s="145"/>
      <c r="L65" s="145"/>
      <c r="M65" s="145">
        <v>460</v>
      </c>
      <c r="N65" s="145"/>
      <c r="O65" s="145">
        <f t="shared" ref="O65:O66" si="59">IF(SUM(D65:N65)=0,"",SUM(D65:N65))</f>
        <v>460</v>
      </c>
      <c r="P65" s="19"/>
      <c r="Q65" s="23"/>
      <c r="R65" s="37" t="s">
        <v>61</v>
      </c>
      <c r="S65" s="39"/>
      <c r="T65" s="112">
        <v>1984</v>
      </c>
      <c r="U65" s="39"/>
      <c r="V65" s="145"/>
    </row>
    <row r="66" spans="1:22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/>
      <c r="I66" s="145"/>
      <c r="J66" s="145"/>
      <c r="K66" s="145"/>
      <c r="L66" s="145"/>
      <c r="M66" s="145">
        <v>3</v>
      </c>
      <c r="N66" s="145"/>
      <c r="O66" s="145">
        <f t="shared" si="59"/>
        <v>3</v>
      </c>
      <c r="P66" s="114">
        <f t="shared" ref="P66" si="60">IF(COUNTA(D66:N66)=0,"",COUNTA(D66:N66))</f>
        <v>1</v>
      </c>
      <c r="Q66" s="246" t="s">
        <v>424</v>
      </c>
      <c r="R66" s="27" t="s">
        <v>34</v>
      </c>
      <c r="S66" s="39"/>
      <c r="T66" s="112">
        <v>12</v>
      </c>
      <c r="U66" s="39"/>
      <c r="V66" s="145"/>
    </row>
    <row r="67" spans="1:22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/>
      <c r="I67" s="138"/>
      <c r="J67" s="138"/>
      <c r="K67" s="138"/>
      <c r="L67" s="138"/>
      <c r="M67" s="138">
        <f>+M65/M66</f>
        <v>153.33333333333334</v>
      </c>
      <c r="N67" s="138"/>
      <c r="O67" s="138">
        <f t="shared" si="52"/>
        <v>153.33333333333334</v>
      </c>
      <c r="P67" s="25"/>
      <c r="Q67" s="160"/>
      <c r="R67" s="135" t="s">
        <v>62</v>
      </c>
      <c r="S67" s="39"/>
      <c r="T67" s="138">
        <f t="shared" ref="T67" si="61">IF(T65="","",T65/T66)</f>
        <v>165.33333333333334</v>
      </c>
      <c r="U67" s="39"/>
      <c r="V67" s="141"/>
    </row>
    <row r="68" spans="1:22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/>
      <c r="I68" s="145"/>
      <c r="J68" s="145"/>
      <c r="K68" s="145">
        <v>1048</v>
      </c>
      <c r="L68" s="145">
        <v>879</v>
      </c>
      <c r="M68" s="145"/>
      <c r="N68" s="145"/>
      <c r="O68" s="145">
        <f t="shared" ref="O68:O69" si="62">IF(SUM(D68:N68)=0,"",SUM(D68:N68))</f>
        <v>1927</v>
      </c>
      <c r="P68" s="19"/>
      <c r="Q68" s="23"/>
      <c r="R68" s="40" t="s">
        <v>63</v>
      </c>
      <c r="S68" s="39"/>
      <c r="T68" s="112">
        <v>8576</v>
      </c>
      <c r="U68" s="39"/>
      <c r="V68" s="145"/>
    </row>
    <row r="69" spans="1:22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/>
      <c r="I69" s="145"/>
      <c r="J69" s="145"/>
      <c r="K69" s="145">
        <v>8</v>
      </c>
      <c r="L69" s="145">
        <v>7</v>
      </c>
      <c r="M69" s="145"/>
      <c r="N69" s="145"/>
      <c r="O69" s="145">
        <f t="shared" si="62"/>
        <v>15</v>
      </c>
      <c r="P69" s="114">
        <f t="shared" ref="P69" si="63">IF(COUNTA(D69:N69)=0,"",COUNTA(D69:N69))</f>
        <v>2</v>
      </c>
      <c r="Q69" s="245" t="s">
        <v>419</v>
      </c>
      <c r="R69" s="31" t="s">
        <v>64</v>
      </c>
      <c r="S69" s="39"/>
      <c r="T69" s="112">
        <v>60</v>
      </c>
      <c r="U69" s="39"/>
      <c r="V69" s="145"/>
    </row>
    <row r="70" spans="1:22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/>
      <c r="I70" s="138"/>
      <c r="J70" s="138"/>
      <c r="K70" s="138">
        <f>+K68/K69</f>
        <v>131</v>
      </c>
      <c r="L70" s="138">
        <f>+L68/L69</f>
        <v>125.57142857142857</v>
      </c>
      <c r="M70" s="138"/>
      <c r="N70" s="138"/>
      <c r="O70" s="138">
        <f t="shared" si="52"/>
        <v>128.46666666666667</v>
      </c>
      <c r="P70" s="25"/>
      <c r="Q70" s="160"/>
      <c r="R70" s="133" t="s">
        <v>65</v>
      </c>
      <c r="S70" s="39"/>
      <c r="T70" s="138">
        <f t="shared" ref="T70" si="64">IF(T68="","",T68/T69)</f>
        <v>142.93333333333334</v>
      </c>
      <c r="U70" s="39"/>
      <c r="V70" s="141">
        <f>O70-A70</f>
        <v>-14.466666666666669</v>
      </c>
    </row>
    <row r="71" spans="1:22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/>
      <c r="I71" s="145"/>
      <c r="J71" s="145">
        <v>1467</v>
      </c>
      <c r="K71" s="145"/>
      <c r="L71" s="145"/>
      <c r="M71" s="145">
        <v>1448</v>
      </c>
      <c r="N71" s="145"/>
      <c r="O71" s="145">
        <f t="shared" ref="O71:O72" si="65">IF(SUM(D71:N71)=0,"",SUM(D71:N71))</f>
        <v>7034</v>
      </c>
      <c r="P71" s="19"/>
      <c r="Q71" s="23"/>
      <c r="R71" s="35" t="s">
        <v>66</v>
      </c>
      <c r="S71" s="39"/>
      <c r="T71" s="112">
        <v>37878</v>
      </c>
      <c r="U71" s="39"/>
      <c r="V71" s="145"/>
    </row>
    <row r="72" spans="1:22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/>
      <c r="I72" s="145"/>
      <c r="J72" s="145">
        <v>8</v>
      </c>
      <c r="K72" s="145"/>
      <c r="L72" s="145"/>
      <c r="M72" s="145">
        <v>8</v>
      </c>
      <c r="N72" s="145"/>
      <c r="O72" s="145">
        <f t="shared" si="65"/>
        <v>39</v>
      </c>
      <c r="P72" s="114">
        <f t="shared" ref="P72" si="66">IF(COUNTA(D72:N72)=0,"",COUNTA(D72:N72))</f>
        <v>4</v>
      </c>
      <c r="Q72" s="246" t="s">
        <v>417</v>
      </c>
      <c r="R72" s="27" t="s">
        <v>67</v>
      </c>
      <c r="S72" s="39"/>
      <c r="T72" s="112">
        <v>209</v>
      </c>
      <c r="U72" s="39"/>
      <c r="V72" s="145"/>
    </row>
    <row r="73" spans="1:22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/>
      <c r="I73" s="138"/>
      <c r="J73" s="138">
        <f>+J71/J72</f>
        <v>183.375</v>
      </c>
      <c r="K73" s="138"/>
      <c r="L73" s="138"/>
      <c r="M73" s="138">
        <f>+M71/M72</f>
        <v>181</v>
      </c>
      <c r="N73" s="138"/>
      <c r="O73" s="138">
        <f t="shared" si="52"/>
        <v>180.35897435897436</v>
      </c>
      <c r="P73" s="25"/>
      <c r="Q73" s="160"/>
      <c r="R73" s="135" t="s">
        <v>68</v>
      </c>
      <c r="S73" s="39"/>
      <c r="T73" s="138">
        <f t="shared" ref="T73" si="67">IF(T71="","",T71/T72)</f>
        <v>181.23444976076556</v>
      </c>
      <c r="U73" s="39"/>
      <c r="V73" s="141">
        <f>O73-A73</f>
        <v>-0.8754754017911921</v>
      </c>
    </row>
    <row r="74" spans="1:22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/>
      <c r="I74" s="145">
        <v>2296</v>
      </c>
      <c r="J74" s="145"/>
      <c r="K74" s="145"/>
      <c r="L74" s="145"/>
      <c r="M74" s="145"/>
      <c r="N74" s="145"/>
      <c r="O74" s="145">
        <f t="shared" ref="O74:O75" si="68">IF(SUM(D74:N74)=0,"",SUM(D74:N74))</f>
        <v>2296</v>
      </c>
      <c r="P74" s="19"/>
      <c r="Q74" s="23"/>
      <c r="R74" s="37" t="s">
        <v>69</v>
      </c>
      <c r="S74" s="39"/>
      <c r="T74" s="112">
        <v>16123</v>
      </c>
      <c r="U74" s="39"/>
      <c r="V74" s="145"/>
    </row>
    <row r="75" spans="1:22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/>
      <c r="I75" s="145">
        <v>14</v>
      </c>
      <c r="J75" s="145"/>
      <c r="K75" s="145"/>
      <c r="L75" s="145"/>
      <c r="M75" s="145"/>
      <c r="N75" s="145"/>
      <c r="O75" s="145">
        <f t="shared" si="68"/>
        <v>14</v>
      </c>
      <c r="P75" s="114">
        <f t="shared" ref="P75" si="69">IF(COUNTA(D75:N75)=0,"",COUNTA(D75:N75))</f>
        <v>1</v>
      </c>
      <c r="Q75" s="160" t="s">
        <v>373</v>
      </c>
      <c r="R75" s="27" t="s">
        <v>70</v>
      </c>
      <c r="S75" s="39"/>
      <c r="T75" s="112">
        <v>89</v>
      </c>
      <c r="U75" s="39"/>
      <c r="V75" s="145"/>
    </row>
    <row r="76" spans="1:22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69"/>
      <c r="I76" s="138">
        <f>+I74/I75</f>
        <v>164</v>
      </c>
      <c r="J76" s="169"/>
      <c r="K76" s="169"/>
      <c r="L76" s="169"/>
      <c r="M76" s="169"/>
      <c r="N76" s="169"/>
      <c r="O76" s="138">
        <f t="shared" si="52"/>
        <v>164</v>
      </c>
      <c r="P76" s="25"/>
      <c r="Q76" s="160"/>
      <c r="R76" s="135" t="s">
        <v>71</v>
      </c>
      <c r="S76" s="39"/>
      <c r="T76" s="138">
        <f t="shared" ref="T76" si="70">IF(T74="","",T74/T75)</f>
        <v>181.15730337078651</v>
      </c>
      <c r="U76" s="39"/>
      <c r="V76" s="141">
        <f>O76-A76</f>
        <v>-17.157303370786508</v>
      </c>
    </row>
    <row r="77" spans="1:22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/>
      <c r="I77" s="145">
        <v>2255</v>
      </c>
      <c r="J77" s="145"/>
      <c r="K77" s="145"/>
      <c r="L77" s="145"/>
      <c r="M77" s="145"/>
      <c r="N77" s="145"/>
      <c r="O77" s="145">
        <f t="shared" ref="O77:O78" si="71">IF(SUM(D77:N77)=0,"",SUM(D77:N77))</f>
        <v>2255</v>
      </c>
      <c r="P77" s="19"/>
      <c r="Q77" s="20"/>
      <c r="R77" s="40" t="s">
        <v>69</v>
      </c>
      <c r="S77" s="39"/>
      <c r="T77" s="139">
        <v>13318</v>
      </c>
      <c r="U77" s="39"/>
      <c r="V77" s="145"/>
    </row>
    <row r="78" spans="1:22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/>
      <c r="I78" s="145">
        <v>14</v>
      </c>
      <c r="J78" s="145"/>
      <c r="K78" s="145"/>
      <c r="L78" s="145"/>
      <c r="M78" s="145"/>
      <c r="N78" s="145"/>
      <c r="O78" s="145">
        <f t="shared" si="71"/>
        <v>14</v>
      </c>
      <c r="P78" s="114">
        <f t="shared" ref="P78" si="72">IF(COUNTA(D78:N78)=0,"",COUNTA(D78:N78))</f>
        <v>1</v>
      </c>
      <c r="Q78" s="160" t="s">
        <v>381</v>
      </c>
      <c r="R78" s="31" t="s">
        <v>72</v>
      </c>
      <c r="S78" s="39"/>
      <c r="T78" s="139">
        <v>76</v>
      </c>
      <c r="U78" s="39"/>
      <c r="V78" s="145"/>
    </row>
    <row r="79" spans="1:22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/>
      <c r="I79" s="138">
        <f>+I77/I78</f>
        <v>161.07142857142858</v>
      </c>
      <c r="J79" s="138"/>
      <c r="K79" s="138"/>
      <c r="L79" s="138"/>
      <c r="M79" s="138"/>
      <c r="N79" s="138"/>
      <c r="O79" s="138">
        <f t="shared" si="52"/>
        <v>161.07142857142858</v>
      </c>
      <c r="P79" s="25"/>
      <c r="Q79" s="160"/>
      <c r="R79" s="133" t="s">
        <v>73</v>
      </c>
      <c r="S79" s="39"/>
      <c r="T79" s="138">
        <f t="shared" ref="T79" si="73">IF(T77="","",T77/T78)</f>
        <v>175.23684210526315</v>
      </c>
      <c r="U79" s="39"/>
      <c r="V79" s="141">
        <f>O79-A79</f>
        <v>-14.165413533834567</v>
      </c>
    </row>
    <row r="80" spans="1:22" x14ac:dyDescent="0.25">
      <c r="A80" s="166"/>
      <c r="B80" s="225" t="s">
        <v>312</v>
      </c>
      <c r="C80" s="17" t="s">
        <v>20</v>
      </c>
      <c r="D80" s="150"/>
      <c r="E80" s="166"/>
      <c r="F80" s="166"/>
      <c r="G80" s="166"/>
      <c r="H80" s="166"/>
      <c r="I80" s="166"/>
      <c r="J80" s="166"/>
      <c r="K80" s="139">
        <v>1129</v>
      </c>
      <c r="L80" s="139"/>
      <c r="M80" s="139"/>
      <c r="N80" s="139">
        <v>659</v>
      </c>
      <c r="O80" s="145">
        <f t="shared" ref="O80:O81" si="74">IF(SUM(D80:N80)=0,"",SUM(D80:N80))</f>
        <v>1788</v>
      </c>
      <c r="P80" s="19"/>
      <c r="Q80" s="160"/>
      <c r="R80" s="225" t="s">
        <v>312</v>
      </c>
      <c r="S80" s="39"/>
      <c r="T80" s="166"/>
      <c r="U80" s="39"/>
      <c r="V80" s="150"/>
    </row>
    <row r="81" spans="1:24" x14ac:dyDescent="0.25">
      <c r="A81" s="166"/>
      <c r="B81" s="224" t="s">
        <v>313</v>
      </c>
      <c r="C81" s="22" t="s">
        <v>22</v>
      </c>
      <c r="D81" s="150"/>
      <c r="E81" s="166"/>
      <c r="F81" s="166"/>
      <c r="G81" s="166"/>
      <c r="H81" s="166"/>
      <c r="I81" s="166"/>
      <c r="J81" s="166"/>
      <c r="K81" s="139">
        <v>8</v>
      </c>
      <c r="L81" s="139"/>
      <c r="M81" s="139"/>
      <c r="N81" s="139">
        <v>5</v>
      </c>
      <c r="O81" s="145">
        <f t="shared" si="74"/>
        <v>13</v>
      </c>
      <c r="P81" s="114">
        <f t="shared" ref="P81" si="75">IF(COUNTA(D81:N81)=0,"",COUNTA(D81:N81))</f>
        <v>2</v>
      </c>
      <c r="Q81" s="246" t="s">
        <v>425</v>
      </c>
      <c r="R81" s="224" t="s">
        <v>313</v>
      </c>
      <c r="S81" s="39"/>
      <c r="T81" s="166"/>
      <c r="U81" s="39"/>
      <c r="V81" s="150"/>
    </row>
    <row r="82" spans="1:24" x14ac:dyDescent="0.25">
      <c r="A82" s="138"/>
      <c r="B82" s="226" t="s">
        <v>314</v>
      </c>
      <c r="C82" s="22" t="s">
        <v>24</v>
      </c>
      <c r="D82" s="141"/>
      <c r="E82" s="138"/>
      <c r="F82" s="138"/>
      <c r="G82" s="138"/>
      <c r="H82" s="138"/>
      <c r="I82" s="138"/>
      <c r="J82" s="138"/>
      <c r="K82" s="138">
        <f>+K80/K81</f>
        <v>141.125</v>
      </c>
      <c r="L82" s="138"/>
      <c r="M82" s="138"/>
      <c r="N82" s="138">
        <f>+N80/N81</f>
        <v>131.80000000000001</v>
      </c>
      <c r="O82" s="138">
        <f t="shared" ref="O82:O91" si="76">IF(O80="","",O80/O81)</f>
        <v>137.53846153846155</v>
      </c>
      <c r="P82" s="25"/>
      <c r="Q82" s="160"/>
      <c r="R82" s="226" t="s">
        <v>314</v>
      </c>
      <c r="S82" s="39"/>
      <c r="T82" s="138"/>
      <c r="U82" s="39"/>
      <c r="V82" s="141"/>
    </row>
    <row r="83" spans="1:24" x14ac:dyDescent="0.25">
      <c r="A83" s="139">
        <v>30507</v>
      </c>
      <c r="B83" s="225" t="s">
        <v>275</v>
      </c>
      <c r="C83" s="17" t="s">
        <v>20</v>
      </c>
      <c r="D83" s="150"/>
      <c r="E83" s="166"/>
      <c r="F83" s="139">
        <v>2720</v>
      </c>
      <c r="G83" s="139"/>
      <c r="H83" s="139">
        <v>2787</v>
      </c>
      <c r="I83" s="139">
        <v>1265</v>
      </c>
      <c r="J83" s="139"/>
      <c r="K83" s="139"/>
      <c r="L83" s="139"/>
      <c r="M83" s="139"/>
      <c r="N83" s="139"/>
      <c r="O83" s="145">
        <f t="shared" ref="O83:O84" si="77">IF(SUM(D83:N83)=0,"",SUM(D83:N83))</f>
        <v>6772</v>
      </c>
      <c r="P83" s="19"/>
      <c r="Q83" s="160"/>
      <c r="R83" s="225" t="s">
        <v>275</v>
      </c>
      <c r="S83" s="39"/>
      <c r="T83" s="139">
        <v>30507</v>
      </c>
      <c r="U83" s="39"/>
      <c r="V83" s="150"/>
    </row>
    <row r="84" spans="1:24" x14ac:dyDescent="0.25">
      <c r="A84" s="139">
        <v>162</v>
      </c>
      <c r="B84" s="224" t="s">
        <v>26</v>
      </c>
      <c r="C84" s="22" t="s">
        <v>22</v>
      </c>
      <c r="D84" s="150"/>
      <c r="E84" s="166"/>
      <c r="F84" s="139">
        <v>15</v>
      </c>
      <c r="G84" s="139"/>
      <c r="H84" s="139">
        <v>15</v>
      </c>
      <c r="I84" s="139">
        <v>8</v>
      </c>
      <c r="J84" s="139"/>
      <c r="K84" s="139"/>
      <c r="L84" s="139"/>
      <c r="M84" s="139"/>
      <c r="N84" s="139"/>
      <c r="O84" s="145">
        <f t="shared" si="77"/>
        <v>38</v>
      </c>
      <c r="P84" s="114">
        <f t="shared" ref="P84" si="78">IF(COUNTA(D84:N84)=0,"",COUNTA(D84:N84))</f>
        <v>3</v>
      </c>
      <c r="Q84" s="160" t="s">
        <v>374</v>
      </c>
      <c r="R84" s="224" t="s">
        <v>26</v>
      </c>
      <c r="S84" s="39"/>
      <c r="T84" s="139">
        <v>162</v>
      </c>
      <c r="U84" s="39"/>
      <c r="V84" s="150"/>
    </row>
    <row r="85" spans="1:24" x14ac:dyDescent="0.25">
      <c r="A85" s="138">
        <f>A83/A84</f>
        <v>188.31481481481481</v>
      </c>
      <c r="B85" s="226" t="s">
        <v>287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>+H83/H84</f>
        <v>185.8</v>
      </c>
      <c r="I85" s="138">
        <f>+I83/I84</f>
        <v>158.125</v>
      </c>
      <c r="J85" s="138"/>
      <c r="K85" s="138"/>
      <c r="L85" s="138"/>
      <c r="M85" s="138"/>
      <c r="N85" s="138"/>
      <c r="O85" s="138">
        <f t="shared" si="76"/>
        <v>178.21052631578948</v>
      </c>
      <c r="P85" s="25"/>
      <c r="Q85" s="160"/>
      <c r="R85" s="226" t="s">
        <v>287</v>
      </c>
      <c r="S85" s="39"/>
      <c r="T85" s="138">
        <f t="shared" ref="T85" si="79">IF(T83="","",T83/T84)</f>
        <v>188.31481481481481</v>
      </c>
      <c r="U85" s="39"/>
      <c r="V85" s="141">
        <f>O85-A85</f>
        <v>-10.10428849902533</v>
      </c>
    </row>
    <row r="86" spans="1:24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v>2323</v>
      </c>
      <c r="I86" s="145"/>
      <c r="J86" s="145"/>
      <c r="K86" s="145"/>
      <c r="L86" s="145"/>
      <c r="M86" s="145"/>
      <c r="N86" s="145"/>
      <c r="O86" s="145">
        <f t="shared" ref="O86:O87" si="80">IF(SUM(D86:N86)=0,"",SUM(D86:N86))</f>
        <v>5564</v>
      </c>
      <c r="P86" s="19"/>
      <c r="Q86" s="160"/>
      <c r="R86" s="40" t="s">
        <v>74</v>
      </c>
      <c r="S86" s="39"/>
      <c r="T86" s="112">
        <v>10152</v>
      </c>
      <c r="U86" s="39"/>
      <c r="V86" s="145"/>
      <c r="W86" t="s">
        <v>290</v>
      </c>
    </row>
    <row r="87" spans="1:24" x14ac:dyDescent="0.25">
      <c r="A87" s="112">
        <v>72</v>
      </c>
      <c r="B87" s="227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v>15</v>
      </c>
      <c r="I87" s="145"/>
      <c r="J87" s="145"/>
      <c r="K87" s="145"/>
      <c r="L87" s="145"/>
      <c r="M87" s="145"/>
      <c r="N87" s="145"/>
      <c r="O87" s="145">
        <f t="shared" si="80"/>
        <v>38</v>
      </c>
      <c r="P87" s="114">
        <f t="shared" ref="P87" si="81">IF(COUNTA(D87:N87)=0,"",COUNTA(D87:N87))</f>
        <v>3</v>
      </c>
      <c r="Q87" s="160" t="s">
        <v>333</v>
      </c>
      <c r="R87" s="31" t="s">
        <v>75</v>
      </c>
      <c r="S87" s="39"/>
      <c r="T87" s="112">
        <v>66</v>
      </c>
      <c r="U87" s="39"/>
      <c r="V87" s="145"/>
      <c r="W87" t="s">
        <v>291</v>
      </c>
    </row>
    <row r="88" spans="1:24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>+H86/H87</f>
        <v>154.86666666666667</v>
      </c>
      <c r="I88" s="138"/>
      <c r="J88" s="138"/>
      <c r="K88" s="138"/>
      <c r="L88" s="138"/>
      <c r="M88" s="138"/>
      <c r="N88" s="138"/>
      <c r="O88" s="138">
        <f t="shared" si="76"/>
        <v>146.42105263157896</v>
      </c>
      <c r="P88" s="25"/>
      <c r="Q88" s="20"/>
      <c r="R88" s="133" t="s">
        <v>76</v>
      </c>
      <c r="S88" s="39"/>
      <c r="T88" s="138">
        <f t="shared" ref="T88" si="82">IF(T86="","",T86/T87)</f>
        <v>153.81818181818181</v>
      </c>
      <c r="U88" s="39"/>
      <c r="V88" s="141">
        <f>O88-A88</f>
        <v>-5.8983918128654977</v>
      </c>
    </row>
    <row r="89" spans="1:24" x14ac:dyDescent="0.25">
      <c r="A89" s="139">
        <v>0</v>
      </c>
      <c r="B89" s="228" t="s">
        <v>77</v>
      </c>
      <c r="C89" s="17" t="s">
        <v>20</v>
      </c>
      <c r="D89" s="166"/>
      <c r="E89" s="166"/>
      <c r="F89" s="139">
        <v>2519</v>
      </c>
      <c r="G89" s="139"/>
      <c r="H89" s="139"/>
      <c r="I89" s="139">
        <v>2337</v>
      </c>
      <c r="J89" s="139"/>
      <c r="K89" s="139"/>
      <c r="L89" s="139"/>
      <c r="M89" s="139"/>
      <c r="N89" s="139"/>
      <c r="O89" s="145">
        <f t="shared" ref="O89:O90" si="83">IF(SUM(D89:N89)=0,"",SUM(D89:N89))</f>
        <v>4856</v>
      </c>
      <c r="P89" s="19"/>
      <c r="Q89" s="20"/>
      <c r="R89" s="228" t="s">
        <v>77</v>
      </c>
      <c r="S89" s="39"/>
      <c r="T89" s="166"/>
      <c r="U89" s="39"/>
      <c r="V89" s="150"/>
    </row>
    <row r="90" spans="1:24" x14ac:dyDescent="0.25">
      <c r="A90" s="166"/>
      <c r="B90" s="227" t="s">
        <v>276</v>
      </c>
      <c r="C90" s="22" t="s">
        <v>22</v>
      </c>
      <c r="D90" s="166"/>
      <c r="E90" s="166"/>
      <c r="F90" s="139">
        <v>15</v>
      </c>
      <c r="G90" s="139"/>
      <c r="H90" s="139"/>
      <c r="I90" s="139">
        <v>14</v>
      </c>
      <c r="J90" s="139"/>
      <c r="K90" s="139"/>
      <c r="L90" s="139"/>
      <c r="M90" s="139"/>
      <c r="N90" s="139"/>
      <c r="O90" s="145">
        <f t="shared" si="83"/>
        <v>29</v>
      </c>
      <c r="P90" s="114">
        <f t="shared" ref="P90" si="84">IF(COUNTA(D90:N90)=0,"",COUNTA(D90:N90))</f>
        <v>2</v>
      </c>
      <c r="Q90" s="160" t="s">
        <v>375</v>
      </c>
      <c r="R90" s="227" t="s">
        <v>276</v>
      </c>
      <c r="S90" s="39"/>
      <c r="T90" s="166"/>
      <c r="U90" s="39"/>
      <c r="V90" s="150"/>
    </row>
    <row r="91" spans="1:24" x14ac:dyDescent="0.25">
      <c r="A91" s="138"/>
      <c r="B91" s="229" t="s">
        <v>288</v>
      </c>
      <c r="C91" s="22" t="s">
        <v>24</v>
      </c>
      <c r="D91" s="138"/>
      <c r="E91" s="138"/>
      <c r="F91" s="138">
        <f>+F89/F90</f>
        <v>167.93333333333334</v>
      </c>
      <c r="G91" s="138"/>
      <c r="H91" s="138"/>
      <c r="I91" s="138">
        <f>+I89/I90</f>
        <v>166.92857142857142</v>
      </c>
      <c r="J91" s="138"/>
      <c r="K91" s="138"/>
      <c r="L91" s="138"/>
      <c r="M91" s="138"/>
      <c r="N91" s="138"/>
      <c r="O91" s="138">
        <f t="shared" si="76"/>
        <v>167.44827586206895</v>
      </c>
      <c r="P91" s="25"/>
      <c r="Q91" s="20"/>
      <c r="R91" s="229" t="s">
        <v>288</v>
      </c>
      <c r="S91" s="39"/>
      <c r="T91" s="138"/>
      <c r="U91" s="39"/>
      <c r="V91" s="141"/>
    </row>
    <row r="92" spans="1:24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 t="str">
        <f t="shared" ref="O92:O93" si="85">IF(SUM(D92:F92)=0,"",SUM(D92:F92))</f>
        <v/>
      </c>
      <c r="P92" s="19"/>
      <c r="Q92" s="23"/>
      <c r="R92" s="37" t="s">
        <v>77</v>
      </c>
      <c r="S92" s="39"/>
      <c r="T92" s="139">
        <v>2257</v>
      </c>
      <c r="U92" s="39"/>
      <c r="V92" s="145"/>
      <c r="X92" s="181"/>
    </row>
    <row r="93" spans="1:24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 t="str">
        <f t="shared" si="85"/>
        <v/>
      </c>
      <c r="P93" s="114" t="str">
        <f t="shared" ref="P93" si="86">IF(COUNTA(D93:F93)=0,"",COUNTA(D93:F93))</f>
        <v/>
      </c>
      <c r="Q93" s="160"/>
      <c r="R93" s="27" t="s">
        <v>78</v>
      </c>
      <c r="S93" s="39"/>
      <c r="T93" s="139">
        <v>15</v>
      </c>
      <c r="U93" s="39"/>
      <c r="V93" s="145"/>
      <c r="X93" s="181"/>
    </row>
    <row r="94" spans="1:24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38" t="str">
        <f t="shared" ref="O94:O100" si="87">IF(O92="","",O92/O93)</f>
        <v/>
      </c>
      <c r="P94" s="25"/>
      <c r="Q94" s="23"/>
      <c r="R94" s="135" t="s">
        <v>79</v>
      </c>
      <c r="S94" s="39"/>
      <c r="T94" s="138">
        <f t="shared" ref="T94" si="88">IF(T92="","",T92/T93)</f>
        <v>150.46666666666667</v>
      </c>
      <c r="U94" s="39"/>
      <c r="V94" s="141"/>
      <c r="X94" s="182"/>
    </row>
    <row r="95" spans="1:24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 t="str">
        <f t="shared" ref="O95:O96" si="89">IF(SUM(D95:F95)=0,"",SUM(D95:F95))</f>
        <v/>
      </c>
      <c r="P95" s="19"/>
      <c r="Q95" s="160"/>
      <c r="R95" s="40" t="s">
        <v>80</v>
      </c>
      <c r="S95" s="39"/>
      <c r="T95" s="112">
        <v>4431</v>
      </c>
      <c r="U95" s="39"/>
      <c r="V95" s="145"/>
      <c r="X95" s="183"/>
    </row>
    <row r="96" spans="1:24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 t="str">
        <f t="shared" si="89"/>
        <v/>
      </c>
      <c r="P96" s="114" t="str">
        <f t="shared" ref="P96" si="90">IF(COUNTA(D96:F96)=0,"",COUNTA(D96:F96))</f>
        <v/>
      </c>
      <c r="Q96" s="160"/>
      <c r="R96" s="31" t="s">
        <v>81</v>
      </c>
      <c r="S96" s="39"/>
      <c r="T96" s="112">
        <v>28</v>
      </c>
      <c r="U96" s="39"/>
      <c r="V96" s="145"/>
      <c r="X96" s="183"/>
    </row>
    <row r="97" spans="1:24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38" t="str">
        <f t="shared" si="87"/>
        <v/>
      </c>
      <c r="P97" s="25"/>
      <c r="Q97" s="23"/>
      <c r="R97" s="133" t="s">
        <v>82</v>
      </c>
      <c r="S97" s="39"/>
      <c r="T97" s="138">
        <f t="shared" ref="T97" si="91">IF(T95="","",T95/T96)</f>
        <v>158.25</v>
      </c>
      <c r="U97" s="39"/>
      <c r="V97" s="141"/>
      <c r="X97" s="182"/>
    </row>
    <row r="98" spans="1:24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 t="str">
        <f t="shared" ref="O98:O99" si="92">IF(SUM(D98:F98)=0,"",SUM(D98:F98))</f>
        <v/>
      </c>
      <c r="P98" s="19"/>
      <c r="Q98" s="23"/>
      <c r="R98" s="37" t="s">
        <v>83</v>
      </c>
      <c r="S98" s="39"/>
      <c r="T98" s="112">
        <v>5880</v>
      </c>
      <c r="U98" s="39"/>
      <c r="V98" s="150"/>
      <c r="X98" s="183"/>
    </row>
    <row r="99" spans="1:24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 t="str">
        <f t="shared" si="92"/>
        <v/>
      </c>
      <c r="P99" s="114" t="str">
        <f t="shared" ref="P99" si="93">IF(COUNTA(D99:F99)=0,"",COUNTA(D99:F99))</f>
        <v/>
      </c>
      <c r="Q99" s="160"/>
      <c r="R99" s="27" t="s">
        <v>84</v>
      </c>
      <c r="S99" s="39"/>
      <c r="T99" s="114">
        <v>36</v>
      </c>
      <c r="U99" s="39"/>
      <c r="V99" s="145"/>
      <c r="X99" s="184"/>
    </row>
    <row r="100" spans="1:24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38" t="str">
        <f t="shared" si="87"/>
        <v/>
      </c>
      <c r="P100" s="25"/>
      <c r="Q100" s="23"/>
      <c r="R100" s="135" t="s">
        <v>85</v>
      </c>
      <c r="S100" s="39"/>
      <c r="T100" s="138">
        <f t="shared" ref="T100" si="94">IF(T98="","",T98/T99)</f>
        <v>163.33333333333334</v>
      </c>
      <c r="U100" s="39"/>
      <c r="V100" s="141"/>
      <c r="X100" s="182"/>
    </row>
    <row r="101" spans="1:24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/>
      <c r="I101" s="145">
        <v>2290</v>
      </c>
      <c r="J101" s="145"/>
      <c r="K101" s="145"/>
      <c r="L101" s="145">
        <v>1151</v>
      </c>
      <c r="M101" s="145"/>
      <c r="N101" s="145"/>
      <c r="O101" s="145">
        <f>IF(SUM(D101:N101)=0,"",SUM(D101:N101))</f>
        <v>3441</v>
      </c>
      <c r="P101" s="19"/>
      <c r="Q101" s="160"/>
      <c r="R101" s="40" t="s">
        <v>86</v>
      </c>
      <c r="S101" s="39"/>
      <c r="T101" s="114">
        <v>917</v>
      </c>
      <c r="U101" s="39"/>
      <c r="V101" s="145"/>
      <c r="X101" s="184"/>
    </row>
    <row r="102" spans="1:24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/>
      <c r="I102" s="145">
        <v>14</v>
      </c>
      <c r="J102" s="145"/>
      <c r="K102" s="145"/>
      <c r="L102" s="145">
        <v>7</v>
      </c>
      <c r="M102" s="145"/>
      <c r="N102" s="145"/>
      <c r="O102" s="145">
        <f>IF(SUM(D102:N102)=0,"",SUM(D102:N102))</f>
        <v>21</v>
      </c>
      <c r="P102" s="114">
        <f>IF(COUNTA(D102:N102)=0,"",COUNTA(D102:N102))</f>
        <v>2</v>
      </c>
      <c r="Q102" s="246" t="s">
        <v>426</v>
      </c>
      <c r="R102" s="31" t="s">
        <v>87</v>
      </c>
      <c r="S102" s="39"/>
      <c r="T102" s="114">
        <v>6</v>
      </c>
      <c r="U102" s="39"/>
      <c r="V102" s="145"/>
      <c r="X102" s="184"/>
    </row>
    <row r="103" spans="1:24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41"/>
      <c r="I103" s="138">
        <f>+I101/I102</f>
        <v>163.57142857142858</v>
      </c>
      <c r="J103" s="141"/>
      <c r="K103" s="141"/>
      <c r="L103" s="138">
        <f>+L101/L102</f>
        <v>164.42857142857142</v>
      </c>
      <c r="M103" s="138"/>
      <c r="N103" s="138"/>
      <c r="O103" s="138">
        <f t="shared" ref="O103" si="95">IF(O101="","",O101/O102)</f>
        <v>163.85714285714286</v>
      </c>
      <c r="P103" s="25"/>
      <c r="Q103" s="23"/>
      <c r="R103" s="133" t="s">
        <v>88</v>
      </c>
      <c r="S103" s="39"/>
      <c r="T103" s="138">
        <f t="shared" ref="T103" si="96">IF(T101="","",T101/T102)</f>
        <v>152.83333333333334</v>
      </c>
      <c r="U103" s="39"/>
      <c r="V103" s="141">
        <f>O103-A103</f>
        <v>11.023809523809518</v>
      </c>
      <c r="X103" s="182"/>
    </row>
    <row r="104" spans="1:24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/>
      <c r="I104" s="145"/>
      <c r="J104" s="145"/>
      <c r="K104" s="145"/>
      <c r="L104" s="145"/>
      <c r="M104" s="145">
        <v>1199</v>
      </c>
      <c r="N104" s="145"/>
      <c r="O104" s="145">
        <f t="shared" ref="O104:O105" si="97">IF(SUM(D104:N104)=0,"",SUM(D104:N104))</f>
        <v>1199</v>
      </c>
      <c r="P104" s="19"/>
      <c r="Q104" s="20"/>
      <c r="R104" s="37" t="s">
        <v>89</v>
      </c>
      <c r="S104" s="39"/>
      <c r="T104" s="139">
        <v>17641</v>
      </c>
      <c r="U104" s="39"/>
      <c r="V104" s="145"/>
      <c r="X104" s="181"/>
    </row>
    <row r="105" spans="1:24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/>
      <c r="I105" s="145"/>
      <c r="J105" s="145"/>
      <c r="K105" s="145"/>
      <c r="L105" s="145"/>
      <c r="M105" s="145">
        <v>7</v>
      </c>
      <c r="N105" s="145"/>
      <c r="O105" s="145">
        <f t="shared" si="97"/>
        <v>7</v>
      </c>
      <c r="P105" s="114">
        <f t="shared" ref="P105" si="98">IF(COUNTA(D105:N105)=0,"",COUNTA(D105:N105))</f>
        <v>1</v>
      </c>
      <c r="Q105" s="246" t="s">
        <v>424</v>
      </c>
      <c r="R105" s="27" t="s">
        <v>90</v>
      </c>
      <c r="S105" s="39"/>
      <c r="T105" s="139">
        <v>92</v>
      </c>
      <c r="U105" s="39"/>
      <c r="V105" s="145"/>
      <c r="X105" s="181"/>
    </row>
    <row r="106" spans="1:24" x14ac:dyDescent="0.25">
      <c r="A106" s="169">
        <f>A104/A105</f>
        <v>191.75</v>
      </c>
      <c r="B106" s="135" t="s">
        <v>91</v>
      </c>
      <c r="C106" s="22" t="s">
        <v>24</v>
      </c>
      <c r="D106" s="189"/>
      <c r="E106" s="169"/>
      <c r="F106" s="169"/>
      <c r="G106" s="169"/>
      <c r="H106" s="169"/>
      <c r="I106" s="169"/>
      <c r="J106" s="169"/>
      <c r="K106" s="169"/>
      <c r="L106" s="169"/>
      <c r="M106" s="138">
        <f>+M104/M105</f>
        <v>171.28571428571428</v>
      </c>
      <c r="N106" s="169"/>
      <c r="O106" s="138">
        <f t="shared" ref="O106:O124" si="99">IF(O104="","",O104/O105)</f>
        <v>171.28571428571428</v>
      </c>
      <c r="P106" s="25"/>
      <c r="Q106" s="205"/>
      <c r="R106" s="135" t="s">
        <v>91</v>
      </c>
      <c r="S106" s="39"/>
      <c r="T106" s="138">
        <f t="shared" ref="T106" si="100">IF(T104="","",T104/T105)</f>
        <v>191.75</v>
      </c>
      <c r="U106" s="39"/>
      <c r="V106" s="141"/>
      <c r="X106" s="182"/>
    </row>
    <row r="107" spans="1:24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/>
      <c r="I107" s="145">
        <v>2523</v>
      </c>
      <c r="J107" s="145"/>
      <c r="K107" s="145"/>
      <c r="L107" s="145"/>
      <c r="M107" s="145"/>
      <c r="N107" s="145"/>
      <c r="O107" s="145">
        <f t="shared" ref="O107:O108" si="101">IF(SUM(D107:N107)=0,"",SUM(D107:N107))</f>
        <v>2523</v>
      </c>
      <c r="P107" s="19"/>
      <c r="Q107" s="160"/>
      <c r="R107" s="40" t="s">
        <v>89</v>
      </c>
      <c r="S107" s="39"/>
      <c r="T107" s="112">
        <v>8273</v>
      </c>
      <c r="U107" s="39"/>
      <c r="V107" s="145"/>
      <c r="X107" s="183"/>
    </row>
    <row r="108" spans="1:24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/>
      <c r="I108" s="145">
        <v>14</v>
      </c>
      <c r="J108" s="145"/>
      <c r="K108" s="145"/>
      <c r="L108" s="145"/>
      <c r="M108" s="145"/>
      <c r="N108" s="145"/>
      <c r="O108" s="145">
        <f t="shared" si="101"/>
        <v>14</v>
      </c>
      <c r="P108" s="114">
        <f t="shared" ref="P108" si="102">IF(COUNTA(D108:N108)=0,"",COUNTA(D108:N108))</f>
        <v>1</v>
      </c>
      <c r="Q108" s="160" t="s">
        <v>376</v>
      </c>
      <c r="R108" s="31" t="s">
        <v>92</v>
      </c>
      <c r="S108" s="39"/>
      <c r="T108" s="112">
        <v>47</v>
      </c>
      <c r="U108" s="39"/>
      <c r="V108" s="145"/>
      <c r="X108" s="183"/>
    </row>
    <row r="109" spans="1:24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/>
      <c r="I109" s="138">
        <f>+I107/I108</f>
        <v>180.21428571428572</v>
      </c>
      <c r="J109" s="138"/>
      <c r="K109" s="138"/>
      <c r="L109" s="138"/>
      <c r="M109" s="138"/>
      <c r="N109" s="138"/>
      <c r="O109" s="138">
        <f t="shared" si="99"/>
        <v>180.21428571428572</v>
      </c>
      <c r="P109" s="25"/>
      <c r="Q109" s="160"/>
      <c r="R109" s="133" t="s">
        <v>93</v>
      </c>
      <c r="S109" s="39"/>
      <c r="T109" s="138">
        <f t="shared" ref="T109" si="103">IF(T107="","",T107/T108)</f>
        <v>176.02127659574469</v>
      </c>
      <c r="U109" s="39"/>
      <c r="V109" s="141">
        <f>O109-A109</f>
        <v>4.1930091185410276</v>
      </c>
      <c r="X109" s="182"/>
    </row>
    <row r="110" spans="1:24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/>
      <c r="I110" s="145"/>
      <c r="J110" s="145">
        <v>1269</v>
      </c>
      <c r="K110" s="145"/>
      <c r="L110" s="145"/>
      <c r="M110" s="145"/>
      <c r="N110" s="145"/>
      <c r="O110" s="145">
        <f t="shared" ref="O110:O111" si="104">IF(SUM(D110:N110)=0,"",SUM(D110:N110))</f>
        <v>1269</v>
      </c>
      <c r="P110" s="19"/>
      <c r="Q110" s="23"/>
      <c r="R110" s="40" t="s">
        <v>94</v>
      </c>
      <c r="S110" s="39"/>
      <c r="T110" s="112">
        <v>3480</v>
      </c>
      <c r="U110" s="39"/>
      <c r="V110" s="145"/>
      <c r="X110" s="183"/>
    </row>
    <row r="111" spans="1:24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/>
      <c r="I111" s="145"/>
      <c r="J111" s="145">
        <v>8</v>
      </c>
      <c r="K111" s="145"/>
      <c r="L111" s="145"/>
      <c r="M111" s="145"/>
      <c r="N111" s="145"/>
      <c r="O111" s="145">
        <f t="shared" si="104"/>
        <v>8</v>
      </c>
      <c r="P111" s="114">
        <f t="shared" ref="P111" si="105">IF(COUNTA(D111:N111)=0,"",COUNTA(D111:N111))</f>
        <v>1</v>
      </c>
      <c r="Q111" s="160" t="s">
        <v>377</v>
      </c>
      <c r="R111" s="31" t="s">
        <v>95</v>
      </c>
      <c r="S111" s="39"/>
      <c r="T111" s="112">
        <v>21</v>
      </c>
      <c r="U111" s="39"/>
      <c r="V111" s="145"/>
      <c r="X111" s="183"/>
    </row>
    <row r="112" spans="1:24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/>
      <c r="I112" s="138"/>
      <c r="J112" s="138">
        <f>+J110/J111</f>
        <v>158.625</v>
      </c>
      <c r="K112" s="138"/>
      <c r="L112" s="138"/>
      <c r="M112" s="138"/>
      <c r="N112" s="138"/>
      <c r="O112" s="138">
        <f t="shared" si="99"/>
        <v>158.625</v>
      </c>
      <c r="P112" s="25"/>
      <c r="Q112" s="23"/>
      <c r="R112" s="133" t="s">
        <v>96</v>
      </c>
      <c r="S112" s="39"/>
      <c r="T112" s="138">
        <f t="shared" ref="T112" si="106">IF(T110="","",T110/T111)</f>
        <v>165.71428571428572</v>
      </c>
      <c r="U112" s="39"/>
      <c r="V112" s="141">
        <f>O112-A112</f>
        <v>-7.0892857142857224</v>
      </c>
      <c r="X112" s="182"/>
    </row>
    <row r="113" spans="1:24" x14ac:dyDescent="0.25">
      <c r="A113" s="139">
        <v>11747</v>
      </c>
      <c r="B113" s="40" t="s">
        <v>213</v>
      </c>
      <c r="C113" s="17" t="s">
        <v>20</v>
      </c>
      <c r="D113" s="150"/>
      <c r="E113" s="166"/>
      <c r="F113" s="166"/>
      <c r="G113" s="166"/>
      <c r="H113" s="139">
        <v>2007</v>
      </c>
      <c r="I113" s="139"/>
      <c r="J113" s="139"/>
      <c r="K113" s="139">
        <v>1146</v>
      </c>
      <c r="L113" s="139">
        <v>750</v>
      </c>
      <c r="M113" s="139"/>
      <c r="N113" s="139"/>
      <c r="O113" s="145">
        <f t="shared" ref="O113:O114" si="107">IF(SUM(D113:N113)=0,"",SUM(D113:N113))</f>
        <v>3903</v>
      </c>
      <c r="P113" s="19"/>
      <c r="Q113" s="23"/>
      <c r="R113" s="40" t="s">
        <v>213</v>
      </c>
      <c r="S113" s="39"/>
      <c r="T113" s="139">
        <v>11747</v>
      </c>
      <c r="U113" s="39"/>
      <c r="V113" s="150"/>
      <c r="X113" s="182"/>
    </row>
    <row r="114" spans="1:24" x14ac:dyDescent="0.25">
      <c r="A114" s="139">
        <v>84</v>
      </c>
      <c r="B114" s="132" t="s">
        <v>274</v>
      </c>
      <c r="C114" s="22" t="s">
        <v>22</v>
      </c>
      <c r="D114" s="150"/>
      <c r="E114" s="166"/>
      <c r="F114" s="166"/>
      <c r="G114" s="166"/>
      <c r="H114" s="139">
        <v>15</v>
      </c>
      <c r="I114" s="139"/>
      <c r="J114" s="139"/>
      <c r="K114" s="139">
        <v>8</v>
      </c>
      <c r="L114" s="139">
        <v>6</v>
      </c>
      <c r="M114" s="139"/>
      <c r="N114" s="139"/>
      <c r="O114" s="145">
        <f t="shared" si="107"/>
        <v>29</v>
      </c>
      <c r="P114" s="114">
        <f t="shared" ref="P114" si="108">IF(COUNTA(D114:N114)=0,"",COUNTA(D114:N114))</f>
        <v>3</v>
      </c>
      <c r="Q114" s="245" t="s">
        <v>419</v>
      </c>
      <c r="R114" s="132" t="s">
        <v>274</v>
      </c>
      <c r="S114" s="39"/>
      <c r="T114" s="139">
        <v>84</v>
      </c>
      <c r="U114" s="39"/>
      <c r="V114" s="150"/>
      <c r="X114" s="182"/>
    </row>
    <row r="115" spans="1:24" x14ac:dyDescent="0.25">
      <c r="A115" s="138">
        <f>A113/A114</f>
        <v>139.8452380952381</v>
      </c>
      <c r="B115" s="133" t="s">
        <v>286</v>
      </c>
      <c r="C115" s="22" t="s">
        <v>24</v>
      </c>
      <c r="D115" s="141"/>
      <c r="E115" s="138"/>
      <c r="F115" s="138"/>
      <c r="G115" s="138"/>
      <c r="H115" s="138">
        <f>+H113/H114</f>
        <v>133.80000000000001</v>
      </c>
      <c r="I115" s="138"/>
      <c r="J115" s="138"/>
      <c r="K115" s="138">
        <f>+K113/K114</f>
        <v>143.25</v>
      </c>
      <c r="L115" s="138">
        <f>+L113/L114</f>
        <v>125</v>
      </c>
      <c r="M115" s="138"/>
      <c r="N115" s="138"/>
      <c r="O115" s="138">
        <f t="shared" si="99"/>
        <v>134.58620689655172</v>
      </c>
      <c r="P115" s="25"/>
      <c r="Q115" s="23"/>
      <c r="R115" s="133" t="s">
        <v>286</v>
      </c>
      <c r="S115" s="39"/>
      <c r="T115" s="138">
        <f t="shared" ref="T115" si="109">IF(T113="","",T113/T114)</f>
        <v>139.8452380952381</v>
      </c>
      <c r="U115" s="39"/>
      <c r="V115" s="141">
        <f>O115-A115</f>
        <v>-5.2590311986863867</v>
      </c>
      <c r="X115" s="182"/>
    </row>
    <row r="116" spans="1:24" x14ac:dyDescent="0.25">
      <c r="A116" s="139">
        <v>28407</v>
      </c>
      <c r="B116" s="40" t="s">
        <v>213</v>
      </c>
      <c r="C116" s="17" t="s">
        <v>20</v>
      </c>
      <c r="D116" s="150"/>
      <c r="E116" s="139"/>
      <c r="F116" s="139">
        <v>2684</v>
      </c>
      <c r="G116" s="139"/>
      <c r="H116" s="139">
        <v>2727</v>
      </c>
      <c r="I116" s="139">
        <v>2256</v>
      </c>
      <c r="J116" s="139"/>
      <c r="K116" s="139"/>
      <c r="L116" s="139"/>
      <c r="M116" s="139"/>
      <c r="N116" s="139"/>
      <c r="O116" s="145">
        <f t="shared" ref="O116:O117" si="110">IF(SUM(D116:N116)=0,"",SUM(D116:N116))</f>
        <v>7667</v>
      </c>
      <c r="P116" s="19"/>
      <c r="Q116" s="23"/>
      <c r="R116" s="40" t="s">
        <v>213</v>
      </c>
      <c r="S116" s="39"/>
      <c r="T116" s="139">
        <v>27383</v>
      </c>
      <c r="U116" s="39"/>
      <c r="V116" s="150"/>
      <c r="W116" t="s">
        <v>290</v>
      </c>
    </row>
    <row r="117" spans="1:24" x14ac:dyDescent="0.25">
      <c r="A117" s="139">
        <v>161</v>
      </c>
      <c r="B117" s="132" t="s">
        <v>214</v>
      </c>
      <c r="C117" s="22" t="s">
        <v>22</v>
      </c>
      <c r="D117" s="150"/>
      <c r="E117" s="139"/>
      <c r="F117" s="139">
        <v>15</v>
      </c>
      <c r="G117" s="139"/>
      <c r="H117" s="139">
        <v>15</v>
      </c>
      <c r="I117" s="139">
        <v>14</v>
      </c>
      <c r="J117" s="139"/>
      <c r="K117" s="139"/>
      <c r="L117" s="139"/>
      <c r="M117" s="139"/>
      <c r="N117" s="139"/>
      <c r="O117" s="145">
        <f t="shared" si="110"/>
        <v>44</v>
      </c>
      <c r="P117" s="114">
        <f t="shared" ref="P117" si="111">IF(COUNTA(D117:N117)=0,"",COUNTA(D117:N117))</f>
        <v>3</v>
      </c>
      <c r="Q117" s="160" t="s">
        <v>380</v>
      </c>
      <c r="R117" s="132" t="s">
        <v>214</v>
      </c>
      <c r="S117" s="39"/>
      <c r="T117" s="139">
        <v>155</v>
      </c>
      <c r="U117" s="39"/>
      <c r="V117" s="150"/>
      <c r="W117" t="s">
        <v>291</v>
      </c>
    </row>
    <row r="118" spans="1:24" x14ac:dyDescent="0.25">
      <c r="A118" s="138">
        <f>A116/A117</f>
        <v>176.44099378881987</v>
      </c>
      <c r="B118" s="178" t="s">
        <v>217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>+H116/H117</f>
        <v>181.8</v>
      </c>
      <c r="I118" s="138">
        <f>+I116/I117</f>
        <v>161.14285714285714</v>
      </c>
      <c r="J118" s="138"/>
      <c r="K118" s="138"/>
      <c r="L118" s="138"/>
      <c r="M118" s="138"/>
      <c r="N118" s="138"/>
      <c r="O118" s="138">
        <f t="shared" si="99"/>
        <v>174.25</v>
      </c>
      <c r="P118" s="25"/>
      <c r="Q118" s="160"/>
      <c r="R118" s="178" t="s">
        <v>217</v>
      </c>
      <c r="S118" s="39"/>
      <c r="T118" s="138">
        <f t="shared" ref="T118" si="112">IF(T116="","",T116/T117)</f>
        <v>176.66451612903225</v>
      </c>
      <c r="U118" s="39"/>
      <c r="V118" s="141">
        <f>O118-A118</f>
        <v>-2.1909937888198669</v>
      </c>
    </row>
    <row r="119" spans="1:24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/>
      <c r="I119" s="145"/>
      <c r="J119" s="145">
        <v>1434</v>
      </c>
      <c r="K119" s="145"/>
      <c r="L119" s="145"/>
      <c r="M119" s="145"/>
      <c r="N119" s="145"/>
      <c r="O119" s="145">
        <f t="shared" ref="O119:O120" si="113">IF(SUM(D119:N119)=0,"",SUM(D119:N119))</f>
        <v>2770</v>
      </c>
      <c r="P119" s="19"/>
      <c r="Q119" s="23"/>
      <c r="R119" s="40" t="s">
        <v>97</v>
      </c>
      <c r="S119" s="39"/>
      <c r="T119" s="112">
        <v>12985</v>
      </c>
      <c r="U119" s="39"/>
      <c r="V119" s="145"/>
    </row>
    <row r="120" spans="1:24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/>
      <c r="I120" s="145"/>
      <c r="J120" s="145">
        <v>8</v>
      </c>
      <c r="K120" s="145"/>
      <c r="L120" s="145"/>
      <c r="M120" s="145"/>
      <c r="N120" s="145"/>
      <c r="O120" s="145">
        <f t="shared" si="113"/>
        <v>16</v>
      </c>
      <c r="P120" s="114">
        <f t="shared" ref="P120" si="114">IF(COUNTA(D120:N120)=0,"",COUNTA(D120:N120))</f>
        <v>2</v>
      </c>
      <c r="Q120" s="160" t="s">
        <v>378</v>
      </c>
      <c r="R120" s="31" t="s">
        <v>98</v>
      </c>
      <c r="S120" s="39"/>
      <c r="T120" s="112">
        <v>78</v>
      </c>
      <c r="U120" s="39"/>
      <c r="V120" s="145"/>
    </row>
    <row r="121" spans="1:24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41"/>
      <c r="I121" s="141"/>
      <c r="J121" s="138">
        <f>+J119/J120</f>
        <v>179.25</v>
      </c>
      <c r="K121" s="141"/>
      <c r="L121" s="141"/>
      <c r="M121" s="141"/>
      <c r="N121" s="141"/>
      <c r="O121" s="138">
        <f t="shared" si="99"/>
        <v>173.125</v>
      </c>
      <c r="P121" s="25"/>
      <c r="Q121" s="23"/>
      <c r="R121" s="133" t="s">
        <v>99</v>
      </c>
      <c r="S121" s="39"/>
      <c r="T121" s="138">
        <f t="shared" ref="T121" si="115">IF(T119="","",T119/T120)</f>
        <v>166.47435897435898</v>
      </c>
      <c r="U121" s="39"/>
      <c r="V121" s="141">
        <f>O121-A121</f>
        <v>6.650641025641022</v>
      </c>
    </row>
    <row r="122" spans="1:24" x14ac:dyDescent="0.25">
      <c r="A122" s="139">
        <v>21054</v>
      </c>
      <c r="B122" s="37" t="s">
        <v>206</v>
      </c>
      <c r="C122" s="17" t="s">
        <v>20</v>
      </c>
      <c r="D122" s="150"/>
      <c r="E122" s="145"/>
      <c r="F122" s="145">
        <v>2692</v>
      </c>
      <c r="G122" s="145"/>
      <c r="H122" s="145"/>
      <c r="I122" s="145"/>
      <c r="J122" s="145">
        <v>1474</v>
      </c>
      <c r="K122" s="145"/>
      <c r="L122" s="145"/>
      <c r="M122" s="145"/>
      <c r="N122" s="145"/>
      <c r="O122" s="145">
        <f t="shared" ref="O122:O123" si="116">IF(SUM(D122:N122)=0,"",SUM(D122:N122))</f>
        <v>4166</v>
      </c>
      <c r="P122" s="19"/>
      <c r="Q122" s="23"/>
      <c r="R122" s="37" t="s">
        <v>206</v>
      </c>
      <c r="S122" s="39"/>
      <c r="T122" s="139">
        <v>21054</v>
      </c>
      <c r="U122" s="39"/>
      <c r="V122" s="150"/>
    </row>
    <row r="123" spans="1:24" x14ac:dyDescent="0.25">
      <c r="A123" s="139">
        <v>116</v>
      </c>
      <c r="B123" s="37" t="s">
        <v>207</v>
      </c>
      <c r="C123" s="22" t="s">
        <v>22</v>
      </c>
      <c r="D123" s="150"/>
      <c r="E123" s="150"/>
      <c r="F123" s="145">
        <v>15</v>
      </c>
      <c r="G123" s="145"/>
      <c r="H123" s="145"/>
      <c r="I123" s="145"/>
      <c r="J123" s="145">
        <v>8</v>
      </c>
      <c r="K123" s="145"/>
      <c r="L123" s="145"/>
      <c r="M123" s="145"/>
      <c r="N123" s="145"/>
      <c r="O123" s="145">
        <f t="shared" si="116"/>
        <v>23</v>
      </c>
      <c r="P123" s="114">
        <f t="shared" ref="P123" si="117">IF(COUNTA(D123:N123)=0,"",COUNTA(D123:N123))</f>
        <v>2</v>
      </c>
      <c r="Q123" s="160" t="s">
        <v>379</v>
      </c>
      <c r="R123" s="37" t="s">
        <v>207</v>
      </c>
      <c r="S123" s="39"/>
      <c r="T123" s="139">
        <v>116</v>
      </c>
      <c r="U123" s="39"/>
      <c r="V123" s="150"/>
    </row>
    <row r="124" spans="1:24" x14ac:dyDescent="0.25">
      <c r="A124" s="138">
        <f>A122/A123</f>
        <v>181.5</v>
      </c>
      <c r="B124" s="135" t="s">
        <v>208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/>
      <c r="I124" s="138"/>
      <c r="J124" s="138">
        <f>+J122/J123</f>
        <v>184.25</v>
      </c>
      <c r="K124" s="138"/>
      <c r="L124" s="138"/>
      <c r="M124" s="138"/>
      <c r="N124" s="138"/>
      <c r="O124" s="138">
        <f t="shared" si="99"/>
        <v>181.13043478260869</v>
      </c>
      <c r="P124" s="25"/>
      <c r="Q124" s="23"/>
      <c r="R124" s="135" t="s">
        <v>208</v>
      </c>
      <c r="S124" s="39"/>
      <c r="T124" s="138">
        <f t="shared" ref="T124" si="118">IF(T122="","",T122/T123)</f>
        <v>181.5</v>
      </c>
      <c r="U124" s="39"/>
      <c r="V124" s="141">
        <f>O124-A124</f>
        <v>-0.36956521739131176</v>
      </c>
    </row>
    <row r="125" spans="1:24" x14ac:dyDescent="0.25">
      <c r="A125" s="139">
        <v>0</v>
      </c>
      <c r="B125" s="37" t="s">
        <v>206</v>
      </c>
      <c r="C125" s="17" t="s">
        <v>20</v>
      </c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45" t="str">
        <f t="shared" ref="O125:O126" si="119">IF(SUM(D125:F125)=0,"",SUM(D125:F125))</f>
        <v/>
      </c>
      <c r="P125" s="19"/>
      <c r="Q125" s="23"/>
      <c r="R125" s="37" t="s">
        <v>206</v>
      </c>
      <c r="S125" s="39"/>
      <c r="T125" s="166"/>
      <c r="U125" s="39"/>
      <c r="V125" s="150"/>
    </row>
    <row r="126" spans="1:24" x14ac:dyDescent="0.25">
      <c r="A126" s="166"/>
      <c r="B126" s="134" t="s">
        <v>265</v>
      </c>
      <c r="C126" s="22" t="s">
        <v>22</v>
      </c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45" t="str">
        <f t="shared" si="119"/>
        <v/>
      </c>
      <c r="P126" s="114" t="str">
        <f t="shared" ref="P126" si="120">IF(COUNTA(D126:F126)=0,"",COUNTA(D126:F126))</f>
        <v/>
      </c>
      <c r="Q126" s="23"/>
      <c r="R126" s="134" t="s">
        <v>265</v>
      </c>
      <c r="S126" s="39"/>
      <c r="T126" s="166"/>
      <c r="U126" s="39"/>
      <c r="V126" s="150"/>
    </row>
    <row r="127" spans="1:24" x14ac:dyDescent="0.25">
      <c r="A127" s="138"/>
      <c r="B127" s="135" t="s">
        <v>266</v>
      </c>
      <c r="C127" s="22" t="s">
        <v>24</v>
      </c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38" t="str">
        <f t="shared" ref="O127:O139" si="121">IF(O125="","",O125/O126)</f>
        <v/>
      </c>
      <c r="P127" s="25"/>
      <c r="Q127" s="23"/>
      <c r="R127" s="135" t="s">
        <v>266</v>
      </c>
      <c r="S127" s="39"/>
      <c r="T127" s="138"/>
      <c r="U127" s="39"/>
      <c r="V127" s="141"/>
    </row>
    <row r="128" spans="1:24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/>
      <c r="I128" s="145"/>
      <c r="J128" s="145"/>
      <c r="K128" s="145">
        <v>1284</v>
      </c>
      <c r="L128" s="145"/>
      <c r="M128" s="145"/>
      <c r="N128" s="145">
        <v>680</v>
      </c>
      <c r="O128" s="145">
        <f>IF(SUM(D128:N128)=0,"",SUM(D128:N128))</f>
        <v>1964</v>
      </c>
      <c r="P128" s="19"/>
      <c r="Q128" s="23"/>
      <c r="R128" s="37" t="s">
        <v>100</v>
      </c>
      <c r="S128" s="39"/>
      <c r="T128" s="139">
        <v>9811</v>
      </c>
      <c r="U128" s="39"/>
      <c r="V128" s="150"/>
    </row>
    <row r="129" spans="1:22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/>
      <c r="I129" s="145"/>
      <c r="J129" s="145"/>
      <c r="K129" s="145">
        <v>8</v>
      </c>
      <c r="L129" s="145"/>
      <c r="M129" s="145"/>
      <c r="N129" s="145">
        <v>5</v>
      </c>
      <c r="O129" s="145">
        <f>IF(SUM(D129:N129)=0,"",SUM(D129:N129))</f>
        <v>13</v>
      </c>
      <c r="P129" s="114">
        <f>IF(COUNTA(D129:N129)=0,"",COUNTA(D129:N129))</f>
        <v>2</v>
      </c>
      <c r="Q129" s="247" t="s">
        <v>427</v>
      </c>
      <c r="R129" s="27" t="s">
        <v>101</v>
      </c>
      <c r="S129" s="39"/>
      <c r="T129" s="139">
        <v>67</v>
      </c>
      <c r="U129" s="39"/>
      <c r="V129" s="150"/>
    </row>
    <row r="130" spans="1:22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41"/>
      <c r="I130" s="141"/>
      <c r="J130" s="141"/>
      <c r="K130" s="138">
        <f>+K128/K129</f>
        <v>160.5</v>
      </c>
      <c r="L130" s="138"/>
      <c r="M130" s="138"/>
      <c r="N130" s="138">
        <f>+N128/N129</f>
        <v>136</v>
      </c>
      <c r="O130" s="138">
        <f t="shared" ref="O130" si="122">IF(O128="","",O128/O129)</f>
        <v>151.07692307692307</v>
      </c>
      <c r="P130" s="25"/>
      <c r="Q130" s="41"/>
      <c r="R130" s="135" t="s">
        <v>102</v>
      </c>
      <c r="S130" s="39"/>
      <c r="T130" s="138">
        <f t="shared" ref="T130" si="123">IF(T128="","",T128/T129)</f>
        <v>146.43283582089552</v>
      </c>
      <c r="U130" s="39"/>
      <c r="V130" s="141">
        <f>O130-A130</f>
        <v>4.6440872560275466</v>
      </c>
    </row>
    <row r="131" spans="1:22" x14ac:dyDescent="0.25">
      <c r="A131" s="139">
        <v>0</v>
      </c>
      <c r="B131" s="37" t="s">
        <v>223</v>
      </c>
      <c r="C131" s="17" t="s">
        <v>20</v>
      </c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45" t="str">
        <f t="shared" ref="O131:O132" si="124">IF(SUM(D131:F131)=0,"",SUM(D131:F131))</f>
        <v/>
      </c>
      <c r="P131" s="19"/>
      <c r="Q131" s="42"/>
      <c r="R131" s="37" t="s">
        <v>223</v>
      </c>
      <c r="S131" s="39"/>
      <c r="T131" s="166"/>
      <c r="U131" s="39"/>
      <c r="V131" s="150"/>
    </row>
    <row r="132" spans="1:22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45" t="str">
        <f t="shared" si="124"/>
        <v/>
      </c>
      <c r="P132" s="114" t="str">
        <f t="shared" ref="P132" si="125">IF(COUNTA(D132:F132)=0,"",COUNTA(D132:F132))</f>
        <v/>
      </c>
      <c r="Q132" s="42"/>
      <c r="R132" s="134" t="s">
        <v>36</v>
      </c>
      <c r="S132" s="39"/>
      <c r="T132" s="166"/>
      <c r="U132" s="39"/>
      <c r="V132" s="150"/>
    </row>
    <row r="133" spans="1:22" x14ac:dyDescent="0.25">
      <c r="A133" s="138"/>
      <c r="B133" s="135" t="s">
        <v>225</v>
      </c>
      <c r="C133" s="22" t="s">
        <v>24</v>
      </c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38" t="str">
        <f t="shared" si="121"/>
        <v/>
      </c>
      <c r="P133" s="25"/>
      <c r="Q133" s="42"/>
      <c r="R133" s="135" t="s">
        <v>225</v>
      </c>
      <c r="S133" s="39"/>
      <c r="T133" s="138"/>
      <c r="U133" s="39"/>
      <c r="V133" s="141"/>
    </row>
    <row r="134" spans="1:22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 t="str">
        <f t="shared" ref="O134:O135" si="126">IF(SUM(D134:F134)=0,"",SUM(D134:F134))</f>
        <v/>
      </c>
      <c r="P134" s="19"/>
      <c r="Q134" s="23"/>
      <c r="R134" s="37" t="s">
        <v>103</v>
      </c>
      <c r="S134" s="39"/>
      <c r="T134" s="139">
        <v>2371</v>
      </c>
      <c r="U134" s="39"/>
      <c r="V134" s="145"/>
    </row>
    <row r="135" spans="1:22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 t="str">
        <f t="shared" si="126"/>
        <v/>
      </c>
      <c r="P135" s="114" t="str">
        <f t="shared" ref="P135" si="127">IF(COUNTA(D135:F135)=0,"",COUNTA(D135:F135))</f>
        <v/>
      </c>
      <c r="Q135" s="160"/>
      <c r="R135" s="27" t="s">
        <v>26</v>
      </c>
      <c r="S135" s="39"/>
      <c r="T135" s="139">
        <v>14</v>
      </c>
      <c r="U135" s="39"/>
      <c r="V135" s="145"/>
    </row>
    <row r="136" spans="1:22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38" t="str">
        <f t="shared" si="121"/>
        <v/>
      </c>
      <c r="P136" s="25"/>
      <c r="Q136" s="160"/>
      <c r="R136" s="135" t="s">
        <v>104</v>
      </c>
      <c r="S136" s="39"/>
      <c r="T136" s="138">
        <f t="shared" ref="T136" si="128">IF(T134="","",T134/T135)</f>
        <v>169.35714285714286</v>
      </c>
      <c r="U136" s="39"/>
      <c r="V136" s="141"/>
    </row>
    <row r="137" spans="1:22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45" t="str">
        <f t="shared" ref="O137:O138" si="129">IF(SUM(D137:F137)=0,"",SUM(D137:F137))</f>
        <v/>
      </c>
      <c r="P137" s="19"/>
      <c r="Q137" s="28"/>
      <c r="R137" s="43" t="s">
        <v>105</v>
      </c>
      <c r="S137" s="39"/>
      <c r="T137" s="139"/>
      <c r="U137" s="39"/>
      <c r="V137" s="155"/>
    </row>
    <row r="138" spans="1:22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45" t="str">
        <f t="shared" si="129"/>
        <v/>
      </c>
      <c r="P138" s="114" t="str">
        <f t="shared" ref="P138" si="130">IF(COUNTA(D138:F138)=0,"",COUNTA(D138:F138))</f>
        <v/>
      </c>
      <c r="Q138" s="160"/>
      <c r="R138" s="31" t="s">
        <v>75</v>
      </c>
      <c r="S138" s="39"/>
      <c r="T138" s="139"/>
      <c r="U138" s="39"/>
      <c r="V138" s="150"/>
    </row>
    <row r="139" spans="1:22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38" t="str">
        <f t="shared" si="121"/>
        <v/>
      </c>
      <c r="P139" s="25"/>
      <c r="Q139" s="28"/>
      <c r="R139" s="133" t="s">
        <v>106</v>
      </c>
      <c r="S139" s="39"/>
      <c r="T139" s="138"/>
      <c r="U139" s="39"/>
      <c r="V139" s="141"/>
    </row>
    <row r="140" spans="1:22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 t="shared" ref="F140:H141" si="131">F11+F14+F17+F20+F23+F26+F29+F32+F35+F38+F41+F44+F47+F50+F53+F59+F62+F65+F68+F71+F74+F77+F83+F86+F89+F92+F95+F98+F101+F104+F107+F110+F113+F116+F119+F122+F125+F128+F131+F134+F137</f>
        <v>26552</v>
      </c>
      <c r="G140" s="140">
        <f t="shared" si="131"/>
        <v>1090</v>
      </c>
      <c r="H140" s="140">
        <f t="shared" si="131"/>
        <v>19151</v>
      </c>
      <c r="I140" s="140">
        <f t="shared" ref="I140:J140" si="132">I11+I14+I17+I20+I23+I26+I29+I32+I35+I38+I41+I44+I47+I50+I53+I59+I62+I65+I68+I71+I74+I77+I83+I86+I89+I92+I95+I98+I101+I104+I107+I110+I113+I116+I119+I122+I125+I128+I131+I134+I137</f>
        <v>21365</v>
      </c>
      <c r="J140" s="140">
        <f t="shared" si="132"/>
        <v>8681</v>
      </c>
      <c r="K140" s="140">
        <f>K11+K14+K17+K20+K23+K26+K29+K32+K35+K38+K41+K44+K47+K50+K53+K56+K59+K62+K65+K68+K71+K74+K77+K80+K83+K86+K89+K92+K95+K98+K101+K104+K107+K110+K113+K116+K119+K122+K125+K128+K131+K134+K137</f>
        <v>9168</v>
      </c>
      <c r="L140" s="140">
        <f>L11+L14+L17+L20+L23+L26+L29+L32+L35+L38+L41+L44+L47+L50+L53+L56+L59+L62+L65+L68+L71+L74+L77+L80+L83+L86+L89+L92+L95+L98+L101+L104+L107+L110+L113+L116+L119+L122+L125+L128+L131+L134+L137</f>
        <v>3668</v>
      </c>
      <c r="M140" s="140">
        <f t="shared" ref="M140:N140" si="133">M11+M14+M17+M20+M23+M26+M29+M32+M35+M38+M41+M44+M47+M50+M53+M56+M59+M62+M65+M68+M71+M74+M77+M80+M83+M86+M89+M92+M95+M98+M101+M104+M107+M110+M113+M116+M119+M122+M125+M128+M131+M134+M137</f>
        <v>8455</v>
      </c>
      <c r="N140" s="140">
        <f t="shared" si="133"/>
        <v>2807</v>
      </c>
      <c r="O140" s="140">
        <f>SUM(D140:N140)</f>
        <v>112047</v>
      </c>
      <c r="P140" s="146"/>
      <c r="Q140" s="45"/>
      <c r="R140" s="44"/>
      <c r="S140" s="45"/>
      <c r="T140" s="140">
        <f>T11+T14+T17+T20+T23+T26+T29+T32+T35+T38+T41+T44+T47+T50+T53+T59+T62+T65+T68+T71+T74+T77+T83+T86+T92+T95+T98+T101++T104+T107+T110+T113+T116+T119+T122+T125+T128+T131+T134+T137</f>
        <v>454055</v>
      </c>
      <c r="U140" s="45"/>
      <c r="V140" s="45"/>
    </row>
    <row r="141" spans="1:22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 t="shared" si="131"/>
        <v>150</v>
      </c>
      <c r="G141" s="145">
        <f t="shared" si="131"/>
        <v>8</v>
      </c>
      <c r="H141" s="145">
        <f t="shared" si="131"/>
        <v>111</v>
      </c>
      <c r="I141" s="145">
        <f t="shared" ref="I141:J141" si="134">I12+I15+I18+I21+I24+I27+I30+I33+I36+I39+I42+I45+I48+I51+I54+I60+I63+I66+I69+I72+I75+I78+I84+I87+I90+I93+I96+I99+I102+I105+I108+I111+I114+I117+I120+I123+I126+I129+I132+I135+I138</f>
        <v>128</v>
      </c>
      <c r="J141" s="145">
        <f t="shared" si="134"/>
        <v>48</v>
      </c>
      <c r="K141" s="145">
        <f>K12+K15+K18+K21+K24+K27+K30+K33+K36+K39+K42+K45+K48+K51+K54+K57+K60+K63+K66+K69+K72+K75+K78+K81+K84+K87+K90+K93+K96+K99+K102+K105+K108+K111+K114+K117+K120+K123+K126+K129+K132+K135+K138</f>
        <v>64</v>
      </c>
      <c r="L141" s="145">
        <f>L12+L15+L18+L21+L24+L27+L30+L33+L36+L39+L42+L45+L48+L51+L54+L57+L60+L63+L66+L69+L72+L75+L78+L81+L84+L87+L90+L93+L96+L99+L102+L105+L108+L111+L114+L117+L120+L123+L126+L129+L132+L135+L138</f>
        <v>27</v>
      </c>
      <c r="M141" s="145">
        <f t="shared" ref="M141:N141" si="135">M12+M15+M18+M21+M24+M27+M30+M33+M36+M39+M42+M45+M48+M51+M54+M57+M60+M63+M66+M69+M72+M75+M78+M81+M84+M87+M90+M93+M96+M99+M102+M105+M108+M111+M114+M117+M120+M123+M126+M129+M132+M135+M138</f>
        <v>45</v>
      </c>
      <c r="N141" s="145">
        <f t="shared" si="135"/>
        <v>20</v>
      </c>
      <c r="O141" s="139">
        <f>SUM(D141:N141)</f>
        <v>664</v>
      </c>
      <c r="P141" s="53">
        <f>SUM(P12:P138)</f>
        <v>63</v>
      </c>
      <c r="Q141" s="45"/>
      <c r="R141" s="46"/>
      <c r="S141" s="45"/>
      <c r="T141" s="145">
        <f>T12+T15+T18+T21+T24+T27+T30+T33+T36+T39+T42+T45+T48+T51+T54+T60+T63+T66+T69+T72+T75+T78+T84+T87+T90+T93+T96+T99+T102++T105+T108+T111+T114+T117+T120+T123+T126+T129+T132+T135+T138</f>
        <v>2631</v>
      </c>
      <c r="U141" s="45"/>
      <c r="V141" s="45"/>
    </row>
    <row r="142" spans="1:22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36">IF(D141=0,"",(D140/D141))</f>
        <v>175.35416666666666</v>
      </c>
      <c r="E142" s="141">
        <f t="shared" si="136"/>
        <v>179.53333333333333</v>
      </c>
      <c r="F142" s="141">
        <f t="shared" ref="F142:G142" si="137">IF(F141=0,"",(F140/F141))</f>
        <v>177.01333333333332</v>
      </c>
      <c r="G142" s="141">
        <f t="shared" si="137"/>
        <v>136.25</v>
      </c>
      <c r="H142" s="141">
        <f t="shared" ref="H142:K142" si="138">IF(H141=0,"",(H140/H141))</f>
        <v>172.53153153153153</v>
      </c>
      <c r="I142" s="141">
        <f t="shared" si="138"/>
        <v>166.9140625</v>
      </c>
      <c r="J142" s="141">
        <f t="shared" si="138"/>
        <v>180.85416666666666</v>
      </c>
      <c r="K142" s="141">
        <f t="shared" si="138"/>
        <v>143.25</v>
      </c>
      <c r="L142" s="141">
        <f t="shared" ref="L142:N142" si="139">IF(L141=0,"",(L140/L141))</f>
        <v>135.85185185185185</v>
      </c>
      <c r="M142" s="141">
        <f t="shared" si="139"/>
        <v>187.88888888888889</v>
      </c>
      <c r="N142" s="141">
        <f t="shared" si="139"/>
        <v>140.35</v>
      </c>
      <c r="O142" s="48">
        <f>O140/O141</f>
        <v>168.74548192771084</v>
      </c>
      <c r="P142" s="49"/>
      <c r="Q142" s="50"/>
      <c r="R142" s="44"/>
      <c r="S142" s="50"/>
      <c r="T142" s="141">
        <f>IF(T141=0,"",(T140/T141))</f>
        <v>172.57886735081718</v>
      </c>
      <c r="U142" s="50"/>
      <c r="V142" s="50"/>
    </row>
    <row r="143" spans="1:22" x14ac:dyDescent="0.25"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P143" s="51"/>
      <c r="Q143" s="191" t="s">
        <v>202</v>
      </c>
      <c r="R143" s="156">
        <f>COUNTA(R10:R139)/3</f>
        <v>43</v>
      </c>
    </row>
    <row r="144" spans="1:22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63">
        <f>COUNTA(H11:H139)/3</f>
        <v>7</v>
      </c>
      <c r="I144" s="63">
        <f t="shared" ref="I144:K144" si="140">COUNTA(I11:I139)/3</f>
        <v>10</v>
      </c>
      <c r="J144" s="63">
        <f t="shared" si="140"/>
        <v>6</v>
      </c>
      <c r="K144" s="63">
        <f t="shared" si="140"/>
        <v>8</v>
      </c>
      <c r="L144" s="63">
        <f t="shared" ref="L144:N144" si="141">COUNTA(L11:L139)/3</f>
        <v>4</v>
      </c>
      <c r="M144" s="63">
        <f t="shared" si="141"/>
        <v>6</v>
      </c>
      <c r="N144" s="63">
        <f t="shared" si="141"/>
        <v>4</v>
      </c>
      <c r="O144" s="157">
        <f>SUM(D144:N144)</f>
        <v>63</v>
      </c>
      <c r="P144" s="8"/>
      <c r="R144" s="54"/>
    </row>
  </sheetData>
  <mergeCells count="1">
    <mergeCell ref="O5:P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0"/>
  <sheetViews>
    <sheetView topLeftCell="A46" workbookViewId="0">
      <selection activeCell="G73" sqref="G73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300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231</v>
      </c>
      <c r="E7" s="64"/>
      <c r="F7" s="71" t="s">
        <v>277</v>
      </c>
      <c r="G7" s="64" t="s">
        <v>233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69" si="0">J7/K7</f>
        <v>187.5</v>
      </c>
      <c r="M7" s="200" t="s">
        <v>250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231</v>
      </c>
      <c r="E8" s="64"/>
      <c r="F8" s="221" t="s">
        <v>277</v>
      </c>
      <c r="G8" s="64" t="s">
        <v>233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0" t="s">
        <v>250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231</v>
      </c>
      <c r="E9" s="64"/>
      <c r="F9" s="221" t="s">
        <v>277</v>
      </c>
      <c r="G9" s="64" t="s">
        <v>233</v>
      </c>
      <c r="H9" s="180" t="s">
        <v>132</v>
      </c>
      <c r="I9" s="221" t="s">
        <v>121</v>
      </c>
      <c r="J9" s="65">
        <v>1426</v>
      </c>
      <c r="K9" s="63">
        <v>8</v>
      </c>
      <c r="L9" s="66">
        <f t="shared" si="0"/>
        <v>178.25</v>
      </c>
      <c r="M9" s="200" t="s">
        <v>250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231</v>
      </c>
      <c r="E10" s="64"/>
      <c r="F10" s="221" t="s">
        <v>277</v>
      </c>
      <c r="G10" s="64" t="s">
        <v>233</v>
      </c>
      <c r="H10" s="72" t="s">
        <v>122</v>
      </c>
      <c r="I10" s="221" t="s">
        <v>230</v>
      </c>
      <c r="J10" s="65">
        <v>1469</v>
      </c>
      <c r="K10" s="63">
        <v>8</v>
      </c>
      <c r="L10" s="66">
        <f t="shared" si="0"/>
        <v>183.625</v>
      </c>
      <c r="M10" s="201" t="s">
        <v>204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231</v>
      </c>
      <c r="E11" s="64"/>
      <c r="F11" s="221" t="s">
        <v>277</v>
      </c>
      <c r="G11" s="64" t="s">
        <v>233</v>
      </c>
      <c r="H11" s="180" t="s">
        <v>227</v>
      </c>
      <c r="I11" s="221" t="s">
        <v>230</v>
      </c>
      <c r="J11" s="65">
        <v>1336</v>
      </c>
      <c r="K11" s="63">
        <v>8</v>
      </c>
      <c r="L11" s="66">
        <f t="shared" si="0"/>
        <v>167</v>
      </c>
      <c r="M11" s="201" t="s">
        <v>204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231</v>
      </c>
      <c r="E12" s="64"/>
      <c r="F12" s="221" t="s">
        <v>277</v>
      </c>
      <c r="G12" s="64" t="s">
        <v>233</v>
      </c>
      <c r="H12" s="180" t="s">
        <v>127</v>
      </c>
      <c r="I12" s="221" t="s">
        <v>229</v>
      </c>
      <c r="J12" s="65">
        <v>1051</v>
      </c>
      <c r="K12" s="63">
        <v>8</v>
      </c>
      <c r="L12" s="66">
        <f t="shared" si="0"/>
        <v>131.375</v>
      </c>
      <c r="M12" s="176" t="s">
        <v>235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292</v>
      </c>
      <c r="E13" s="64"/>
      <c r="F13" s="223" t="s">
        <v>293</v>
      </c>
      <c r="G13" s="64" t="s">
        <v>294</v>
      </c>
      <c r="H13" s="180" t="s">
        <v>132</v>
      </c>
      <c r="I13" s="223"/>
      <c r="J13" s="65">
        <v>2693</v>
      </c>
      <c r="K13" s="63">
        <v>15</v>
      </c>
      <c r="L13" s="66">
        <f t="shared" si="0"/>
        <v>179.53333333333333</v>
      </c>
      <c r="M13" s="223" t="s">
        <v>295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296</v>
      </c>
      <c r="E14" s="64"/>
      <c r="F14" s="223" t="s">
        <v>18</v>
      </c>
      <c r="G14" s="64" t="s">
        <v>119</v>
      </c>
      <c r="H14" s="72" t="s">
        <v>120</v>
      </c>
      <c r="I14" s="223" t="s">
        <v>121</v>
      </c>
      <c r="J14" s="65">
        <v>2665</v>
      </c>
      <c r="K14" s="63">
        <v>15</v>
      </c>
      <c r="L14" s="66">
        <f t="shared" si="0"/>
        <v>177.66666666666666</v>
      </c>
      <c r="M14" s="231" t="s">
        <v>304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296</v>
      </c>
      <c r="E15" s="64"/>
      <c r="F15" s="223" t="s">
        <v>18</v>
      </c>
      <c r="G15" s="64" t="s">
        <v>119</v>
      </c>
      <c r="H15" s="72" t="s">
        <v>122</v>
      </c>
      <c r="I15" s="223" t="s">
        <v>121</v>
      </c>
      <c r="J15" s="65">
        <v>2820</v>
      </c>
      <c r="K15" s="63">
        <v>15</v>
      </c>
      <c r="L15" s="66">
        <f t="shared" si="0"/>
        <v>188</v>
      </c>
      <c r="M15" s="231" t="s">
        <v>304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296</v>
      </c>
      <c r="E16" s="64"/>
      <c r="F16" s="223" t="s">
        <v>18</v>
      </c>
      <c r="G16" s="64" t="s">
        <v>119</v>
      </c>
      <c r="H16" s="180" t="s">
        <v>228</v>
      </c>
      <c r="I16" s="223" t="s">
        <v>121</v>
      </c>
      <c r="J16" s="65">
        <v>2916</v>
      </c>
      <c r="K16" s="63">
        <v>15</v>
      </c>
      <c r="L16" s="236">
        <f t="shared" si="0"/>
        <v>194.4</v>
      </c>
      <c r="M16" s="231" t="s">
        <v>304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296</v>
      </c>
      <c r="E17" s="64"/>
      <c r="F17" s="223" t="s">
        <v>18</v>
      </c>
      <c r="G17" s="64" t="s">
        <v>119</v>
      </c>
      <c r="H17" s="180" t="s">
        <v>127</v>
      </c>
      <c r="I17" s="223"/>
      <c r="J17" s="65">
        <v>2190</v>
      </c>
      <c r="K17" s="63">
        <v>15</v>
      </c>
      <c r="L17" s="66">
        <f t="shared" si="0"/>
        <v>146</v>
      </c>
      <c r="M17" s="223" t="s">
        <v>307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296</v>
      </c>
      <c r="E18" s="64"/>
      <c r="F18" s="223" t="s">
        <v>18</v>
      </c>
      <c r="G18" s="64" t="s">
        <v>119</v>
      </c>
      <c r="H18" s="180" t="s">
        <v>125</v>
      </c>
      <c r="I18" s="223" t="s">
        <v>230</v>
      </c>
      <c r="J18" s="65">
        <v>2926</v>
      </c>
      <c r="K18" s="63">
        <v>15</v>
      </c>
      <c r="L18" s="204">
        <f t="shared" si="0"/>
        <v>195.06666666666666</v>
      </c>
      <c r="M18" s="223" t="s">
        <v>306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296</v>
      </c>
      <c r="E19" s="64"/>
      <c r="F19" s="223" t="s">
        <v>18</v>
      </c>
      <c r="G19" s="64" t="s">
        <v>119</v>
      </c>
      <c r="H19" s="180" t="s">
        <v>297</v>
      </c>
      <c r="I19" s="223" t="s">
        <v>230</v>
      </c>
      <c r="J19" s="65">
        <v>2420</v>
      </c>
      <c r="K19" s="63">
        <v>15</v>
      </c>
      <c r="L19" s="66">
        <f t="shared" si="0"/>
        <v>161.33333333333334</v>
      </c>
      <c r="M19" s="231" t="s">
        <v>306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296</v>
      </c>
      <c r="E20" s="64"/>
      <c r="F20" s="223" t="s">
        <v>18</v>
      </c>
      <c r="G20" s="64" t="s">
        <v>119</v>
      </c>
      <c r="H20" s="180" t="s">
        <v>244</v>
      </c>
      <c r="I20" s="223" t="s">
        <v>230</v>
      </c>
      <c r="J20" s="65">
        <v>2692</v>
      </c>
      <c r="K20" s="63">
        <v>15</v>
      </c>
      <c r="L20" s="66">
        <f t="shared" si="0"/>
        <v>179.46666666666667</v>
      </c>
      <c r="M20" s="231" t="s">
        <v>306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296</v>
      </c>
      <c r="E21" s="64"/>
      <c r="F21" s="223" t="s">
        <v>18</v>
      </c>
      <c r="G21" s="64" t="s">
        <v>119</v>
      </c>
      <c r="H21" s="180" t="s">
        <v>298</v>
      </c>
      <c r="I21" s="223"/>
      <c r="J21" s="65">
        <v>2519</v>
      </c>
      <c r="K21" s="63">
        <v>15</v>
      </c>
      <c r="L21" s="66">
        <f t="shared" si="0"/>
        <v>167.93333333333334</v>
      </c>
      <c r="M21" s="223" t="s">
        <v>305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296</v>
      </c>
      <c r="E22" s="64"/>
      <c r="F22" s="223" t="s">
        <v>18</v>
      </c>
      <c r="G22" s="64" t="s">
        <v>119</v>
      </c>
      <c r="H22" s="180" t="s">
        <v>299</v>
      </c>
      <c r="I22" s="223" t="s">
        <v>229</v>
      </c>
      <c r="J22" s="65">
        <v>2720</v>
      </c>
      <c r="K22" s="63">
        <v>15</v>
      </c>
      <c r="L22" s="66">
        <f t="shared" si="0"/>
        <v>181.33333333333334</v>
      </c>
      <c r="M22" s="223" t="s">
        <v>308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296</v>
      </c>
      <c r="E23" s="64"/>
      <c r="F23" s="223" t="s">
        <v>18</v>
      </c>
      <c r="G23" s="64" t="s">
        <v>119</v>
      </c>
      <c r="H23" s="180" t="s">
        <v>254</v>
      </c>
      <c r="I23" s="223" t="s">
        <v>229</v>
      </c>
      <c r="J23" s="65">
        <v>2684</v>
      </c>
      <c r="K23" s="63">
        <v>15</v>
      </c>
      <c r="L23" s="66">
        <f t="shared" si="0"/>
        <v>178.93333333333334</v>
      </c>
      <c r="M23" s="231" t="s">
        <v>308</v>
      </c>
    </row>
    <row r="24" spans="1:13" x14ac:dyDescent="0.25">
      <c r="A24" s="63">
        <v>25</v>
      </c>
      <c r="B24" s="63">
        <v>9</v>
      </c>
      <c r="C24" s="63">
        <v>2022</v>
      </c>
      <c r="D24" s="64" t="s">
        <v>324</v>
      </c>
      <c r="E24" s="64"/>
      <c r="F24" s="235" t="s">
        <v>322</v>
      </c>
      <c r="G24" s="64" t="s">
        <v>134</v>
      </c>
      <c r="H24" s="180" t="s">
        <v>243</v>
      </c>
      <c r="I24" s="235"/>
      <c r="J24" s="65">
        <v>1090</v>
      </c>
      <c r="K24" s="63">
        <v>8</v>
      </c>
      <c r="L24" s="66">
        <f t="shared" si="0"/>
        <v>136.25</v>
      </c>
      <c r="M24" s="235" t="s">
        <v>323</v>
      </c>
    </row>
    <row r="25" spans="1:13" x14ac:dyDescent="0.25">
      <c r="A25" s="63">
        <v>2</v>
      </c>
      <c r="B25" s="63">
        <v>10</v>
      </c>
      <c r="C25" s="63">
        <v>2022</v>
      </c>
      <c r="D25" s="64" t="s">
        <v>326</v>
      </c>
      <c r="E25" s="64"/>
      <c r="F25" s="238" t="s">
        <v>327</v>
      </c>
      <c r="G25" s="64" t="s">
        <v>119</v>
      </c>
      <c r="H25" s="180" t="s">
        <v>228</v>
      </c>
      <c r="I25" s="238"/>
      <c r="J25" s="65">
        <v>3387</v>
      </c>
      <c r="K25" s="63">
        <v>18</v>
      </c>
      <c r="L25" s="66">
        <f t="shared" si="0"/>
        <v>188.16666666666666</v>
      </c>
      <c r="M25" s="238" t="s">
        <v>323</v>
      </c>
    </row>
    <row r="26" spans="1:13" x14ac:dyDescent="0.25">
      <c r="A26" s="63">
        <v>2</v>
      </c>
      <c r="B26" s="63">
        <v>10</v>
      </c>
      <c r="C26" s="63">
        <v>2022</v>
      </c>
      <c r="D26" s="64" t="s">
        <v>326</v>
      </c>
      <c r="E26" s="64"/>
      <c r="F26" s="238" t="s">
        <v>327</v>
      </c>
      <c r="G26" s="64" t="s">
        <v>119</v>
      </c>
      <c r="H26" s="72" t="s">
        <v>122</v>
      </c>
      <c r="I26" s="238"/>
      <c r="J26" s="65">
        <v>3403</v>
      </c>
      <c r="K26" s="63">
        <v>18</v>
      </c>
      <c r="L26" s="66">
        <f t="shared" si="0"/>
        <v>189.05555555555554</v>
      </c>
      <c r="M26" s="238" t="s">
        <v>295</v>
      </c>
    </row>
    <row r="27" spans="1:13" x14ac:dyDescent="0.25">
      <c r="A27" s="63">
        <v>2</v>
      </c>
      <c r="B27" s="63">
        <v>10</v>
      </c>
      <c r="C27" s="63">
        <v>2022</v>
      </c>
      <c r="D27" s="64" t="s">
        <v>326</v>
      </c>
      <c r="E27" s="64"/>
      <c r="F27" s="238" t="s">
        <v>327</v>
      </c>
      <c r="G27" s="64" t="s">
        <v>119</v>
      </c>
      <c r="H27" s="180" t="s">
        <v>299</v>
      </c>
      <c r="I27" s="238"/>
      <c r="J27" s="65">
        <v>2787</v>
      </c>
      <c r="K27" s="63">
        <v>15</v>
      </c>
      <c r="L27" s="66">
        <f t="shared" si="0"/>
        <v>185.8</v>
      </c>
      <c r="M27" s="238" t="s">
        <v>334</v>
      </c>
    </row>
    <row r="28" spans="1:13" x14ac:dyDescent="0.25">
      <c r="A28" s="63">
        <v>2</v>
      </c>
      <c r="B28" s="63">
        <v>10</v>
      </c>
      <c r="C28" s="63">
        <v>2022</v>
      </c>
      <c r="D28" s="64" t="s">
        <v>326</v>
      </c>
      <c r="E28" s="64"/>
      <c r="F28" s="238" t="s">
        <v>327</v>
      </c>
      <c r="G28" s="64" t="s">
        <v>119</v>
      </c>
      <c r="H28" s="72" t="s">
        <v>120</v>
      </c>
      <c r="I28" s="238" t="s">
        <v>121</v>
      </c>
      <c r="J28" s="65">
        <v>2517</v>
      </c>
      <c r="K28" s="63">
        <v>15</v>
      </c>
      <c r="L28" s="66">
        <f t="shared" si="0"/>
        <v>167.8</v>
      </c>
      <c r="M28" s="238" t="s">
        <v>328</v>
      </c>
    </row>
    <row r="29" spans="1:13" x14ac:dyDescent="0.25">
      <c r="A29" s="63">
        <v>2</v>
      </c>
      <c r="B29" s="63">
        <v>10</v>
      </c>
      <c r="C29" s="63">
        <v>2022</v>
      </c>
      <c r="D29" s="64" t="s">
        <v>326</v>
      </c>
      <c r="E29" s="64"/>
      <c r="F29" s="238" t="s">
        <v>327</v>
      </c>
      <c r="G29" s="64" t="s">
        <v>119</v>
      </c>
      <c r="H29" s="180" t="s">
        <v>254</v>
      </c>
      <c r="I29" s="238" t="s">
        <v>121</v>
      </c>
      <c r="J29" s="65">
        <v>2727</v>
      </c>
      <c r="K29" s="63">
        <v>15</v>
      </c>
      <c r="L29" s="66">
        <f t="shared" si="0"/>
        <v>181.8</v>
      </c>
      <c r="M29" s="238" t="s">
        <v>328</v>
      </c>
    </row>
    <row r="30" spans="1:13" x14ac:dyDescent="0.25">
      <c r="A30" s="63">
        <v>2</v>
      </c>
      <c r="B30" s="63">
        <v>10</v>
      </c>
      <c r="C30" s="63">
        <v>2022</v>
      </c>
      <c r="D30" s="64" t="s">
        <v>326</v>
      </c>
      <c r="E30" s="64"/>
      <c r="F30" s="238" t="s">
        <v>327</v>
      </c>
      <c r="G30" s="64" t="s">
        <v>119</v>
      </c>
      <c r="H30" s="180" t="s">
        <v>127</v>
      </c>
      <c r="I30" s="238"/>
      <c r="J30" s="65">
        <v>2323</v>
      </c>
      <c r="K30" s="63">
        <v>15</v>
      </c>
      <c r="L30" s="66">
        <f t="shared" si="0"/>
        <v>154.86666666666667</v>
      </c>
      <c r="M30" s="238" t="s">
        <v>329</v>
      </c>
    </row>
    <row r="31" spans="1:13" x14ac:dyDescent="0.25">
      <c r="A31" s="63">
        <v>2</v>
      </c>
      <c r="B31" s="63">
        <v>10</v>
      </c>
      <c r="C31" s="63">
        <v>2022</v>
      </c>
      <c r="D31" s="64" t="s">
        <v>326</v>
      </c>
      <c r="E31" s="64"/>
      <c r="F31" s="238" t="s">
        <v>327</v>
      </c>
      <c r="G31" s="64" t="s">
        <v>119</v>
      </c>
      <c r="H31" s="180" t="s">
        <v>330</v>
      </c>
      <c r="I31" s="238"/>
      <c r="J31" s="65">
        <v>2007</v>
      </c>
      <c r="K31" s="63">
        <v>15</v>
      </c>
      <c r="L31" s="66">
        <f t="shared" si="0"/>
        <v>133.80000000000001</v>
      </c>
      <c r="M31" s="238" t="s">
        <v>331</v>
      </c>
    </row>
    <row r="32" spans="1:13" x14ac:dyDescent="0.25">
      <c r="A32" s="63">
        <v>9</v>
      </c>
      <c r="B32" s="63">
        <v>10</v>
      </c>
      <c r="C32" s="63">
        <v>2022</v>
      </c>
      <c r="D32" s="64" t="s">
        <v>335</v>
      </c>
      <c r="E32" s="64"/>
      <c r="F32" s="241" t="s">
        <v>336</v>
      </c>
      <c r="G32" s="64" t="s">
        <v>134</v>
      </c>
      <c r="H32" s="180" t="s">
        <v>298</v>
      </c>
      <c r="I32" s="241" t="s">
        <v>121</v>
      </c>
      <c r="J32" s="65">
        <v>2337</v>
      </c>
      <c r="K32" s="63">
        <v>14</v>
      </c>
      <c r="L32" s="66">
        <f t="shared" si="0"/>
        <v>166.92857142857142</v>
      </c>
      <c r="M32" s="200" t="s">
        <v>337</v>
      </c>
    </row>
    <row r="33" spans="1:13" x14ac:dyDescent="0.25">
      <c r="A33" s="63">
        <v>9</v>
      </c>
      <c r="B33" s="63">
        <v>10</v>
      </c>
      <c r="C33" s="63">
        <v>2022</v>
      </c>
      <c r="D33" s="64" t="s">
        <v>335</v>
      </c>
      <c r="E33" s="64"/>
      <c r="F33" s="241" t="s">
        <v>336</v>
      </c>
      <c r="G33" s="64" t="s">
        <v>134</v>
      </c>
      <c r="H33" s="180" t="s">
        <v>123</v>
      </c>
      <c r="I33" s="241" t="s">
        <v>121</v>
      </c>
      <c r="J33" s="65">
        <v>2523</v>
      </c>
      <c r="K33" s="63">
        <v>14</v>
      </c>
      <c r="L33" s="66">
        <f t="shared" si="0"/>
        <v>180.21428571428572</v>
      </c>
      <c r="M33" s="200" t="s">
        <v>337</v>
      </c>
    </row>
    <row r="34" spans="1:13" x14ac:dyDescent="0.25">
      <c r="A34" s="63">
        <v>9</v>
      </c>
      <c r="B34" s="63">
        <v>10</v>
      </c>
      <c r="C34" s="63">
        <v>2022</v>
      </c>
      <c r="D34" s="64" t="s">
        <v>335</v>
      </c>
      <c r="E34" s="64"/>
      <c r="F34" s="241" t="s">
        <v>336</v>
      </c>
      <c r="G34" s="64" t="s">
        <v>134</v>
      </c>
      <c r="H34" s="180" t="s">
        <v>254</v>
      </c>
      <c r="I34" s="241" t="s">
        <v>230</v>
      </c>
      <c r="J34" s="65">
        <v>2256</v>
      </c>
      <c r="K34" s="63">
        <v>14</v>
      </c>
      <c r="L34" s="66">
        <f t="shared" si="0"/>
        <v>161.14285714285714</v>
      </c>
      <c r="M34" s="201" t="s">
        <v>204</v>
      </c>
    </row>
    <row r="35" spans="1:13" x14ac:dyDescent="0.25">
      <c r="A35" s="63">
        <v>9</v>
      </c>
      <c r="B35" s="63">
        <v>10</v>
      </c>
      <c r="C35" s="63">
        <v>2022</v>
      </c>
      <c r="D35" s="64" t="s">
        <v>335</v>
      </c>
      <c r="E35" s="64"/>
      <c r="F35" s="241" t="s">
        <v>336</v>
      </c>
      <c r="G35" s="64" t="s">
        <v>134</v>
      </c>
      <c r="H35" s="72" t="s">
        <v>120</v>
      </c>
      <c r="I35" s="241" t="s">
        <v>230</v>
      </c>
      <c r="J35" s="65">
        <v>2457</v>
      </c>
      <c r="K35" s="63">
        <v>14</v>
      </c>
      <c r="L35" s="66">
        <f t="shared" si="0"/>
        <v>175.5</v>
      </c>
      <c r="M35" s="201" t="s">
        <v>204</v>
      </c>
    </row>
    <row r="36" spans="1:13" x14ac:dyDescent="0.25">
      <c r="A36" s="63">
        <v>9</v>
      </c>
      <c r="B36" s="63">
        <v>10</v>
      </c>
      <c r="C36" s="63">
        <v>2022</v>
      </c>
      <c r="D36" s="64" t="s">
        <v>335</v>
      </c>
      <c r="E36" s="64"/>
      <c r="F36" s="241" t="s">
        <v>336</v>
      </c>
      <c r="G36" s="64" t="s">
        <v>134</v>
      </c>
      <c r="H36" s="72" t="s">
        <v>129</v>
      </c>
      <c r="I36" s="241" t="s">
        <v>229</v>
      </c>
      <c r="J36" s="65">
        <v>2255</v>
      </c>
      <c r="K36" s="63">
        <v>14</v>
      </c>
      <c r="L36" s="66">
        <f t="shared" si="0"/>
        <v>161.07142857142858</v>
      </c>
      <c r="M36" s="242" t="s">
        <v>338</v>
      </c>
    </row>
    <row r="37" spans="1:13" x14ac:dyDescent="0.25">
      <c r="A37" s="63">
        <v>9</v>
      </c>
      <c r="B37" s="63">
        <v>10</v>
      </c>
      <c r="C37" s="63">
        <v>2022</v>
      </c>
      <c r="D37" s="64" t="s">
        <v>335</v>
      </c>
      <c r="E37" s="64"/>
      <c r="F37" s="241" t="s">
        <v>336</v>
      </c>
      <c r="G37" s="64" t="s">
        <v>134</v>
      </c>
      <c r="H37" s="180" t="s">
        <v>135</v>
      </c>
      <c r="I37" s="241" t="s">
        <v>229</v>
      </c>
      <c r="J37" s="65">
        <v>2290</v>
      </c>
      <c r="K37" s="63">
        <v>14</v>
      </c>
      <c r="L37" s="66">
        <f t="shared" si="0"/>
        <v>163.57142857142858</v>
      </c>
      <c r="M37" s="242" t="s">
        <v>338</v>
      </c>
    </row>
    <row r="38" spans="1:13" x14ac:dyDescent="0.25">
      <c r="A38" s="63">
        <v>9</v>
      </c>
      <c r="B38" s="63">
        <v>10</v>
      </c>
      <c r="C38" s="63">
        <v>2022</v>
      </c>
      <c r="D38" s="64" t="s">
        <v>335</v>
      </c>
      <c r="E38" s="64"/>
      <c r="F38" s="241" t="s">
        <v>336</v>
      </c>
      <c r="G38" s="64" t="s">
        <v>134</v>
      </c>
      <c r="H38" s="72" t="s">
        <v>128</v>
      </c>
      <c r="I38" s="241" t="s">
        <v>339</v>
      </c>
      <c r="J38" s="65">
        <v>2296</v>
      </c>
      <c r="K38" s="63">
        <v>14</v>
      </c>
      <c r="L38" s="66">
        <f t="shared" si="0"/>
        <v>164</v>
      </c>
      <c r="M38" s="241" t="s">
        <v>341</v>
      </c>
    </row>
    <row r="39" spans="1:13" x14ac:dyDescent="0.25">
      <c r="A39" s="63">
        <v>9</v>
      </c>
      <c r="B39" s="63">
        <v>10</v>
      </c>
      <c r="C39" s="63">
        <v>2022</v>
      </c>
      <c r="D39" s="64" t="s">
        <v>335</v>
      </c>
      <c r="E39" s="64"/>
      <c r="F39" s="241" t="s">
        <v>336</v>
      </c>
      <c r="G39" s="64" t="s">
        <v>134</v>
      </c>
      <c r="H39" s="180" t="s">
        <v>228</v>
      </c>
      <c r="I39" s="241" t="s">
        <v>339</v>
      </c>
      <c r="J39" s="65">
        <v>2332</v>
      </c>
      <c r="K39" s="63">
        <v>14</v>
      </c>
      <c r="L39" s="66">
        <f t="shared" si="0"/>
        <v>166.57142857142858</v>
      </c>
      <c r="M39" s="241" t="s">
        <v>341</v>
      </c>
    </row>
    <row r="40" spans="1:13" x14ac:dyDescent="0.25">
      <c r="A40" s="63">
        <v>9</v>
      </c>
      <c r="B40" s="63">
        <v>10</v>
      </c>
      <c r="C40" s="63">
        <v>2022</v>
      </c>
      <c r="D40" s="64" t="s">
        <v>335</v>
      </c>
      <c r="E40" s="64"/>
      <c r="F40" s="241" t="s">
        <v>336</v>
      </c>
      <c r="G40" s="64" t="s">
        <v>134</v>
      </c>
      <c r="H40" s="72" t="s">
        <v>122</v>
      </c>
      <c r="I40" s="241" t="s">
        <v>340</v>
      </c>
      <c r="J40" s="65">
        <v>1354</v>
      </c>
      <c r="K40" s="63">
        <v>8</v>
      </c>
      <c r="L40" s="66">
        <f t="shared" si="0"/>
        <v>169.25</v>
      </c>
      <c r="M40" s="241" t="s">
        <v>342</v>
      </c>
    </row>
    <row r="41" spans="1:13" x14ac:dyDescent="0.25">
      <c r="A41" s="63">
        <v>9</v>
      </c>
      <c r="B41" s="63">
        <v>10</v>
      </c>
      <c r="C41" s="63">
        <v>2022</v>
      </c>
      <c r="D41" s="64" t="s">
        <v>335</v>
      </c>
      <c r="E41" s="64"/>
      <c r="F41" s="241" t="s">
        <v>336</v>
      </c>
      <c r="G41" s="64" t="s">
        <v>134</v>
      </c>
      <c r="H41" s="180" t="s">
        <v>299</v>
      </c>
      <c r="I41" s="241" t="s">
        <v>340</v>
      </c>
      <c r="J41" s="65">
        <v>1265</v>
      </c>
      <c r="K41" s="63">
        <v>8</v>
      </c>
      <c r="L41" s="66">
        <f t="shared" si="0"/>
        <v>158.125</v>
      </c>
      <c r="M41" s="241" t="s">
        <v>342</v>
      </c>
    </row>
    <row r="42" spans="1:13" x14ac:dyDescent="0.25">
      <c r="A42" s="63">
        <v>9</v>
      </c>
      <c r="B42" s="63">
        <v>10</v>
      </c>
      <c r="C42" s="63">
        <v>2022</v>
      </c>
      <c r="D42" s="64" t="s">
        <v>353</v>
      </c>
      <c r="E42" s="64"/>
      <c r="F42" s="241" t="s">
        <v>336</v>
      </c>
      <c r="G42" s="64" t="s">
        <v>119</v>
      </c>
      <c r="H42" s="180" t="s">
        <v>130</v>
      </c>
      <c r="I42" s="241" t="s">
        <v>343</v>
      </c>
      <c r="J42" s="65">
        <v>1269</v>
      </c>
      <c r="K42" s="63">
        <v>8</v>
      </c>
      <c r="L42" s="66">
        <f t="shared" si="0"/>
        <v>158.625</v>
      </c>
      <c r="M42" s="201" t="s">
        <v>204</v>
      </c>
    </row>
    <row r="43" spans="1:13" x14ac:dyDescent="0.25">
      <c r="A43" s="63">
        <v>9</v>
      </c>
      <c r="B43" s="63">
        <v>10</v>
      </c>
      <c r="C43" s="63">
        <v>2022</v>
      </c>
      <c r="D43" s="64" t="s">
        <v>353</v>
      </c>
      <c r="E43" s="64"/>
      <c r="F43" s="241" t="s">
        <v>336</v>
      </c>
      <c r="G43" s="64" t="s">
        <v>119</v>
      </c>
      <c r="H43" s="180" t="s">
        <v>227</v>
      </c>
      <c r="I43" s="241" t="s">
        <v>343</v>
      </c>
      <c r="J43" s="65">
        <v>1434</v>
      </c>
      <c r="K43" s="63">
        <v>8</v>
      </c>
      <c r="L43" s="66">
        <f t="shared" si="0"/>
        <v>179.25</v>
      </c>
      <c r="M43" s="201" t="s">
        <v>204</v>
      </c>
    </row>
    <row r="44" spans="1:13" x14ac:dyDescent="0.25">
      <c r="A44" s="63">
        <v>9</v>
      </c>
      <c r="B44" s="63">
        <v>10</v>
      </c>
      <c r="C44" s="63">
        <v>2022</v>
      </c>
      <c r="D44" s="64" t="s">
        <v>353</v>
      </c>
      <c r="E44" s="64"/>
      <c r="F44" s="241" t="s">
        <v>336</v>
      </c>
      <c r="G44" s="64" t="s">
        <v>119</v>
      </c>
      <c r="H44" s="180" t="s">
        <v>132</v>
      </c>
      <c r="I44" s="241" t="s">
        <v>344</v>
      </c>
      <c r="J44" s="65">
        <v>1467</v>
      </c>
      <c r="K44" s="63">
        <v>8</v>
      </c>
      <c r="L44" s="66">
        <f t="shared" si="0"/>
        <v>183.375</v>
      </c>
      <c r="M44" s="201" t="s">
        <v>204</v>
      </c>
    </row>
    <row r="45" spans="1:13" x14ac:dyDescent="0.25">
      <c r="A45" s="63">
        <v>9</v>
      </c>
      <c r="B45" s="63">
        <v>10</v>
      </c>
      <c r="C45" s="63">
        <v>2022</v>
      </c>
      <c r="D45" s="64" t="s">
        <v>353</v>
      </c>
      <c r="E45" s="64"/>
      <c r="F45" s="241" t="s">
        <v>336</v>
      </c>
      <c r="G45" s="64" t="s">
        <v>119</v>
      </c>
      <c r="H45" s="72" t="s">
        <v>126</v>
      </c>
      <c r="I45" s="241" t="s">
        <v>344</v>
      </c>
      <c r="J45" s="65">
        <v>1575</v>
      </c>
      <c r="K45" s="63">
        <v>8</v>
      </c>
      <c r="L45" s="236">
        <f t="shared" si="0"/>
        <v>196.875</v>
      </c>
      <c r="M45" s="201" t="s">
        <v>204</v>
      </c>
    </row>
    <row r="46" spans="1:13" x14ac:dyDescent="0.25">
      <c r="A46" s="63">
        <v>9</v>
      </c>
      <c r="B46" s="63">
        <v>10</v>
      </c>
      <c r="C46" s="63">
        <v>2022</v>
      </c>
      <c r="D46" s="64" t="s">
        <v>353</v>
      </c>
      <c r="E46" s="64"/>
      <c r="F46" s="241" t="s">
        <v>336</v>
      </c>
      <c r="G46" s="64" t="s">
        <v>119</v>
      </c>
      <c r="H46" s="180" t="s">
        <v>125</v>
      </c>
      <c r="I46" s="241" t="s">
        <v>345</v>
      </c>
      <c r="J46" s="65">
        <v>1462</v>
      </c>
      <c r="K46" s="63">
        <v>8</v>
      </c>
      <c r="L46" s="66">
        <f t="shared" si="0"/>
        <v>182.75</v>
      </c>
      <c r="M46" s="241" t="s">
        <v>235</v>
      </c>
    </row>
    <row r="47" spans="1:13" x14ac:dyDescent="0.25">
      <c r="A47" s="63">
        <v>9</v>
      </c>
      <c r="B47" s="63">
        <v>10</v>
      </c>
      <c r="C47" s="63">
        <v>2022</v>
      </c>
      <c r="D47" s="64" t="s">
        <v>353</v>
      </c>
      <c r="E47" s="64"/>
      <c r="F47" s="241" t="s">
        <v>336</v>
      </c>
      <c r="G47" s="64" t="s">
        <v>119</v>
      </c>
      <c r="H47" s="180" t="s">
        <v>244</v>
      </c>
      <c r="I47" s="241" t="s">
        <v>345</v>
      </c>
      <c r="J47" s="65">
        <v>1474</v>
      </c>
      <c r="K47" s="63">
        <v>8</v>
      </c>
      <c r="L47" s="66">
        <f t="shared" si="0"/>
        <v>184.25</v>
      </c>
      <c r="M47" s="241" t="s">
        <v>235</v>
      </c>
    </row>
    <row r="48" spans="1:13" x14ac:dyDescent="0.25">
      <c r="A48" s="63">
        <v>9</v>
      </c>
      <c r="B48" s="63">
        <v>10</v>
      </c>
      <c r="C48" s="63">
        <v>2022</v>
      </c>
      <c r="D48" s="64" t="s">
        <v>346</v>
      </c>
      <c r="E48" s="64"/>
      <c r="F48" s="241" t="s">
        <v>336</v>
      </c>
      <c r="G48" s="64" t="s">
        <v>233</v>
      </c>
      <c r="H48" s="180" t="s">
        <v>347</v>
      </c>
      <c r="I48" s="241" t="s">
        <v>348</v>
      </c>
      <c r="J48" s="65">
        <v>1048</v>
      </c>
      <c r="K48" s="63">
        <v>8</v>
      </c>
      <c r="L48" s="66">
        <f t="shared" si="0"/>
        <v>131</v>
      </c>
      <c r="M48" s="241" t="s">
        <v>235</v>
      </c>
    </row>
    <row r="49" spans="1:13" x14ac:dyDescent="0.25">
      <c r="A49" s="63">
        <v>9</v>
      </c>
      <c r="B49" s="63">
        <v>10</v>
      </c>
      <c r="C49" s="63">
        <v>2022</v>
      </c>
      <c r="D49" s="64" t="s">
        <v>346</v>
      </c>
      <c r="E49" s="64"/>
      <c r="F49" s="241" t="s">
        <v>336</v>
      </c>
      <c r="G49" s="64" t="s">
        <v>233</v>
      </c>
      <c r="H49" s="180" t="s">
        <v>133</v>
      </c>
      <c r="I49" s="241" t="s">
        <v>348</v>
      </c>
      <c r="J49" s="65">
        <v>1053</v>
      </c>
      <c r="K49" s="63">
        <v>8</v>
      </c>
      <c r="L49" s="66">
        <f t="shared" si="0"/>
        <v>131.625</v>
      </c>
      <c r="M49" s="241" t="s">
        <v>235</v>
      </c>
    </row>
    <row r="50" spans="1:13" x14ac:dyDescent="0.25">
      <c r="A50" s="63">
        <v>9</v>
      </c>
      <c r="B50" s="63">
        <v>10</v>
      </c>
      <c r="C50" s="63">
        <v>2022</v>
      </c>
      <c r="D50" s="64" t="s">
        <v>346</v>
      </c>
      <c r="E50" s="64"/>
      <c r="F50" s="241" t="s">
        <v>336</v>
      </c>
      <c r="G50" s="64" t="s">
        <v>233</v>
      </c>
      <c r="H50" s="180" t="s">
        <v>234</v>
      </c>
      <c r="I50" s="241" t="s">
        <v>349</v>
      </c>
      <c r="J50" s="65">
        <v>1172</v>
      </c>
      <c r="K50" s="63">
        <v>8</v>
      </c>
      <c r="L50" s="66">
        <f t="shared" si="0"/>
        <v>146.5</v>
      </c>
      <c r="M50" s="201" t="s">
        <v>204</v>
      </c>
    </row>
    <row r="51" spans="1:13" x14ac:dyDescent="0.25">
      <c r="A51" s="63">
        <v>9</v>
      </c>
      <c r="B51" s="63">
        <v>10</v>
      </c>
      <c r="C51" s="63">
        <v>2022</v>
      </c>
      <c r="D51" s="64" t="s">
        <v>346</v>
      </c>
      <c r="E51" s="64"/>
      <c r="F51" s="241" t="s">
        <v>336</v>
      </c>
      <c r="G51" s="64" t="s">
        <v>233</v>
      </c>
      <c r="H51" s="180" t="s">
        <v>210</v>
      </c>
      <c r="I51" s="241" t="s">
        <v>349</v>
      </c>
      <c r="J51" s="65">
        <v>1284</v>
      </c>
      <c r="K51" s="63">
        <v>8</v>
      </c>
      <c r="L51" s="66">
        <f t="shared" si="0"/>
        <v>160.5</v>
      </c>
      <c r="M51" s="201" t="s">
        <v>204</v>
      </c>
    </row>
    <row r="52" spans="1:13" x14ac:dyDescent="0.25">
      <c r="A52" s="63">
        <v>9</v>
      </c>
      <c r="B52" s="63">
        <v>10</v>
      </c>
      <c r="C52" s="63">
        <v>2022</v>
      </c>
      <c r="D52" s="64" t="s">
        <v>346</v>
      </c>
      <c r="E52" s="64"/>
      <c r="F52" s="241" t="s">
        <v>336</v>
      </c>
      <c r="G52" s="64" t="s">
        <v>233</v>
      </c>
      <c r="H52" s="180" t="s">
        <v>330</v>
      </c>
      <c r="I52" s="241" t="s">
        <v>22</v>
      </c>
      <c r="J52" s="65">
        <v>1146</v>
      </c>
      <c r="K52" s="63">
        <v>8</v>
      </c>
      <c r="L52" s="66">
        <f t="shared" si="0"/>
        <v>143.25</v>
      </c>
      <c r="M52" s="201" t="s">
        <v>204</v>
      </c>
    </row>
    <row r="53" spans="1:13" x14ac:dyDescent="0.25">
      <c r="A53" s="63">
        <v>9</v>
      </c>
      <c r="B53" s="63">
        <v>10</v>
      </c>
      <c r="C53" s="63">
        <v>2022</v>
      </c>
      <c r="D53" s="64" t="s">
        <v>346</v>
      </c>
      <c r="E53" s="64"/>
      <c r="F53" s="241" t="s">
        <v>336</v>
      </c>
      <c r="G53" s="64" t="s">
        <v>233</v>
      </c>
      <c r="H53" s="180" t="s">
        <v>257</v>
      </c>
      <c r="I53" s="241" t="s">
        <v>22</v>
      </c>
      <c r="J53" s="65">
        <v>1293</v>
      </c>
      <c r="K53" s="63">
        <v>8</v>
      </c>
      <c r="L53" s="66">
        <f t="shared" si="0"/>
        <v>161.625</v>
      </c>
      <c r="M53" s="201" t="s">
        <v>204</v>
      </c>
    </row>
    <row r="54" spans="1:13" x14ac:dyDescent="0.25">
      <c r="A54" s="63">
        <v>9</v>
      </c>
      <c r="B54" s="63">
        <v>10</v>
      </c>
      <c r="C54" s="63">
        <v>2022</v>
      </c>
      <c r="D54" s="64" t="s">
        <v>346</v>
      </c>
      <c r="E54" s="64"/>
      <c r="F54" s="241" t="s">
        <v>336</v>
      </c>
      <c r="G54" s="64" t="s">
        <v>233</v>
      </c>
      <c r="H54" s="180" t="s">
        <v>350</v>
      </c>
      <c r="I54" s="241" t="s">
        <v>24</v>
      </c>
      <c r="J54" s="65">
        <v>1043</v>
      </c>
      <c r="K54" s="63">
        <v>8</v>
      </c>
      <c r="L54" s="66">
        <f t="shared" si="0"/>
        <v>130.375</v>
      </c>
      <c r="M54" s="241" t="s">
        <v>351</v>
      </c>
    </row>
    <row r="55" spans="1:13" x14ac:dyDescent="0.25">
      <c r="A55" s="63">
        <v>9</v>
      </c>
      <c r="B55" s="63">
        <v>10</v>
      </c>
      <c r="C55" s="63">
        <v>2022</v>
      </c>
      <c r="D55" s="64" t="s">
        <v>346</v>
      </c>
      <c r="E55" s="64"/>
      <c r="F55" s="241" t="s">
        <v>336</v>
      </c>
      <c r="G55" s="64" t="s">
        <v>233</v>
      </c>
      <c r="H55" s="180" t="s">
        <v>352</v>
      </c>
      <c r="I55" s="241" t="s">
        <v>24</v>
      </c>
      <c r="J55" s="65">
        <v>1129</v>
      </c>
      <c r="K55" s="63">
        <v>8</v>
      </c>
      <c r="L55" s="66">
        <f t="shared" si="0"/>
        <v>141.125</v>
      </c>
      <c r="M55" s="241" t="s">
        <v>351</v>
      </c>
    </row>
    <row r="56" spans="1:13" x14ac:dyDescent="0.25">
      <c r="A56" s="63">
        <v>16</v>
      </c>
      <c r="B56" s="63">
        <v>10</v>
      </c>
      <c r="C56" s="63">
        <v>2022</v>
      </c>
      <c r="D56" s="64" t="s">
        <v>388</v>
      </c>
      <c r="E56" s="64"/>
      <c r="F56" s="249" t="s">
        <v>389</v>
      </c>
      <c r="G56" s="64" t="s">
        <v>134</v>
      </c>
      <c r="H56" s="180" t="s">
        <v>133</v>
      </c>
      <c r="I56" s="249"/>
      <c r="J56" s="65">
        <v>888</v>
      </c>
      <c r="K56" s="63">
        <v>7</v>
      </c>
      <c r="L56" s="66">
        <f t="shared" si="0"/>
        <v>126.85714285714286</v>
      </c>
      <c r="M56" s="242" t="s">
        <v>338</v>
      </c>
    </row>
    <row r="57" spans="1:13" x14ac:dyDescent="0.25">
      <c r="A57" s="63">
        <v>16</v>
      </c>
      <c r="B57" s="63">
        <v>10</v>
      </c>
      <c r="C57" s="63">
        <v>2022</v>
      </c>
      <c r="D57" s="64" t="s">
        <v>388</v>
      </c>
      <c r="E57" s="64"/>
      <c r="F57" s="249" t="s">
        <v>389</v>
      </c>
      <c r="G57" s="64" t="s">
        <v>134</v>
      </c>
      <c r="H57" s="180" t="s">
        <v>347</v>
      </c>
      <c r="I57" s="249"/>
      <c r="J57" s="65">
        <v>879</v>
      </c>
      <c r="K57" s="63">
        <v>7</v>
      </c>
      <c r="L57" s="66">
        <f t="shared" si="0"/>
        <v>125.57142857142857</v>
      </c>
      <c r="M57" s="242" t="s">
        <v>338</v>
      </c>
    </row>
    <row r="58" spans="1:13" x14ac:dyDescent="0.25">
      <c r="A58" s="63">
        <v>16</v>
      </c>
      <c r="B58" s="63">
        <v>10</v>
      </c>
      <c r="C58" s="63">
        <v>2022</v>
      </c>
      <c r="D58" s="64" t="s">
        <v>388</v>
      </c>
      <c r="E58" s="64"/>
      <c r="F58" s="249" t="s">
        <v>389</v>
      </c>
      <c r="G58" s="64" t="s">
        <v>134</v>
      </c>
      <c r="H58" s="180" t="s">
        <v>330</v>
      </c>
      <c r="I58" s="249"/>
      <c r="J58" s="65">
        <v>750</v>
      </c>
      <c r="K58" s="63">
        <v>6</v>
      </c>
      <c r="L58" s="66">
        <f t="shared" si="0"/>
        <v>125</v>
      </c>
      <c r="M58" s="242" t="s">
        <v>338</v>
      </c>
    </row>
    <row r="59" spans="1:13" x14ac:dyDescent="0.25">
      <c r="A59" s="63">
        <v>16</v>
      </c>
      <c r="B59" s="63">
        <v>10</v>
      </c>
      <c r="C59" s="63">
        <v>2022</v>
      </c>
      <c r="D59" s="64" t="s">
        <v>388</v>
      </c>
      <c r="E59" s="64"/>
      <c r="F59" s="249" t="s">
        <v>389</v>
      </c>
      <c r="G59" s="64" t="s">
        <v>134</v>
      </c>
      <c r="H59" s="180" t="s">
        <v>135</v>
      </c>
      <c r="I59" s="249"/>
      <c r="J59" s="65">
        <v>1151</v>
      </c>
      <c r="K59" s="63">
        <v>7</v>
      </c>
      <c r="L59" s="66">
        <f t="shared" si="0"/>
        <v>164.42857142857142</v>
      </c>
      <c r="M59" s="242" t="s">
        <v>338</v>
      </c>
    </row>
    <row r="60" spans="1:13" x14ac:dyDescent="0.25">
      <c r="A60" s="63">
        <v>16</v>
      </c>
      <c r="B60" s="63">
        <v>10</v>
      </c>
      <c r="C60" s="63">
        <v>2022</v>
      </c>
      <c r="D60" s="64" t="s">
        <v>398</v>
      </c>
      <c r="E60" s="64"/>
      <c r="F60" s="251" t="s">
        <v>399</v>
      </c>
      <c r="G60" s="64" t="s">
        <v>119</v>
      </c>
      <c r="H60" s="72" t="s">
        <v>126</v>
      </c>
      <c r="I60" s="251"/>
      <c r="J60" s="65">
        <v>1798</v>
      </c>
      <c r="K60" s="63">
        <v>9</v>
      </c>
      <c r="L60" s="66">
        <f t="shared" si="0"/>
        <v>199.77777777777777</v>
      </c>
      <c r="M60" s="201" t="s">
        <v>204</v>
      </c>
    </row>
    <row r="61" spans="1:13" x14ac:dyDescent="0.25">
      <c r="A61" s="63">
        <v>16</v>
      </c>
      <c r="B61" s="63">
        <v>10</v>
      </c>
      <c r="C61" s="63">
        <v>2022</v>
      </c>
      <c r="D61" s="64" t="s">
        <v>398</v>
      </c>
      <c r="E61" s="64"/>
      <c r="F61" s="251" t="s">
        <v>399</v>
      </c>
      <c r="G61" s="64" t="s">
        <v>119</v>
      </c>
      <c r="H61" s="180" t="s">
        <v>228</v>
      </c>
      <c r="I61" s="251"/>
      <c r="J61" s="65">
        <v>1857</v>
      </c>
      <c r="K61" s="63">
        <v>9</v>
      </c>
      <c r="L61" s="66">
        <f t="shared" si="0"/>
        <v>206.33333333333334</v>
      </c>
      <c r="M61" s="201" t="s">
        <v>204</v>
      </c>
    </row>
    <row r="62" spans="1:13" x14ac:dyDescent="0.25">
      <c r="A62" s="63">
        <v>16</v>
      </c>
      <c r="B62" s="63">
        <v>10</v>
      </c>
      <c r="C62" s="63">
        <v>2022</v>
      </c>
      <c r="D62" s="64" t="s">
        <v>398</v>
      </c>
      <c r="E62" s="64"/>
      <c r="F62" s="251" t="s">
        <v>399</v>
      </c>
      <c r="G62" s="64" t="s">
        <v>119</v>
      </c>
      <c r="H62" s="180" t="s">
        <v>131</v>
      </c>
      <c r="I62" s="251"/>
      <c r="J62" s="65">
        <v>460</v>
      </c>
      <c r="K62" s="63">
        <v>3</v>
      </c>
      <c r="L62" s="66">
        <f t="shared" si="0"/>
        <v>153.33333333333334</v>
      </c>
      <c r="M62" s="201" t="s">
        <v>204</v>
      </c>
    </row>
    <row r="63" spans="1:13" x14ac:dyDescent="0.25">
      <c r="A63" s="63">
        <v>16</v>
      </c>
      <c r="B63" s="63">
        <v>10</v>
      </c>
      <c r="C63" s="63">
        <v>2022</v>
      </c>
      <c r="D63" s="64" t="s">
        <v>398</v>
      </c>
      <c r="E63" s="64"/>
      <c r="F63" s="251" t="s">
        <v>399</v>
      </c>
      <c r="G63" s="64" t="s">
        <v>119</v>
      </c>
      <c r="H63" s="180" t="s">
        <v>132</v>
      </c>
      <c r="I63" s="251"/>
      <c r="J63" s="65">
        <v>1448</v>
      </c>
      <c r="K63" s="63">
        <v>8</v>
      </c>
      <c r="L63" s="66">
        <f t="shared" si="0"/>
        <v>181</v>
      </c>
      <c r="M63" s="201" t="s">
        <v>204</v>
      </c>
    </row>
    <row r="64" spans="1:13" x14ac:dyDescent="0.25">
      <c r="A64" s="63">
        <v>16</v>
      </c>
      <c r="B64" s="63">
        <v>10</v>
      </c>
      <c r="C64" s="63">
        <v>2022</v>
      </c>
      <c r="D64" s="64" t="s">
        <v>398</v>
      </c>
      <c r="E64" s="64"/>
      <c r="F64" s="251" t="s">
        <v>399</v>
      </c>
      <c r="G64" s="64" t="s">
        <v>119</v>
      </c>
      <c r="H64" s="180" t="s">
        <v>139</v>
      </c>
      <c r="I64" s="251"/>
      <c r="J64" s="65">
        <v>1693</v>
      </c>
      <c r="K64" s="63">
        <v>9</v>
      </c>
      <c r="L64" s="66">
        <f t="shared" si="0"/>
        <v>188.11111111111111</v>
      </c>
      <c r="M64" s="201" t="s">
        <v>204</v>
      </c>
    </row>
    <row r="65" spans="1:13" x14ac:dyDescent="0.25">
      <c r="A65" s="63">
        <v>16</v>
      </c>
      <c r="B65" s="63">
        <v>10</v>
      </c>
      <c r="C65" s="63">
        <v>2022</v>
      </c>
      <c r="D65" s="64" t="s">
        <v>398</v>
      </c>
      <c r="E65" s="64"/>
      <c r="F65" s="251" t="s">
        <v>399</v>
      </c>
      <c r="G65" s="64" t="s">
        <v>119</v>
      </c>
      <c r="H65" s="180" t="s">
        <v>124</v>
      </c>
      <c r="I65" s="251"/>
      <c r="J65" s="65">
        <v>1199</v>
      </c>
      <c r="K65" s="63">
        <v>7</v>
      </c>
      <c r="L65" s="66">
        <f t="shared" si="0"/>
        <v>171.28571428571428</v>
      </c>
      <c r="M65" s="201" t="s">
        <v>204</v>
      </c>
    </row>
    <row r="66" spans="1:13" x14ac:dyDescent="0.25">
      <c r="A66" s="63">
        <v>16</v>
      </c>
      <c r="B66" s="63">
        <v>10</v>
      </c>
      <c r="C66" s="63">
        <v>2022</v>
      </c>
      <c r="D66" s="64" t="s">
        <v>400</v>
      </c>
      <c r="E66" s="64"/>
      <c r="F66" s="251" t="s">
        <v>401</v>
      </c>
      <c r="G66" s="64" t="s">
        <v>233</v>
      </c>
      <c r="H66" s="180" t="s">
        <v>245</v>
      </c>
      <c r="I66" s="251"/>
      <c r="J66" s="65">
        <v>768</v>
      </c>
      <c r="K66" s="63">
        <v>5</v>
      </c>
      <c r="L66" s="66">
        <f t="shared" si="0"/>
        <v>153.6</v>
      </c>
      <c r="M66" s="251" t="s">
        <v>402</v>
      </c>
    </row>
    <row r="67" spans="1:13" x14ac:dyDescent="0.25">
      <c r="A67" s="63">
        <v>16</v>
      </c>
      <c r="B67" s="63">
        <v>10</v>
      </c>
      <c r="C67" s="63">
        <v>2022</v>
      </c>
      <c r="D67" s="64" t="s">
        <v>400</v>
      </c>
      <c r="E67" s="64"/>
      <c r="F67" s="251" t="s">
        <v>401</v>
      </c>
      <c r="G67" s="64" t="s">
        <v>233</v>
      </c>
      <c r="H67" s="180" t="s">
        <v>350</v>
      </c>
      <c r="I67" s="251"/>
      <c r="J67" s="65">
        <v>700</v>
      </c>
      <c r="K67" s="63">
        <v>5</v>
      </c>
      <c r="L67" s="66">
        <f t="shared" si="0"/>
        <v>140</v>
      </c>
      <c r="M67" s="251" t="s">
        <v>402</v>
      </c>
    </row>
    <row r="68" spans="1:13" x14ac:dyDescent="0.25">
      <c r="A68" s="63">
        <v>16</v>
      </c>
      <c r="B68" s="63">
        <v>10</v>
      </c>
      <c r="C68" s="63">
        <v>2022</v>
      </c>
      <c r="D68" s="64" t="s">
        <v>400</v>
      </c>
      <c r="E68" s="64"/>
      <c r="F68" s="251" t="s">
        <v>401</v>
      </c>
      <c r="G68" s="64" t="s">
        <v>233</v>
      </c>
      <c r="H68" s="180" t="s">
        <v>352</v>
      </c>
      <c r="I68" s="251"/>
      <c r="J68" s="65">
        <v>659</v>
      </c>
      <c r="K68" s="63">
        <v>5</v>
      </c>
      <c r="L68" s="66">
        <f t="shared" si="0"/>
        <v>131.80000000000001</v>
      </c>
      <c r="M68" s="251" t="s">
        <v>402</v>
      </c>
    </row>
    <row r="69" spans="1:13" x14ac:dyDescent="0.25">
      <c r="A69" s="63">
        <v>16</v>
      </c>
      <c r="B69" s="63">
        <v>10</v>
      </c>
      <c r="C69" s="63">
        <v>2022</v>
      </c>
      <c r="D69" s="64" t="s">
        <v>400</v>
      </c>
      <c r="E69" s="64"/>
      <c r="F69" s="251" t="s">
        <v>401</v>
      </c>
      <c r="G69" s="64" t="s">
        <v>233</v>
      </c>
      <c r="H69" s="180" t="s">
        <v>210</v>
      </c>
      <c r="I69" s="251"/>
      <c r="J69" s="65">
        <v>680</v>
      </c>
      <c r="K69" s="63">
        <v>5</v>
      </c>
      <c r="L69" s="66">
        <f t="shared" si="0"/>
        <v>136</v>
      </c>
      <c r="M69" s="251" t="s">
        <v>402</v>
      </c>
    </row>
    <row r="70" spans="1:13" x14ac:dyDescent="0.25">
      <c r="A70" s="52"/>
      <c r="B70" s="52"/>
      <c r="C70" s="52"/>
      <c r="D70" s="32"/>
      <c r="E70" s="32"/>
      <c r="F70" s="54"/>
      <c r="G70" s="59"/>
      <c r="H70" s="71">
        <f>COUNTA(H7:H69)</f>
        <v>63</v>
      </c>
      <c r="I70" s="71"/>
      <c r="J70" s="158">
        <f>SUBTOTAL(9,J7:J69)</f>
        <v>112047</v>
      </c>
      <c r="K70" s="79">
        <f>SUBTOTAL(9,K7:K69)</f>
        <v>664</v>
      </c>
      <c r="L70" s="159">
        <f t="shared" ref="L70" si="1">J70/K70</f>
        <v>168.74548192771084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6"/>
  <sheetViews>
    <sheetView topLeftCell="A52" workbookViewId="0">
      <selection activeCell="A28" sqref="A2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55" t="s">
        <v>284</v>
      </c>
      <c r="B2" s="256"/>
      <c r="C2" s="256"/>
      <c r="D2" s="256"/>
      <c r="E2" s="256"/>
      <c r="F2" s="256"/>
      <c r="G2" s="256"/>
      <c r="H2" s="256"/>
      <c r="I2" s="257"/>
    </row>
    <row r="4" spans="1:10" x14ac:dyDescent="0.25">
      <c r="J4" s="63" t="s">
        <v>140</v>
      </c>
    </row>
    <row r="5" spans="1:10" ht="15.75" x14ac:dyDescent="0.25">
      <c r="A5" s="73" t="s">
        <v>283</v>
      </c>
    </row>
    <row r="6" spans="1:10" x14ac:dyDescent="0.25">
      <c r="A6" s="64" t="s">
        <v>335</v>
      </c>
      <c r="C6" s="63"/>
      <c r="D6" s="64" t="s">
        <v>361</v>
      </c>
      <c r="J6" s="52">
        <v>2</v>
      </c>
    </row>
    <row r="7" spans="1:10" x14ac:dyDescent="0.25">
      <c r="A7" s="64"/>
      <c r="B7" s="77"/>
      <c r="C7" s="63"/>
      <c r="D7" s="67"/>
      <c r="E7" s="72"/>
      <c r="F7" s="77"/>
      <c r="G7" s="77"/>
      <c r="H7" s="77"/>
      <c r="I7" s="77"/>
      <c r="J7" s="63"/>
    </row>
    <row r="8" spans="1:10" x14ac:dyDescent="0.25">
      <c r="A8" s="64"/>
      <c r="B8" s="77"/>
      <c r="C8" s="52"/>
      <c r="D8" s="67"/>
      <c r="E8" s="72"/>
      <c r="F8" s="77"/>
      <c r="G8" s="77"/>
      <c r="H8" s="77"/>
      <c r="I8" s="77"/>
      <c r="J8" s="63"/>
    </row>
    <row r="9" spans="1:10" x14ac:dyDescent="0.25">
      <c r="A9" s="72"/>
      <c r="B9" s="77"/>
      <c r="C9" s="77"/>
      <c r="D9" s="78"/>
      <c r="E9" s="72"/>
      <c r="F9" s="77"/>
      <c r="G9" s="77"/>
      <c r="H9" s="77"/>
      <c r="I9" s="77"/>
      <c r="J9" s="79">
        <f>SUM(J6:J8)</f>
        <v>2</v>
      </c>
    </row>
    <row r="10" spans="1:10" ht="15.75" x14ac:dyDescent="0.25">
      <c r="A10" s="73" t="s">
        <v>221</v>
      </c>
      <c r="D10" s="77"/>
      <c r="H10" s="63"/>
      <c r="I10" s="63"/>
      <c r="J10" s="63"/>
    </row>
    <row r="11" spans="1:10" x14ac:dyDescent="0.25">
      <c r="D11" s="77"/>
      <c r="J11" s="63"/>
    </row>
    <row r="12" spans="1:10" x14ac:dyDescent="0.25">
      <c r="A12" s="32"/>
      <c r="D12" s="54"/>
      <c r="E12" s="32"/>
      <c r="J12" s="63"/>
    </row>
    <row r="13" spans="1:10" ht="15.75" x14ac:dyDescent="0.25">
      <c r="A13" s="73" t="s">
        <v>200</v>
      </c>
      <c r="D13" s="54"/>
      <c r="E13" s="32"/>
      <c r="J13" s="63"/>
    </row>
    <row r="14" spans="1:10" ht="15.75" x14ac:dyDescent="0.25">
      <c r="A14" s="55"/>
      <c r="C14" s="63"/>
      <c r="D14" s="67"/>
      <c r="E14" s="32"/>
      <c r="J14" s="63"/>
    </row>
    <row r="15" spans="1:10" ht="15.75" x14ac:dyDescent="0.25">
      <c r="A15" s="73"/>
      <c r="D15" s="54"/>
      <c r="E15" s="32"/>
      <c r="J15" s="63"/>
    </row>
    <row r="16" spans="1:10" x14ac:dyDescent="0.25">
      <c r="B16" s="32"/>
      <c r="D16" s="32"/>
      <c r="F16" s="32"/>
      <c r="J16" s="79">
        <f>SUM(J14:J15)</f>
        <v>0</v>
      </c>
    </row>
    <row r="17" spans="1:10" ht="15.75" x14ac:dyDescent="0.25">
      <c r="A17" s="73" t="s">
        <v>215</v>
      </c>
      <c r="B17" s="32"/>
      <c r="D17" s="32"/>
      <c r="F17" s="32"/>
      <c r="J17" s="63"/>
    </row>
    <row r="18" spans="1:10" ht="15.75" x14ac:dyDescent="0.25">
      <c r="A18" s="73"/>
      <c r="B18" s="32"/>
      <c r="D18" s="32"/>
      <c r="F18" s="32"/>
      <c r="J18" s="63"/>
    </row>
    <row r="19" spans="1:10" x14ac:dyDescent="0.25">
      <c r="A19" s="258"/>
      <c r="B19" s="258"/>
      <c r="C19" s="72"/>
      <c r="D19" s="71"/>
      <c r="E19" s="72"/>
      <c r="F19" s="72"/>
      <c r="G19" s="77"/>
      <c r="H19" s="77"/>
      <c r="I19" s="77"/>
      <c r="J19" s="63"/>
    </row>
    <row r="20" spans="1:10" x14ac:dyDescent="0.25">
      <c r="A20" s="80"/>
      <c r="B20" s="72"/>
      <c r="C20" s="77"/>
      <c r="D20" s="71"/>
      <c r="E20" s="72"/>
      <c r="F20" s="72"/>
      <c r="G20" s="77"/>
      <c r="H20" s="77"/>
      <c r="I20" s="77"/>
      <c r="J20" s="79">
        <f>SUM(J19:J19)</f>
        <v>0</v>
      </c>
    </row>
    <row r="21" spans="1:10" x14ac:dyDescent="0.25">
      <c r="A21" s="74" t="s">
        <v>199</v>
      </c>
      <c r="B21" s="72"/>
      <c r="C21" s="77"/>
      <c r="D21" s="71"/>
      <c r="E21" s="72"/>
      <c r="F21" s="72"/>
      <c r="G21" s="77"/>
      <c r="H21" s="77"/>
      <c r="I21" s="77"/>
      <c r="J21" s="78"/>
    </row>
    <row r="22" spans="1:10" ht="15.75" x14ac:dyDescent="0.25">
      <c r="A22" s="55" t="s">
        <v>201</v>
      </c>
      <c r="C22" s="63" t="s">
        <v>236</v>
      </c>
      <c r="D22" s="67" t="s">
        <v>282</v>
      </c>
      <c r="E22" s="32"/>
      <c r="F22" s="32"/>
      <c r="J22" s="63">
        <v>3</v>
      </c>
    </row>
    <row r="23" spans="1:10" x14ac:dyDescent="0.25">
      <c r="J23" s="63"/>
    </row>
    <row r="24" spans="1:10" x14ac:dyDescent="0.25">
      <c r="J24" s="79">
        <f>SUM(J22:J23)</f>
        <v>3</v>
      </c>
    </row>
    <row r="25" spans="1:10" ht="15.75" x14ac:dyDescent="0.25">
      <c r="A25" s="73" t="s">
        <v>368</v>
      </c>
      <c r="J25" s="52"/>
    </row>
    <row r="26" spans="1:10" x14ac:dyDescent="0.25">
      <c r="J26" s="52"/>
    </row>
    <row r="27" spans="1:10" x14ac:dyDescent="0.25">
      <c r="A27" s="187" t="s">
        <v>412</v>
      </c>
      <c r="B27" s="81"/>
      <c r="C27" s="162"/>
      <c r="D27" s="67"/>
      <c r="E27" s="72"/>
      <c r="F27" s="64"/>
      <c r="G27" s="64"/>
      <c r="H27" s="64"/>
      <c r="I27" s="64"/>
      <c r="J27" s="63"/>
    </row>
    <row r="28" spans="1:10" x14ac:dyDescent="0.25">
      <c r="A28" s="163" t="s">
        <v>218</v>
      </c>
      <c r="B28" s="81"/>
      <c r="C28" s="63" t="s">
        <v>236</v>
      </c>
      <c r="D28" s="67" t="s">
        <v>232</v>
      </c>
      <c r="E28" s="72"/>
      <c r="F28" s="64"/>
      <c r="G28" s="64"/>
      <c r="H28" s="64"/>
      <c r="I28" s="64"/>
      <c r="J28" s="63">
        <v>2</v>
      </c>
    </row>
    <row r="29" spans="1:10" x14ac:dyDescent="0.25">
      <c r="A29" s="64" t="s">
        <v>335</v>
      </c>
      <c r="B29" s="81"/>
      <c r="C29" s="63" t="s">
        <v>134</v>
      </c>
      <c r="D29" s="67" t="s">
        <v>362</v>
      </c>
      <c r="E29" s="72"/>
      <c r="F29" s="64"/>
      <c r="G29" s="64"/>
      <c r="H29" s="64"/>
      <c r="I29" s="64"/>
      <c r="J29" s="63">
        <v>2</v>
      </c>
    </row>
    <row r="30" spans="1:10" x14ac:dyDescent="0.25">
      <c r="A30" s="64" t="s">
        <v>353</v>
      </c>
      <c r="B30" s="81"/>
      <c r="C30" s="63" t="s">
        <v>119</v>
      </c>
      <c r="D30" s="67" t="s">
        <v>363</v>
      </c>
      <c r="E30" s="72"/>
      <c r="F30" s="64"/>
      <c r="G30" s="64"/>
      <c r="H30" s="64"/>
      <c r="I30" s="64"/>
      <c r="J30" s="63">
        <v>2</v>
      </c>
    </row>
    <row r="31" spans="1:10" x14ac:dyDescent="0.25">
      <c r="A31" s="64" t="s">
        <v>353</v>
      </c>
      <c r="B31" s="81"/>
      <c r="C31" s="63" t="s">
        <v>119</v>
      </c>
      <c r="D31" s="67" t="s">
        <v>364</v>
      </c>
      <c r="E31" s="72"/>
      <c r="F31" s="64"/>
      <c r="G31" s="64"/>
      <c r="H31" s="64"/>
      <c r="I31" s="64"/>
      <c r="J31" s="63">
        <v>2</v>
      </c>
    </row>
    <row r="32" spans="1:10" x14ac:dyDescent="0.25">
      <c r="A32" s="64" t="s">
        <v>346</v>
      </c>
      <c r="B32" s="81"/>
      <c r="C32" s="63" t="s">
        <v>236</v>
      </c>
      <c r="D32" s="67" t="s">
        <v>365</v>
      </c>
      <c r="E32" s="72"/>
      <c r="F32" s="64"/>
      <c r="G32" s="64"/>
      <c r="H32" s="64"/>
      <c r="I32" s="64"/>
      <c r="J32" s="63">
        <v>2</v>
      </c>
    </row>
    <row r="33" spans="1:10" x14ac:dyDescent="0.25">
      <c r="A33" s="64" t="s">
        <v>346</v>
      </c>
      <c r="B33" s="81"/>
      <c r="C33" s="63" t="s">
        <v>236</v>
      </c>
      <c r="D33" s="67" t="s">
        <v>366</v>
      </c>
      <c r="E33" s="72"/>
      <c r="F33" s="64"/>
      <c r="G33" s="64"/>
      <c r="H33" s="64"/>
      <c r="I33" s="64"/>
      <c r="J33" s="63">
        <v>2</v>
      </c>
    </row>
    <row r="34" spans="1:10" x14ac:dyDescent="0.25">
      <c r="A34" s="64" t="s">
        <v>411</v>
      </c>
      <c r="B34" s="81"/>
      <c r="C34" s="63" t="s">
        <v>119</v>
      </c>
      <c r="D34" s="64" t="s">
        <v>410</v>
      </c>
      <c r="E34" s="72"/>
      <c r="F34" s="64"/>
      <c r="G34" s="64"/>
      <c r="H34" s="64"/>
      <c r="I34" s="64"/>
      <c r="J34" s="63">
        <v>6</v>
      </c>
    </row>
    <row r="35" spans="1:10" x14ac:dyDescent="0.25">
      <c r="A35" s="64"/>
      <c r="B35" s="81"/>
      <c r="C35" s="63"/>
      <c r="D35" s="199"/>
      <c r="E35" s="72"/>
      <c r="F35" s="64"/>
      <c r="G35" s="64"/>
      <c r="H35" s="64"/>
      <c r="I35" s="64"/>
      <c r="J35" s="79">
        <f>SUM(J28:J34)</f>
        <v>18</v>
      </c>
    </row>
    <row r="36" spans="1:10" x14ac:dyDescent="0.25">
      <c r="A36" s="64"/>
      <c r="B36" s="81"/>
      <c r="C36" s="63"/>
      <c r="D36" s="63"/>
      <c r="E36" s="67"/>
      <c r="F36" s="64"/>
      <c r="G36" s="64"/>
      <c r="H36" s="63"/>
      <c r="I36" s="63"/>
      <c r="J36" s="100"/>
    </row>
    <row r="37" spans="1:10" x14ac:dyDescent="0.25">
      <c r="A37" s="64"/>
      <c r="B37" s="81"/>
      <c r="C37" s="63"/>
      <c r="D37" s="202"/>
      <c r="E37" s="72"/>
      <c r="F37" s="64"/>
      <c r="G37" s="64"/>
      <c r="H37" s="64"/>
      <c r="I37" s="191"/>
      <c r="J37" s="100"/>
    </row>
    <row r="38" spans="1:10" x14ac:dyDescent="0.25">
      <c r="A38" s="187" t="s">
        <v>397</v>
      </c>
      <c r="B38" s="81"/>
      <c r="C38" s="192"/>
      <c r="D38" s="67"/>
      <c r="E38" s="72"/>
      <c r="F38" s="64"/>
      <c r="G38" s="64"/>
      <c r="H38" s="64"/>
      <c r="I38" s="64"/>
      <c r="J38" s="63"/>
    </row>
    <row r="39" spans="1:10" x14ac:dyDescent="0.25">
      <c r="A39" s="64" t="s">
        <v>335</v>
      </c>
      <c r="B39" s="81"/>
      <c r="C39" s="63" t="s">
        <v>134</v>
      </c>
      <c r="D39" s="67" t="s">
        <v>367</v>
      </c>
      <c r="E39" s="72"/>
      <c r="F39" s="64"/>
      <c r="G39" s="64"/>
      <c r="H39" s="64"/>
      <c r="I39" s="64"/>
      <c r="J39" s="63">
        <v>2</v>
      </c>
    </row>
    <row r="40" spans="1:10" x14ac:dyDescent="0.25">
      <c r="A40" s="64" t="s">
        <v>396</v>
      </c>
      <c r="B40" s="81"/>
      <c r="C40" s="63" t="s">
        <v>134</v>
      </c>
      <c r="D40" s="64" t="s">
        <v>395</v>
      </c>
      <c r="E40" s="72"/>
      <c r="F40" s="64"/>
      <c r="G40" s="64"/>
      <c r="H40" s="64"/>
      <c r="I40" s="64"/>
      <c r="J40" s="100">
        <v>4</v>
      </c>
    </row>
    <row r="41" spans="1:10" x14ac:dyDescent="0.25">
      <c r="A41" s="64"/>
      <c r="B41" s="81"/>
      <c r="C41" s="63"/>
      <c r="D41" s="67"/>
      <c r="E41" s="72"/>
      <c r="F41" s="64"/>
      <c r="G41" s="64"/>
      <c r="H41" s="64"/>
      <c r="I41" s="64"/>
      <c r="J41" s="100"/>
    </row>
    <row r="42" spans="1:10" x14ac:dyDescent="0.25">
      <c r="D42" s="64"/>
      <c r="E42" s="64"/>
      <c r="F42" s="64"/>
      <c r="G42" s="64"/>
      <c r="H42" s="64"/>
      <c r="I42" s="64"/>
      <c r="J42" s="79">
        <f>SUM(J38:J41)</f>
        <v>6</v>
      </c>
    </row>
    <row r="43" spans="1:10" x14ac:dyDescent="0.25">
      <c r="A43" s="63"/>
      <c r="B43" s="64"/>
      <c r="C43" s="63"/>
      <c r="D43" s="81"/>
      <c r="F43" s="64"/>
      <c r="G43" s="64"/>
      <c r="I43" s="63"/>
      <c r="J43" s="100"/>
    </row>
    <row r="44" spans="1:10" ht="15.75" x14ac:dyDescent="0.25">
      <c r="A44" s="73" t="s">
        <v>155</v>
      </c>
      <c r="I44" s="191"/>
      <c r="J44" s="63"/>
    </row>
    <row r="45" spans="1:10" ht="15.75" x14ac:dyDescent="0.25">
      <c r="A45" s="73"/>
      <c r="I45" s="191"/>
      <c r="J45" s="63"/>
    </row>
    <row r="46" spans="1:10" x14ac:dyDescent="0.25">
      <c r="A46" s="52"/>
      <c r="J46" s="52"/>
    </row>
    <row r="47" spans="1:10" ht="15.75" x14ac:dyDescent="0.25">
      <c r="A47" s="73" t="s">
        <v>156</v>
      </c>
      <c r="J47" s="52"/>
    </row>
    <row r="48" spans="1:10" x14ac:dyDescent="0.25">
      <c r="A48" s="64"/>
      <c r="B48" s="63"/>
      <c r="C48" s="218"/>
      <c r="D48" s="81"/>
      <c r="E48" s="72"/>
      <c r="F48" s="77"/>
      <c r="G48" s="77"/>
      <c r="H48" s="77"/>
      <c r="I48" s="77"/>
      <c r="J48" s="63"/>
    </row>
    <row r="49" spans="1:10" x14ac:dyDescent="0.25">
      <c r="A49" s="71"/>
      <c r="B49" s="81"/>
      <c r="C49" s="77"/>
      <c r="D49" s="77"/>
      <c r="E49" s="77"/>
      <c r="F49" s="77"/>
      <c r="G49" s="77"/>
      <c r="H49" s="77"/>
      <c r="I49" s="77"/>
      <c r="J49" s="79">
        <f>SUM(J48:J48)</f>
        <v>0</v>
      </c>
    </row>
    <row r="50" spans="1:10" ht="15.75" x14ac:dyDescent="0.25">
      <c r="A50" s="73" t="s">
        <v>157</v>
      </c>
      <c r="J50" s="52"/>
    </row>
    <row r="51" spans="1:10" ht="15.75" x14ac:dyDescent="0.25">
      <c r="A51" s="55" t="s">
        <v>407</v>
      </c>
      <c r="B51" s="63" t="s">
        <v>137</v>
      </c>
      <c r="C51" s="63" t="s">
        <v>134</v>
      </c>
      <c r="D51" s="64" t="s">
        <v>395</v>
      </c>
      <c r="J51" s="52"/>
    </row>
    <row r="52" spans="1:10" x14ac:dyDescent="0.25">
      <c r="A52" s="251" t="s">
        <v>408</v>
      </c>
      <c r="B52" s="63" t="s">
        <v>136</v>
      </c>
      <c r="C52" s="63" t="s">
        <v>119</v>
      </c>
      <c r="D52" s="64" t="s">
        <v>410</v>
      </c>
      <c r="J52" s="52"/>
    </row>
    <row r="53" spans="1:10" x14ac:dyDescent="0.25">
      <c r="A53" s="251" t="s">
        <v>409</v>
      </c>
      <c r="B53" s="63" t="s">
        <v>323</v>
      </c>
      <c r="C53" s="251" t="s">
        <v>236</v>
      </c>
      <c r="J53" s="52"/>
    </row>
    <row r="54" spans="1:10" ht="15.75" x14ac:dyDescent="0.25">
      <c r="A54" s="73"/>
      <c r="J54" s="52"/>
    </row>
    <row r="55" spans="1:10" ht="15.75" x14ac:dyDescent="0.25">
      <c r="A55" s="73"/>
      <c r="J55" s="52"/>
    </row>
    <row r="56" spans="1:10" x14ac:dyDescent="0.25">
      <c r="A56" s="213"/>
      <c r="B56" s="214"/>
      <c r="C56" s="213"/>
      <c r="D56" s="67"/>
      <c r="J56" s="52"/>
    </row>
    <row r="57" spans="1:10" x14ac:dyDescent="0.25">
      <c r="A57" s="170"/>
      <c r="J57" s="62">
        <f>SUM(J51:J56)</f>
        <v>0</v>
      </c>
    </row>
    <row r="58" spans="1:10" ht="15.75" x14ac:dyDescent="0.25">
      <c r="A58" s="73" t="s">
        <v>158</v>
      </c>
      <c r="J58" s="52"/>
    </row>
    <row r="59" spans="1:10" ht="15.75" x14ac:dyDescent="0.25">
      <c r="A59" s="73"/>
      <c r="J59" s="52"/>
    </row>
    <row r="60" spans="1:10" x14ac:dyDescent="0.25">
      <c r="A60" s="167" t="s">
        <v>205</v>
      </c>
      <c r="J60" s="52"/>
    </row>
    <row r="61" spans="1:10" x14ac:dyDescent="0.25">
      <c r="A61" s="72"/>
      <c r="B61" s="63"/>
      <c r="C61" s="63"/>
      <c r="D61" s="64"/>
      <c r="J61" s="63"/>
    </row>
    <row r="62" spans="1:10" ht="15.75" x14ac:dyDescent="0.25">
      <c r="A62" s="73"/>
      <c r="J62" s="79">
        <f>SUM(J61:J61)</f>
        <v>0</v>
      </c>
    </row>
    <row r="63" spans="1:10" x14ac:dyDescent="0.25">
      <c r="A63" s="74" t="s">
        <v>271</v>
      </c>
      <c r="J63" s="52"/>
    </row>
    <row r="64" spans="1:10" x14ac:dyDescent="0.25">
      <c r="A64" s="74"/>
      <c r="J64" s="52"/>
    </row>
    <row r="65" spans="1:10" ht="15.75" x14ac:dyDescent="0.25">
      <c r="A65" s="64"/>
      <c r="B65" s="52"/>
      <c r="C65" s="220"/>
      <c r="D65" s="67"/>
      <c r="J65" s="52"/>
    </row>
    <row r="66" spans="1:10" x14ac:dyDescent="0.25">
      <c r="A66" s="64"/>
      <c r="B66" s="52"/>
      <c r="C66" s="219"/>
      <c r="D66" s="67"/>
      <c r="J66" s="52"/>
    </row>
    <row r="67" spans="1:10" x14ac:dyDescent="0.25">
      <c r="A67" s="74" t="s">
        <v>159</v>
      </c>
      <c r="J67" s="52"/>
    </row>
    <row r="68" spans="1:10" x14ac:dyDescent="0.25">
      <c r="A68" s="74"/>
      <c r="B68" s="74"/>
      <c r="J68" s="52"/>
    </row>
    <row r="69" spans="1:10" x14ac:dyDescent="0.25">
      <c r="B69" s="75" t="s">
        <v>160</v>
      </c>
      <c r="C69" s="32"/>
      <c r="E69" s="32"/>
      <c r="F69" s="32"/>
      <c r="G69" s="32"/>
      <c r="J69" s="52"/>
    </row>
    <row r="70" spans="1:10" x14ac:dyDescent="0.25">
      <c r="A70" s="175"/>
      <c r="B70" s="174"/>
      <c r="C70" s="176"/>
      <c r="D70" s="67"/>
      <c r="E70" s="32"/>
      <c r="F70" s="32"/>
      <c r="G70" s="32"/>
      <c r="J70" s="52"/>
    </row>
    <row r="71" spans="1:10" x14ac:dyDescent="0.25">
      <c r="A71" s="63" t="s">
        <v>281</v>
      </c>
      <c r="B71" s="196" t="s">
        <v>236</v>
      </c>
      <c r="C71" s="179" t="s">
        <v>280</v>
      </c>
      <c r="D71" s="67" t="s">
        <v>161</v>
      </c>
      <c r="E71" s="72"/>
      <c r="F71" s="72"/>
      <c r="G71" s="72"/>
      <c r="H71" s="77"/>
      <c r="I71" s="77"/>
      <c r="J71" s="63">
        <v>1</v>
      </c>
    </row>
    <row r="72" spans="1:10" x14ac:dyDescent="0.25">
      <c r="A72" s="251" t="s">
        <v>406</v>
      </c>
      <c r="B72" s="63" t="s">
        <v>119</v>
      </c>
      <c r="C72" s="185" t="s">
        <v>405</v>
      </c>
      <c r="D72" s="67" t="s">
        <v>176</v>
      </c>
      <c r="E72" s="72"/>
      <c r="F72" s="72"/>
      <c r="G72" s="72"/>
      <c r="H72" s="77"/>
      <c r="I72" s="77"/>
      <c r="J72" s="63">
        <v>1</v>
      </c>
    </row>
    <row r="73" spans="1:10" x14ac:dyDescent="0.25">
      <c r="A73" s="64"/>
      <c r="B73" s="211"/>
      <c r="C73" s="211"/>
      <c r="D73" s="212"/>
      <c r="E73" s="72"/>
      <c r="F73" s="72"/>
      <c r="G73" s="72"/>
      <c r="H73" s="77"/>
      <c r="I73" s="77"/>
      <c r="J73" s="63"/>
    </row>
    <row r="74" spans="1:10" x14ac:dyDescent="0.25">
      <c r="A74" s="64"/>
      <c r="B74" s="215"/>
      <c r="C74" s="215"/>
      <c r="D74" s="67"/>
      <c r="E74" s="72"/>
      <c r="F74" s="72"/>
      <c r="G74" s="72"/>
      <c r="H74" s="77"/>
      <c r="I74" s="77"/>
      <c r="J74" s="63"/>
    </row>
    <row r="75" spans="1:10" x14ac:dyDescent="0.25">
      <c r="E75" s="77"/>
      <c r="F75" s="77"/>
      <c r="G75" s="77"/>
      <c r="H75" s="77"/>
      <c r="I75" s="77"/>
      <c r="J75" s="79">
        <f>SUM(J69:J74)</f>
        <v>2</v>
      </c>
    </row>
    <row r="76" spans="1:10" x14ac:dyDescent="0.25">
      <c r="A76" s="74"/>
    </row>
    <row r="77" spans="1:10" x14ac:dyDescent="0.25">
      <c r="A77" s="74"/>
      <c r="I77" s="63" t="s">
        <v>164</v>
      </c>
      <c r="J77" s="63">
        <f>J9+J16+J20+J24+J35+J42+J49+J57+J62+J65+J75</f>
        <v>31</v>
      </c>
    </row>
    <row r="78" spans="1:10" x14ac:dyDescent="0.25">
      <c r="B78" s="52"/>
      <c r="C78" s="32"/>
      <c r="E78" s="52"/>
      <c r="F78" s="32"/>
    </row>
    <row r="79" spans="1:10" x14ac:dyDescent="0.25">
      <c r="A79" s="74" t="s">
        <v>163</v>
      </c>
      <c r="B79" s="52"/>
      <c r="C79" s="32"/>
      <c r="E79" s="76"/>
    </row>
    <row r="81" spans="1:6" x14ac:dyDescent="0.25">
      <c r="A81" s="63"/>
      <c r="B81" s="254"/>
      <c r="C81" s="254"/>
      <c r="D81" s="67"/>
      <c r="E81" s="64"/>
      <c r="F81" s="52"/>
    </row>
    <row r="82" spans="1:6" x14ac:dyDescent="0.25">
      <c r="A82" s="63"/>
      <c r="B82" s="254"/>
      <c r="C82" s="254"/>
      <c r="D82" s="63"/>
      <c r="E82" s="64"/>
      <c r="F82" s="52"/>
    </row>
    <row r="83" spans="1:6" x14ac:dyDescent="0.25">
      <c r="A83" s="63"/>
      <c r="B83" s="254"/>
      <c r="C83" s="254"/>
      <c r="D83" s="63"/>
      <c r="E83" s="64"/>
    </row>
    <row r="84" spans="1:6" x14ac:dyDescent="0.25">
      <c r="A84" s="52"/>
      <c r="B84" s="254"/>
      <c r="C84" s="254"/>
      <c r="D84" s="63"/>
      <c r="E84" s="64"/>
    </row>
    <row r="85" spans="1:6" x14ac:dyDescent="0.25">
      <c r="B85" s="254"/>
      <c r="C85" s="254"/>
      <c r="D85" s="63"/>
    </row>
    <row r="86" spans="1:6" x14ac:dyDescent="0.25">
      <c r="B86" s="254"/>
      <c r="C86" s="254"/>
      <c r="D86" s="63"/>
    </row>
  </sheetData>
  <mergeCells count="8">
    <mergeCell ref="B85:C85"/>
    <mergeCell ref="B86:C86"/>
    <mergeCell ref="B82:C82"/>
    <mergeCell ref="A2:I2"/>
    <mergeCell ref="A19:B19"/>
    <mergeCell ref="B81:C81"/>
    <mergeCell ref="B83:C83"/>
    <mergeCell ref="B84:C84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topLeftCell="A5" workbookViewId="0">
      <selection activeCell="M16" sqref="M16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55" t="s">
        <v>285</v>
      </c>
      <c r="C2" s="256"/>
      <c r="D2" s="256"/>
      <c r="E2" s="256"/>
      <c r="F2" s="256"/>
      <c r="G2" s="256"/>
      <c r="H2" s="256"/>
      <c r="I2" s="256"/>
      <c r="J2" s="256"/>
      <c r="K2" s="256"/>
    </row>
    <row r="3" spans="2:11" x14ac:dyDescent="0.25">
      <c r="C3" s="209"/>
    </row>
    <row r="4" spans="2:11" x14ac:dyDescent="0.25">
      <c r="C4" s="84" t="s">
        <v>261</v>
      </c>
      <c r="D4" s="84" t="s">
        <v>262</v>
      </c>
      <c r="E4" s="62" t="s">
        <v>136</v>
      </c>
      <c r="F4" s="62" t="s">
        <v>137</v>
      </c>
      <c r="G4" s="62" t="s">
        <v>165</v>
      </c>
      <c r="H4" s="62" t="s">
        <v>166</v>
      </c>
      <c r="I4" s="62" t="s">
        <v>203</v>
      </c>
      <c r="J4" s="62" t="s">
        <v>167</v>
      </c>
      <c r="K4" s="3" t="s">
        <v>9</v>
      </c>
    </row>
    <row r="5" spans="2:11" x14ac:dyDescent="0.25">
      <c r="C5" s="85" t="s">
        <v>168</v>
      </c>
      <c r="D5" s="85"/>
      <c r="E5" s="86"/>
      <c r="F5" s="86"/>
      <c r="G5" s="86" t="s">
        <v>169</v>
      </c>
      <c r="H5" s="86" t="s">
        <v>170</v>
      </c>
      <c r="I5" s="86"/>
      <c r="J5" s="86" t="s">
        <v>171</v>
      </c>
      <c r="K5" s="11" t="s">
        <v>172</v>
      </c>
    </row>
    <row r="7" spans="2:11" x14ac:dyDescent="0.25">
      <c r="B7" s="72" t="s">
        <v>264</v>
      </c>
      <c r="C7" s="72"/>
      <c r="D7" s="77"/>
      <c r="E7" s="77"/>
      <c r="F7" s="77"/>
      <c r="G7" s="77"/>
      <c r="H7" s="77"/>
      <c r="I7" s="77"/>
    </row>
    <row r="8" spans="2:11" x14ac:dyDescent="0.25">
      <c r="C8" s="210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161</v>
      </c>
      <c r="C9" s="230"/>
      <c r="D9" s="88"/>
      <c r="E9" s="164">
        <v>2</v>
      </c>
      <c r="F9" s="88"/>
      <c r="G9" s="165">
        <v>1</v>
      </c>
      <c r="H9" s="88"/>
      <c r="I9" s="88"/>
      <c r="J9" s="89">
        <v>1</v>
      </c>
      <c r="K9" s="87">
        <f t="shared" ref="K9:K29" si="0">C9+D9+E9+F9+G9+H9+I9+J9</f>
        <v>4</v>
      </c>
    </row>
    <row r="10" spans="2:11" x14ac:dyDescent="0.25">
      <c r="B10" s="72" t="s">
        <v>149</v>
      </c>
      <c r="C10" s="230"/>
      <c r="D10" s="88"/>
      <c r="E10" s="164">
        <v>2</v>
      </c>
      <c r="F10" s="88"/>
      <c r="G10" s="165">
        <v>1</v>
      </c>
      <c r="H10" s="88"/>
      <c r="I10" s="177"/>
      <c r="J10" s="88"/>
      <c r="K10" s="87">
        <f t="shared" si="0"/>
        <v>3</v>
      </c>
    </row>
    <row r="11" spans="2:11" x14ac:dyDescent="0.25">
      <c r="B11" s="64" t="s">
        <v>145</v>
      </c>
      <c r="C11" s="88"/>
      <c r="D11" s="88"/>
      <c r="E11" s="164">
        <v>2</v>
      </c>
      <c r="F11" s="88"/>
      <c r="G11" s="88"/>
      <c r="H11" s="88"/>
      <c r="I11" s="88"/>
      <c r="J11" s="88"/>
      <c r="K11" s="87">
        <f t="shared" si="0"/>
        <v>2</v>
      </c>
    </row>
    <row r="12" spans="2:11" x14ac:dyDescent="0.25">
      <c r="B12" s="72" t="s">
        <v>369</v>
      </c>
      <c r="C12" s="88"/>
      <c r="D12" s="88"/>
      <c r="E12" s="164">
        <v>1</v>
      </c>
      <c r="F12" s="91">
        <v>1</v>
      </c>
      <c r="G12" s="88"/>
      <c r="H12" s="88"/>
      <c r="I12" s="88"/>
      <c r="J12" s="88"/>
      <c r="K12" s="87">
        <f t="shared" si="0"/>
        <v>2</v>
      </c>
    </row>
    <row r="13" spans="2:11" x14ac:dyDescent="0.25">
      <c r="B13" s="72" t="s">
        <v>141</v>
      </c>
      <c r="C13" s="88"/>
      <c r="D13" s="88"/>
      <c r="E13" s="164">
        <v>1</v>
      </c>
      <c r="F13" s="88"/>
      <c r="G13" s="165">
        <v>1</v>
      </c>
      <c r="H13" s="88"/>
      <c r="I13" s="88"/>
      <c r="J13" s="88"/>
      <c r="K13" s="87">
        <f t="shared" si="0"/>
        <v>2</v>
      </c>
    </row>
    <row r="14" spans="2:11" x14ac:dyDescent="0.25">
      <c r="B14" s="72" t="s">
        <v>176</v>
      </c>
      <c r="C14" s="72"/>
      <c r="D14" s="88"/>
      <c r="E14" s="164">
        <v>1</v>
      </c>
      <c r="F14" s="88"/>
      <c r="G14" s="88"/>
      <c r="H14" s="90">
        <v>1</v>
      </c>
      <c r="I14" s="88"/>
      <c r="J14" s="63"/>
      <c r="K14" s="87">
        <f t="shared" si="0"/>
        <v>2</v>
      </c>
    </row>
    <row r="15" spans="2:11" x14ac:dyDescent="0.25">
      <c r="B15" s="72" t="s">
        <v>142</v>
      </c>
      <c r="C15" s="72"/>
      <c r="D15" s="88"/>
      <c r="E15" s="88"/>
      <c r="F15" s="91">
        <v>2</v>
      </c>
      <c r="G15" s="88"/>
      <c r="H15" s="88"/>
      <c r="I15" s="88"/>
      <c r="J15" s="88"/>
      <c r="K15" s="87">
        <f t="shared" si="0"/>
        <v>2</v>
      </c>
    </row>
    <row r="16" spans="2:11" x14ac:dyDescent="0.25">
      <c r="B16" s="72" t="s">
        <v>147</v>
      </c>
      <c r="C16" s="244">
        <v>1</v>
      </c>
      <c r="D16" s="88"/>
      <c r="E16" s="88"/>
      <c r="F16" s="88"/>
      <c r="G16" s="88"/>
      <c r="H16" s="88"/>
      <c r="I16" s="88"/>
      <c r="J16" s="88"/>
      <c r="K16" s="87">
        <f t="shared" si="0"/>
        <v>1</v>
      </c>
    </row>
    <row r="17" spans="1:11" x14ac:dyDescent="0.25">
      <c r="B17" s="64" t="s">
        <v>370</v>
      </c>
      <c r="C17" s="244">
        <v>1</v>
      </c>
      <c r="D17" s="88"/>
      <c r="E17" s="88"/>
      <c r="F17" s="88"/>
      <c r="G17" s="88"/>
      <c r="H17" s="88"/>
      <c r="I17" s="88"/>
      <c r="J17" s="88"/>
      <c r="K17" s="87">
        <f t="shared" si="0"/>
        <v>1</v>
      </c>
    </row>
    <row r="18" spans="1:11" x14ac:dyDescent="0.25">
      <c r="B18" s="72" t="s">
        <v>151</v>
      </c>
      <c r="C18" s="88"/>
      <c r="D18" s="88"/>
      <c r="E18" s="164">
        <v>1</v>
      </c>
      <c r="F18" s="88"/>
      <c r="G18" s="88"/>
      <c r="H18" s="88"/>
      <c r="I18" s="88"/>
      <c r="J18" s="88"/>
      <c r="K18" s="87">
        <f t="shared" si="0"/>
        <v>1</v>
      </c>
    </row>
    <row r="19" spans="1:11" x14ac:dyDescent="0.25">
      <c r="B19" s="72" t="s">
        <v>216</v>
      </c>
      <c r="C19" s="88"/>
      <c r="D19" s="88"/>
      <c r="E19" s="164">
        <v>1</v>
      </c>
      <c r="F19" s="88"/>
      <c r="G19" s="88"/>
      <c r="H19" s="88"/>
      <c r="I19" s="88"/>
      <c r="J19" s="88"/>
      <c r="K19" s="87">
        <f t="shared" si="0"/>
        <v>1</v>
      </c>
    </row>
    <row r="20" spans="1:11" x14ac:dyDescent="0.25">
      <c r="B20" s="72" t="s">
        <v>162</v>
      </c>
      <c r="C20" s="230"/>
      <c r="D20" s="88"/>
      <c r="E20" s="164">
        <v>1</v>
      </c>
      <c r="F20" s="88"/>
      <c r="G20" s="88"/>
      <c r="H20" s="88"/>
      <c r="I20" s="88"/>
      <c r="J20" s="88"/>
      <c r="K20" s="87">
        <f t="shared" si="0"/>
        <v>1</v>
      </c>
    </row>
    <row r="21" spans="1:11" x14ac:dyDescent="0.25">
      <c r="B21" s="72" t="s">
        <v>153</v>
      </c>
      <c r="C21" s="230"/>
      <c r="D21" s="88"/>
      <c r="E21" s="164">
        <v>1</v>
      </c>
      <c r="F21" s="88"/>
      <c r="G21" s="88"/>
      <c r="H21" s="88"/>
      <c r="I21" s="88"/>
      <c r="J21" s="88"/>
      <c r="K21" s="87">
        <f t="shared" si="0"/>
        <v>1</v>
      </c>
    </row>
    <row r="22" spans="1:11" x14ac:dyDescent="0.25">
      <c r="B22" s="72" t="s">
        <v>174</v>
      </c>
      <c r="C22" s="230"/>
      <c r="D22" s="88"/>
      <c r="E22" s="164">
        <v>1</v>
      </c>
      <c r="F22" s="88"/>
      <c r="G22" s="88"/>
      <c r="H22" s="88"/>
      <c r="I22" s="88"/>
      <c r="J22" s="88"/>
      <c r="K22" s="87">
        <f t="shared" si="0"/>
        <v>1</v>
      </c>
    </row>
    <row r="23" spans="1:11" x14ac:dyDescent="0.25">
      <c r="B23" s="72" t="s">
        <v>150</v>
      </c>
      <c r="C23" s="72"/>
      <c r="D23" s="88"/>
      <c r="E23" s="164">
        <v>1</v>
      </c>
      <c r="F23" s="88"/>
      <c r="G23" s="88"/>
      <c r="H23" s="88"/>
      <c r="I23" s="88"/>
      <c r="J23" s="88"/>
      <c r="K23" s="87">
        <f t="shared" si="0"/>
        <v>1</v>
      </c>
    </row>
    <row r="24" spans="1:11" x14ac:dyDescent="0.25">
      <c r="B24" s="64" t="s">
        <v>181</v>
      </c>
      <c r="C24" s="72"/>
      <c r="D24" s="88"/>
      <c r="E24" s="164">
        <v>1</v>
      </c>
      <c r="F24" s="88"/>
      <c r="G24" s="88"/>
      <c r="H24" s="88"/>
      <c r="I24" s="88"/>
      <c r="J24" s="63"/>
      <c r="K24" s="87">
        <f t="shared" si="0"/>
        <v>1</v>
      </c>
    </row>
    <row r="25" spans="1:11" x14ac:dyDescent="0.25">
      <c r="B25" s="72" t="s">
        <v>173</v>
      </c>
      <c r="C25" s="72"/>
      <c r="D25" s="88"/>
      <c r="E25" s="164">
        <v>1</v>
      </c>
      <c r="F25" s="88"/>
      <c r="G25" s="88"/>
      <c r="H25" s="88"/>
      <c r="I25" s="88"/>
      <c r="J25" s="63"/>
      <c r="K25" s="87">
        <f t="shared" si="0"/>
        <v>1</v>
      </c>
    </row>
    <row r="26" spans="1:11" x14ac:dyDescent="0.25">
      <c r="B26" s="72" t="s">
        <v>146</v>
      </c>
      <c r="C26" s="72"/>
      <c r="D26" s="88"/>
      <c r="E26" s="164">
        <v>1</v>
      </c>
      <c r="F26" s="88"/>
      <c r="G26" s="88"/>
      <c r="H26" s="88"/>
      <c r="I26" s="88"/>
      <c r="J26" s="63"/>
      <c r="K26" s="87">
        <f t="shared" si="0"/>
        <v>1</v>
      </c>
    </row>
    <row r="27" spans="1:11" x14ac:dyDescent="0.25">
      <c r="B27" s="72" t="s">
        <v>219</v>
      </c>
      <c r="C27" s="88"/>
      <c r="D27" s="88"/>
      <c r="E27" s="88"/>
      <c r="F27" s="91">
        <v>1</v>
      </c>
      <c r="G27" s="88"/>
      <c r="H27" s="88"/>
      <c r="I27" s="88"/>
      <c r="J27" s="88"/>
      <c r="K27" s="87">
        <f t="shared" si="0"/>
        <v>1</v>
      </c>
    </row>
    <row r="28" spans="1:11" x14ac:dyDescent="0.25">
      <c r="B28" s="72" t="s">
        <v>152</v>
      </c>
      <c r="D28" s="88"/>
      <c r="E28" s="88"/>
      <c r="F28" s="91">
        <v>1</v>
      </c>
      <c r="G28" s="88"/>
      <c r="H28" s="88"/>
      <c r="I28" s="177"/>
      <c r="K28" s="87">
        <f t="shared" si="0"/>
        <v>1</v>
      </c>
    </row>
    <row r="29" spans="1:11" x14ac:dyDescent="0.25">
      <c r="B29" s="72" t="s">
        <v>154</v>
      </c>
      <c r="C29" s="72"/>
      <c r="D29" s="88"/>
      <c r="E29" s="88"/>
      <c r="F29" s="91">
        <v>1</v>
      </c>
      <c r="G29" s="88"/>
      <c r="H29" s="88"/>
      <c r="I29" s="88"/>
      <c r="J29" s="63"/>
      <c r="K29" s="87">
        <f t="shared" si="0"/>
        <v>1</v>
      </c>
    </row>
    <row r="30" spans="1:11" x14ac:dyDescent="0.25">
      <c r="B30" s="72"/>
      <c r="C30" s="72"/>
      <c r="D30" s="88"/>
      <c r="E30" s="88"/>
      <c r="F30" s="88"/>
      <c r="G30" s="88"/>
      <c r="H30" s="88"/>
      <c r="I30" s="88"/>
      <c r="J30" s="63"/>
      <c r="K30" s="177"/>
    </row>
    <row r="31" spans="1:11" x14ac:dyDescent="0.25">
      <c r="A31" t="s">
        <v>9</v>
      </c>
      <c r="B31" s="63">
        <f>COUNTA(B9:B29)</f>
        <v>21</v>
      </c>
      <c r="C31" s="63">
        <f t="shared" ref="C31:D31" si="1">SUM(C10:C29)</f>
        <v>2</v>
      </c>
      <c r="D31" s="63">
        <f t="shared" si="1"/>
        <v>0</v>
      </c>
      <c r="E31" s="63">
        <f>SUM(E10:E29)</f>
        <v>16</v>
      </c>
      <c r="F31" s="63">
        <f t="shared" ref="F31:J31" si="2">SUM(F10:F29)</f>
        <v>6</v>
      </c>
      <c r="G31" s="63">
        <f t="shared" si="2"/>
        <v>2</v>
      </c>
      <c r="H31" s="63">
        <f t="shared" si="2"/>
        <v>1</v>
      </c>
      <c r="I31" s="63">
        <f t="shared" si="2"/>
        <v>0</v>
      </c>
      <c r="J31" s="63">
        <f t="shared" si="2"/>
        <v>0</v>
      </c>
      <c r="K31" s="63">
        <f>SUM(K9:K29)</f>
        <v>31</v>
      </c>
    </row>
    <row r="32" spans="1:11" x14ac:dyDescent="0.25">
      <c r="B32" s="72"/>
      <c r="C32" s="72"/>
      <c r="D32" s="63"/>
      <c r="E32" s="88"/>
      <c r="F32" s="88"/>
      <c r="G32" s="63"/>
      <c r="H32" s="63"/>
      <c r="I32" s="63"/>
      <c r="J32" s="63"/>
      <c r="K32" s="63"/>
    </row>
    <row r="33" spans="2:11" x14ac:dyDescent="0.25">
      <c r="B33" s="72" t="s">
        <v>182</v>
      </c>
      <c r="C33" s="72"/>
      <c r="D33" s="63"/>
      <c r="E33" s="88"/>
      <c r="F33" s="88"/>
      <c r="G33" s="63"/>
      <c r="H33" s="63"/>
      <c r="I33" s="63"/>
      <c r="J33" s="63"/>
      <c r="K33" s="63"/>
    </row>
    <row r="34" spans="2:11" x14ac:dyDescent="0.25">
      <c r="B34" s="72"/>
      <c r="C34" s="72"/>
      <c r="D34" s="63"/>
      <c r="E34" s="88"/>
      <c r="F34" s="88"/>
      <c r="G34" s="63"/>
      <c r="H34" s="63"/>
      <c r="I34" s="63"/>
      <c r="J34" s="63"/>
      <c r="K34" s="63"/>
    </row>
    <row r="35" spans="2:11" x14ac:dyDescent="0.25">
      <c r="B35" s="72" t="s">
        <v>255</v>
      </c>
      <c r="C35" s="64"/>
      <c r="D35" s="63"/>
      <c r="E35" s="88"/>
      <c r="F35" s="88"/>
      <c r="G35" s="63"/>
      <c r="H35" s="63"/>
      <c r="I35" s="63"/>
      <c r="J35" s="63"/>
      <c r="K35" s="63"/>
    </row>
    <row r="36" spans="2:11" x14ac:dyDescent="0.25">
      <c r="B36" s="64" t="s">
        <v>184</v>
      </c>
      <c r="C36" s="64"/>
      <c r="D36" s="63"/>
      <c r="E36" s="88"/>
      <c r="F36" s="88"/>
      <c r="G36" s="63"/>
      <c r="H36" s="63"/>
      <c r="I36" s="63"/>
      <c r="J36" s="63"/>
      <c r="K36" s="63"/>
    </row>
    <row r="37" spans="2:11" x14ac:dyDescent="0.25">
      <c r="B37" s="64" t="s">
        <v>183</v>
      </c>
      <c r="C37" s="72"/>
      <c r="D37" s="63"/>
      <c r="E37" s="63"/>
      <c r="F37" s="88"/>
      <c r="G37" s="63"/>
      <c r="H37" s="63"/>
      <c r="I37" s="63"/>
      <c r="J37" s="63"/>
      <c r="K37" s="63"/>
    </row>
    <row r="38" spans="2:11" x14ac:dyDescent="0.25">
      <c r="B38" s="64" t="s">
        <v>220</v>
      </c>
      <c r="C38" s="72"/>
      <c r="D38" s="63"/>
      <c r="E38" s="63"/>
      <c r="F38" s="63"/>
      <c r="G38" s="63"/>
      <c r="H38" s="63"/>
      <c r="I38" s="63"/>
      <c r="J38" s="63"/>
      <c r="K38" s="63"/>
    </row>
    <row r="39" spans="2:11" x14ac:dyDescent="0.25">
      <c r="B39" s="64" t="s">
        <v>180</v>
      </c>
      <c r="C39" s="64"/>
      <c r="D39" s="77"/>
      <c r="E39" s="77"/>
      <c r="F39" s="77"/>
      <c r="G39" s="77"/>
      <c r="H39" s="77"/>
      <c r="I39" s="77"/>
      <c r="J39" s="77"/>
      <c r="K39" s="77"/>
    </row>
    <row r="40" spans="2:11" x14ac:dyDescent="0.25">
      <c r="B40" s="64" t="s">
        <v>387</v>
      </c>
      <c r="C40" s="64"/>
      <c r="D40" s="77"/>
      <c r="E40" s="77"/>
      <c r="F40" s="77"/>
      <c r="G40" s="77"/>
      <c r="H40" s="77"/>
      <c r="I40" s="77"/>
      <c r="J40" s="77"/>
      <c r="K40" s="77"/>
    </row>
    <row r="41" spans="2:11" x14ac:dyDescent="0.25">
      <c r="B41" s="72" t="s">
        <v>148</v>
      </c>
      <c r="C41" s="64"/>
      <c r="D41" s="77"/>
      <c r="E41" s="77"/>
      <c r="F41" s="77"/>
      <c r="G41" s="77"/>
      <c r="H41" s="77"/>
      <c r="I41" s="77"/>
      <c r="J41" s="77"/>
      <c r="K41" s="77"/>
    </row>
    <row r="42" spans="2:11" x14ac:dyDescent="0.25">
      <c r="B42" s="72" t="s">
        <v>178</v>
      </c>
      <c r="C42" s="64"/>
      <c r="D42" s="77"/>
      <c r="E42" s="77"/>
      <c r="F42" s="77"/>
      <c r="G42" s="77"/>
      <c r="H42" s="77"/>
      <c r="I42" s="77"/>
      <c r="J42" s="77"/>
      <c r="K42" s="77"/>
    </row>
    <row r="43" spans="2:11" x14ac:dyDescent="0.25">
      <c r="B43" s="72" t="s">
        <v>256</v>
      </c>
      <c r="C43" s="64"/>
      <c r="D43" s="77"/>
      <c r="E43" s="77"/>
      <c r="F43" s="77"/>
      <c r="G43" s="77"/>
      <c r="H43" s="77"/>
      <c r="I43" s="77"/>
      <c r="J43" s="77"/>
      <c r="K43" s="77"/>
    </row>
    <row r="44" spans="2:11" x14ac:dyDescent="0.25">
      <c r="B44" s="72" t="s">
        <v>385</v>
      </c>
      <c r="C44" s="64"/>
      <c r="D44" s="77"/>
      <c r="E44" s="77"/>
      <c r="F44" s="77"/>
      <c r="G44" s="77"/>
      <c r="H44" s="77"/>
      <c r="I44" s="77"/>
      <c r="J44" s="77"/>
      <c r="K44" s="77"/>
    </row>
    <row r="45" spans="2:11" x14ac:dyDescent="0.25">
      <c r="B45" s="72" t="s">
        <v>143</v>
      </c>
      <c r="C45" s="64"/>
      <c r="D45" s="77"/>
      <c r="E45" s="77"/>
      <c r="F45" s="77"/>
      <c r="G45" s="77"/>
      <c r="H45" s="77"/>
      <c r="I45" s="77"/>
      <c r="J45" s="77"/>
      <c r="K45" s="77"/>
    </row>
    <row r="46" spans="2:11" x14ac:dyDescent="0.25">
      <c r="B46" s="72" t="s">
        <v>386</v>
      </c>
      <c r="C46" s="64"/>
      <c r="D46" s="77"/>
      <c r="E46" s="77"/>
      <c r="F46" s="77"/>
      <c r="G46" s="77"/>
      <c r="H46" s="77"/>
      <c r="I46" s="77"/>
      <c r="J46" s="77"/>
      <c r="K46" s="77"/>
    </row>
    <row r="47" spans="2:11" x14ac:dyDescent="0.25">
      <c r="B47" s="72" t="s">
        <v>179</v>
      </c>
      <c r="C47" s="64"/>
      <c r="D47" s="77"/>
      <c r="E47" s="77"/>
      <c r="F47" s="77"/>
      <c r="G47" s="77"/>
      <c r="H47" s="77"/>
      <c r="I47" s="77"/>
      <c r="J47" s="77"/>
      <c r="K47" s="77"/>
    </row>
    <row r="48" spans="2:11" x14ac:dyDescent="0.25">
      <c r="B48" s="64" t="s">
        <v>263</v>
      </c>
      <c r="C48" s="64"/>
      <c r="D48" s="77"/>
      <c r="E48" s="77"/>
      <c r="F48" s="77"/>
      <c r="G48" s="77"/>
      <c r="H48" s="77"/>
      <c r="I48" s="77"/>
      <c r="J48" s="77"/>
      <c r="K48" s="77"/>
    </row>
    <row r="49" spans="1:11" x14ac:dyDescent="0.25">
      <c r="B49" s="72" t="s">
        <v>144</v>
      </c>
      <c r="C49" s="64"/>
      <c r="D49" s="77"/>
      <c r="E49" s="77"/>
      <c r="F49" s="77"/>
      <c r="G49" s="77"/>
      <c r="H49" s="77"/>
      <c r="I49" s="77"/>
      <c r="J49" s="77"/>
      <c r="K49" s="77"/>
    </row>
    <row r="50" spans="1:11" x14ac:dyDescent="0.25">
      <c r="B50" s="72" t="s">
        <v>175</v>
      </c>
      <c r="C50" s="64"/>
      <c r="D50" s="77"/>
      <c r="E50" s="77"/>
      <c r="F50" s="77"/>
      <c r="G50" s="77"/>
      <c r="H50" s="77"/>
      <c r="I50" s="77"/>
      <c r="J50" s="77"/>
      <c r="K50" s="77"/>
    </row>
    <row r="51" spans="1:11" x14ac:dyDescent="0.25">
      <c r="B51" s="72" t="s">
        <v>269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72" t="s">
        <v>212</v>
      </c>
      <c r="C52" s="64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B53" s="72" t="s">
        <v>224</v>
      </c>
      <c r="C53" s="64"/>
      <c r="D53" s="77"/>
      <c r="E53" s="77"/>
      <c r="F53" s="77"/>
      <c r="G53" s="77"/>
      <c r="H53" s="77"/>
      <c r="I53" s="77"/>
      <c r="J53" s="77"/>
      <c r="K53" s="77"/>
    </row>
    <row r="54" spans="1:11" x14ac:dyDescent="0.25">
      <c r="B54" s="72" t="s">
        <v>177</v>
      </c>
      <c r="C54" s="64"/>
      <c r="D54" s="77"/>
      <c r="E54" s="77"/>
      <c r="F54" s="77"/>
      <c r="G54" s="77"/>
      <c r="H54" s="77"/>
      <c r="I54" s="77"/>
      <c r="J54" s="77"/>
      <c r="K54" s="77"/>
    </row>
    <row r="55" spans="1:11" x14ac:dyDescent="0.25">
      <c r="B55" s="64" t="s">
        <v>185</v>
      </c>
      <c r="C55" s="64"/>
      <c r="D55" s="77"/>
      <c r="E55" s="77"/>
      <c r="F55" s="77"/>
      <c r="G55" s="77"/>
      <c r="H55" s="77"/>
      <c r="I55" s="77"/>
      <c r="J55" s="77"/>
      <c r="K55" s="77"/>
    </row>
    <row r="56" spans="1:11" x14ac:dyDescent="0.25">
      <c r="B56" s="64"/>
      <c r="C56" s="64"/>
      <c r="D56" s="77"/>
      <c r="E56" s="77"/>
      <c r="F56" s="77"/>
      <c r="G56" s="77"/>
      <c r="H56" s="77"/>
      <c r="I56" s="77"/>
      <c r="J56" s="77"/>
      <c r="K56" s="77"/>
    </row>
    <row r="57" spans="1:11" x14ac:dyDescent="0.25">
      <c r="B57" s="64"/>
      <c r="C57" s="64"/>
      <c r="D57" s="77"/>
      <c r="E57" s="77"/>
      <c r="F57" s="77"/>
      <c r="G57" s="77"/>
      <c r="H57" s="77"/>
      <c r="I57" s="77"/>
      <c r="J57" s="77"/>
      <c r="K57" s="77"/>
    </row>
    <row r="58" spans="1:11" x14ac:dyDescent="0.25">
      <c r="B58" s="173"/>
      <c r="C58" s="208"/>
      <c r="D58" s="77"/>
      <c r="E58" s="77"/>
      <c r="F58" s="77"/>
      <c r="G58" s="77"/>
      <c r="H58" s="77"/>
      <c r="I58" s="77"/>
      <c r="J58" s="77"/>
      <c r="K58" s="77"/>
    </row>
    <row r="59" spans="1:11" x14ac:dyDescent="0.25">
      <c r="A59" t="s">
        <v>9</v>
      </c>
      <c r="B59" s="63">
        <f>COUNTA(B34:B55)</f>
        <v>21</v>
      </c>
      <c r="C59" s="63"/>
    </row>
  </sheetData>
  <sortState ref="B9:K29">
    <sortCondition descending="1" ref="K9:K29"/>
    <sortCondition descending="1" ref="C9:C29"/>
    <sortCondition descending="1" ref="D9:D29"/>
    <sortCondition descending="1" ref="E9:E29"/>
    <sortCondition descending="1" ref="F9:F29"/>
    <sortCondition descending="1" ref="J9:J29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56" workbookViewId="0">
      <selection activeCell="B87" sqref="B87:D87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239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186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187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59" t="s">
        <v>188</v>
      </c>
      <c r="F9" s="259"/>
      <c r="G9" s="259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10</v>
      </c>
      <c r="C11" s="63">
        <v>10</v>
      </c>
      <c r="D11" s="63">
        <v>2021</v>
      </c>
      <c r="E11" s="71" t="s">
        <v>189</v>
      </c>
      <c r="F11" s="71">
        <v>4</v>
      </c>
      <c r="G11" s="72" t="s">
        <v>209</v>
      </c>
      <c r="H11" s="72" t="s">
        <v>120</v>
      </c>
      <c r="I11" s="100">
        <v>1910</v>
      </c>
      <c r="J11" s="100">
        <v>11</v>
      </c>
      <c r="K11" s="99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189</v>
      </c>
      <c r="F12" s="71">
        <v>4</v>
      </c>
      <c r="G12" s="64" t="s">
        <v>260</v>
      </c>
      <c r="H12" s="72"/>
      <c r="I12" s="100">
        <v>1882</v>
      </c>
      <c r="J12" s="100">
        <v>11</v>
      </c>
      <c r="K12" s="99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189</v>
      </c>
      <c r="F13" s="71">
        <v>4</v>
      </c>
      <c r="G13" s="72" t="s">
        <v>268</v>
      </c>
      <c r="H13" s="64"/>
      <c r="I13" s="63">
        <v>1917</v>
      </c>
      <c r="J13" s="63">
        <v>11</v>
      </c>
      <c r="K13" s="99">
        <f>I13/J13</f>
        <v>174.27272727272728</v>
      </c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5709</v>
      </c>
      <c r="J14" s="79">
        <f>SUM(J11:J13)</f>
        <v>33</v>
      </c>
      <c r="K14" s="99">
        <f>I14/J14</f>
        <v>173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193">
        <v>10</v>
      </c>
      <c r="C16" s="63">
        <v>10</v>
      </c>
      <c r="D16" s="63">
        <v>2021</v>
      </c>
      <c r="E16" s="71" t="s">
        <v>189</v>
      </c>
      <c r="F16" s="71">
        <v>4</v>
      </c>
      <c r="G16" s="72" t="s">
        <v>209</v>
      </c>
      <c r="H16" s="72" t="s">
        <v>238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189</v>
      </c>
      <c r="F17" s="71">
        <v>4</v>
      </c>
      <c r="G17" s="64" t="s">
        <v>260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0" t="s">
        <v>189</v>
      </c>
      <c r="F18" s="170">
        <v>4</v>
      </c>
      <c r="G18" s="72" t="s">
        <v>268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5843</v>
      </c>
      <c r="J19" s="79">
        <f>SUM(J16:J18)</f>
        <v>33</v>
      </c>
      <c r="K19" s="99">
        <f>I19/J19</f>
        <v>177.06060606060606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193">
        <v>10</v>
      </c>
      <c r="C21" s="63">
        <v>10</v>
      </c>
      <c r="D21" s="63">
        <v>2021</v>
      </c>
      <c r="E21" s="71" t="s">
        <v>189</v>
      </c>
      <c r="F21" s="71">
        <v>4</v>
      </c>
      <c r="G21" s="72" t="s">
        <v>209</v>
      </c>
      <c r="H21" s="72" t="s">
        <v>123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189</v>
      </c>
      <c r="F22" s="71">
        <v>4</v>
      </c>
      <c r="G22" s="64" t="s">
        <v>260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189</v>
      </c>
      <c r="F23" s="71">
        <v>4</v>
      </c>
      <c r="G23" s="72" t="s">
        <v>268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5779</v>
      </c>
      <c r="J24" s="79">
        <f>SUM(J21:J23)</f>
        <v>33</v>
      </c>
      <c r="K24" s="99">
        <f>I24/J24</f>
        <v>175.12121212121212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193">
        <v>10</v>
      </c>
      <c r="C26" s="63">
        <v>10</v>
      </c>
      <c r="D26" s="63">
        <v>2021</v>
      </c>
      <c r="E26" s="71" t="s">
        <v>189</v>
      </c>
      <c r="F26" s="71">
        <v>4</v>
      </c>
      <c r="G26" s="72" t="s">
        <v>209</v>
      </c>
      <c r="H26" s="72" t="s">
        <v>190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189</v>
      </c>
      <c r="F27" s="71">
        <v>4</v>
      </c>
      <c r="G27" s="72" t="s">
        <v>268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1416</v>
      </c>
      <c r="J28" s="79">
        <f>SUM(J26:J27)</f>
        <v>9</v>
      </c>
      <c r="K28" s="99">
        <f>I28/J28</f>
        <v>157.33333333333334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193">
        <v>10</v>
      </c>
      <c r="C30" s="63">
        <v>10</v>
      </c>
      <c r="D30" s="63">
        <v>2021</v>
      </c>
      <c r="E30" s="71" t="s">
        <v>189</v>
      </c>
      <c r="F30" s="71">
        <v>4</v>
      </c>
      <c r="G30" s="72" t="s">
        <v>209</v>
      </c>
      <c r="H30" s="72" t="s">
        <v>191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189</v>
      </c>
      <c r="F31" s="71">
        <v>4</v>
      </c>
      <c r="G31" s="64" t="s">
        <v>260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189</v>
      </c>
      <c r="F32" s="71">
        <v>4</v>
      </c>
      <c r="G32" s="72" t="s">
        <v>268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2674</v>
      </c>
      <c r="J33" s="79">
        <f>SUM(J30:J32)</f>
        <v>17</v>
      </c>
      <c r="K33" s="99">
        <f>I33/J33</f>
        <v>157.29411764705881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3">
        <v>3</v>
      </c>
      <c r="C35" s="63">
        <v>4</v>
      </c>
      <c r="D35" s="63">
        <v>2022</v>
      </c>
      <c r="E35" s="206" t="s">
        <v>189</v>
      </c>
      <c r="F35" s="206">
        <v>4</v>
      </c>
      <c r="G35" s="64" t="s">
        <v>260</v>
      </c>
      <c r="H35" s="72" t="s">
        <v>127</v>
      </c>
      <c r="I35" s="100">
        <v>1035</v>
      </c>
      <c r="J35" s="100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78"/>
      <c r="F36" s="77"/>
      <c r="G36" s="64"/>
      <c r="H36" s="64"/>
      <c r="I36" s="100"/>
      <c r="J36" s="100"/>
      <c r="K36" s="99"/>
    </row>
    <row r="37" spans="2:11" x14ac:dyDescent="0.25">
      <c r="B37" s="64"/>
      <c r="C37" s="64"/>
      <c r="D37" s="64"/>
      <c r="E37" s="78"/>
      <c r="F37" s="77"/>
      <c r="G37" s="64"/>
      <c r="H37" s="64"/>
      <c r="I37" s="100"/>
      <c r="J37" s="100"/>
      <c r="K37" s="99"/>
    </row>
    <row r="38" spans="2:11" x14ac:dyDescent="0.25">
      <c r="B38" s="63"/>
      <c r="C38" s="63"/>
      <c r="D38" s="78"/>
      <c r="E38" s="72"/>
      <c r="F38" s="71"/>
      <c r="G38" s="72"/>
      <c r="H38" s="72"/>
      <c r="I38" s="100"/>
      <c r="J38" s="100"/>
      <c r="K38" s="66"/>
    </row>
    <row r="39" spans="2:11" x14ac:dyDescent="0.25">
      <c r="B39" s="63"/>
      <c r="C39" s="63"/>
      <c r="D39" s="78"/>
      <c r="E39" s="72"/>
      <c r="F39" s="71"/>
      <c r="G39" s="72"/>
      <c r="H39" s="71" t="s">
        <v>192</v>
      </c>
      <c r="I39" s="101">
        <f>I14+I19+I24+I28+I33+I35</f>
        <v>22456</v>
      </c>
      <c r="J39" s="102">
        <f>J14+J19+J24+J28+J33+J35</f>
        <v>132</v>
      </c>
      <c r="K39" s="103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7"/>
      <c r="J40" s="97"/>
      <c r="K40" s="51"/>
    </row>
    <row r="41" spans="2:11" ht="15.75" x14ac:dyDescent="0.25">
      <c r="B41" s="64"/>
      <c r="C41" s="64"/>
      <c r="E41" s="259" t="s">
        <v>193</v>
      </c>
      <c r="F41" s="259"/>
      <c r="G41" s="259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193">
        <v>10</v>
      </c>
      <c r="C43" s="63">
        <v>10</v>
      </c>
      <c r="D43" s="63">
        <v>2021</v>
      </c>
      <c r="E43" s="71" t="s">
        <v>194</v>
      </c>
      <c r="F43" s="71">
        <v>4</v>
      </c>
      <c r="G43" s="72" t="s">
        <v>237</v>
      </c>
      <c r="H43" s="72" t="s">
        <v>130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194</v>
      </c>
      <c r="F44" s="71">
        <v>4</v>
      </c>
      <c r="G44" s="64" t="s">
        <v>119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194</v>
      </c>
      <c r="F45" s="71">
        <v>4</v>
      </c>
      <c r="G45" s="72" t="s">
        <v>267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7"/>
      <c r="H46" s="72"/>
      <c r="I46" s="79">
        <f>SUM(I43:I45)</f>
        <v>3500</v>
      </c>
      <c r="J46" s="79">
        <f>SUM(J43:J45)</f>
        <v>21</v>
      </c>
      <c r="K46" s="99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7"/>
      <c r="H47" s="72"/>
      <c r="I47" s="63"/>
      <c r="J47" s="63"/>
      <c r="K47" s="66"/>
    </row>
    <row r="48" spans="2:11" x14ac:dyDescent="0.25">
      <c r="B48" s="193">
        <v>10</v>
      </c>
      <c r="C48" s="63">
        <v>10</v>
      </c>
      <c r="D48" s="63">
        <v>2021</v>
      </c>
      <c r="E48" s="71" t="s">
        <v>194</v>
      </c>
      <c r="F48" s="71">
        <v>4</v>
      </c>
      <c r="G48" s="72" t="s">
        <v>237</v>
      </c>
      <c r="H48" s="72" t="s">
        <v>129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194</v>
      </c>
      <c r="F49" s="71">
        <v>4</v>
      </c>
      <c r="G49" s="64" t="s">
        <v>119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194</v>
      </c>
      <c r="F50" s="71">
        <v>4</v>
      </c>
      <c r="G50" s="72" t="s">
        <v>267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7"/>
      <c r="H51" s="72"/>
      <c r="I51" s="79">
        <f>SUM(I48:I50)</f>
        <v>3740</v>
      </c>
      <c r="J51" s="79">
        <f>SUM(J48:J50)</f>
        <v>21</v>
      </c>
      <c r="K51" s="99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7"/>
      <c r="H52" s="72"/>
      <c r="I52" s="63"/>
      <c r="J52" s="63"/>
      <c r="K52" s="66"/>
    </row>
    <row r="53" spans="2:11" x14ac:dyDescent="0.25">
      <c r="B53" s="193">
        <v>10</v>
      </c>
      <c r="C53" s="63">
        <v>10</v>
      </c>
      <c r="D53" s="63">
        <v>2021</v>
      </c>
      <c r="E53" s="71" t="s">
        <v>194</v>
      </c>
      <c r="F53" s="71">
        <v>4</v>
      </c>
      <c r="G53" s="72" t="s">
        <v>237</v>
      </c>
      <c r="H53" s="72" t="s">
        <v>127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7"/>
      <c r="I54" s="79">
        <f>SUM(I53:I53)</f>
        <v>1073</v>
      </c>
      <c r="J54" s="79">
        <f>SUM(J53:J53)</f>
        <v>7</v>
      </c>
      <c r="K54" s="99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7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194</v>
      </c>
      <c r="F56" s="71">
        <v>4</v>
      </c>
      <c r="G56" s="64" t="s">
        <v>119</v>
      </c>
      <c r="H56" s="72" t="s">
        <v>135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98"/>
      <c r="C57" s="63"/>
      <c r="D57" s="170"/>
      <c r="E57" s="71" t="s">
        <v>194</v>
      </c>
      <c r="F57" s="71">
        <v>4</v>
      </c>
      <c r="G57" s="72"/>
      <c r="H57" s="77"/>
      <c r="I57" s="63"/>
      <c r="J57" s="63"/>
      <c r="K57" s="66"/>
    </row>
    <row r="58" spans="2:11" x14ac:dyDescent="0.25">
      <c r="B58" s="64"/>
      <c r="C58" s="64"/>
      <c r="D58" s="64"/>
      <c r="E58" s="63"/>
      <c r="F58" s="77"/>
      <c r="G58" s="77"/>
      <c r="H58" s="77"/>
      <c r="I58" s="79">
        <f>SUM(I56:I57)</f>
        <v>917</v>
      </c>
      <c r="J58" s="79">
        <f>SUM(J56:J57)</f>
        <v>6</v>
      </c>
      <c r="K58" s="99">
        <f>I58/J58</f>
        <v>152.83333333333334</v>
      </c>
    </row>
    <row r="59" spans="2:11" x14ac:dyDescent="0.25">
      <c r="B59" s="64"/>
      <c r="C59" s="64"/>
      <c r="D59" s="64"/>
      <c r="E59" s="63"/>
      <c r="F59" s="77"/>
      <c r="G59" s="77"/>
      <c r="H59" s="77"/>
      <c r="I59" s="63"/>
      <c r="J59" s="63"/>
      <c r="K59" s="63"/>
    </row>
    <row r="60" spans="2:11" x14ac:dyDescent="0.25">
      <c r="B60" s="193">
        <v>10</v>
      </c>
      <c r="C60" s="63">
        <v>10</v>
      </c>
      <c r="D60" s="63">
        <v>2021</v>
      </c>
      <c r="E60" s="71" t="s">
        <v>194</v>
      </c>
      <c r="F60" s="71">
        <v>4</v>
      </c>
      <c r="G60" s="72" t="s">
        <v>237</v>
      </c>
      <c r="H60" s="67" t="s">
        <v>138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194</v>
      </c>
      <c r="F61" s="71">
        <v>4</v>
      </c>
      <c r="G61" s="64" t="s">
        <v>119</v>
      </c>
      <c r="H61" s="77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0" t="s">
        <v>194</v>
      </c>
      <c r="F62" s="170">
        <v>4</v>
      </c>
      <c r="G62" s="72" t="s">
        <v>267</v>
      </c>
      <c r="H62" s="77"/>
      <c r="I62" s="63"/>
      <c r="J62" s="63"/>
      <c r="K62" s="66"/>
    </row>
    <row r="63" spans="2:11" x14ac:dyDescent="0.25">
      <c r="C63" s="64"/>
      <c r="G63" s="77"/>
      <c r="H63" s="77"/>
      <c r="I63" s="79">
        <f>SUM(I60:I61)</f>
        <v>2269</v>
      </c>
      <c r="J63" s="79">
        <f>SUM(J60:J61)</f>
        <v>14</v>
      </c>
      <c r="K63" s="66">
        <f>I63/J63</f>
        <v>162.07142857142858</v>
      </c>
    </row>
    <row r="64" spans="2:11" x14ac:dyDescent="0.25">
      <c r="C64" s="64"/>
      <c r="G64" s="77"/>
      <c r="H64" s="77"/>
      <c r="I64" s="100"/>
      <c r="J64" s="100"/>
      <c r="K64" s="66"/>
    </row>
    <row r="65" spans="2:11" x14ac:dyDescent="0.25">
      <c r="B65" s="63">
        <v>3</v>
      </c>
      <c r="C65" s="63">
        <v>4</v>
      </c>
      <c r="D65" s="63">
        <v>2022</v>
      </c>
      <c r="E65" s="206" t="s">
        <v>194</v>
      </c>
      <c r="F65" s="206">
        <v>4</v>
      </c>
      <c r="G65" s="64" t="s">
        <v>119</v>
      </c>
      <c r="H65" s="77" t="s">
        <v>257</v>
      </c>
      <c r="I65" s="100">
        <v>260</v>
      </c>
      <c r="J65" s="100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267</v>
      </c>
      <c r="H66" s="77"/>
      <c r="I66" s="100">
        <v>955</v>
      </c>
      <c r="J66" s="100">
        <v>7</v>
      </c>
      <c r="K66" s="66">
        <f>I66/J66</f>
        <v>136.42857142857142</v>
      </c>
    </row>
    <row r="67" spans="2:11" x14ac:dyDescent="0.25">
      <c r="C67" s="64"/>
      <c r="G67" s="72"/>
      <c r="H67" s="77"/>
      <c r="I67" s="79">
        <f>SUM(I65:I66)</f>
        <v>1215</v>
      </c>
      <c r="J67" s="79">
        <f>SUM(J65:J66)</f>
        <v>9</v>
      </c>
      <c r="K67" s="66">
        <f>I67/J67</f>
        <v>135</v>
      </c>
    </row>
    <row r="68" spans="2:11" x14ac:dyDescent="0.25">
      <c r="C68" s="64"/>
      <c r="G68" s="77"/>
      <c r="H68" s="77"/>
      <c r="I68" s="100"/>
      <c r="J68" s="100"/>
      <c r="K68" s="66"/>
    </row>
    <row r="69" spans="2:11" x14ac:dyDescent="0.25">
      <c r="C69" s="64"/>
      <c r="G69" s="77"/>
      <c r="H69" s="71" t="s">
        <v>192</v>
      </c>
      <c r="I69" s="101">
        <f>I46+I51+I54+I58+I63+I67</f>
        <v>12714</v>
      </c>
      <c r="J69" s="102">
        <f>J46+J51+J54+J58+J63+J67</f>
        <v>78</v>
      </c>
      <c r="K69" s="103">
        <f>I69/J69</f>
        <v>163</v>
      </c>
    </row>
    <row r="70" spans="2:11" ht="15.75" x14ac:dyDescent="0.25">
      <c r="C70" s="64"/>
      <c r="E70" s="259" t="s">
        <v>195</v>
      </c>
      <c r="F70" s="259"/>
      <c r="G70" s="259"/>
      <c r="I70" s="97"/>
      <c r="J70" s="97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0">
        <v>16</v>
      </c>
      <c r="C72" s="63">
        <v>10</v>
      </c>
      <c r="D72" s="63">
        <v>2022</v>
      </c>
      <c r="E72" s="71" t="s">
        <v>196</v>
      </c>
      <c r="F72" s="71">
        <v>3</v>
      </c>
      <c r="G72" s="72" t="s">
        <v>134</v>
      </c>
      <c r="H72" s="64" t="s">
        <v>197</v>
      </c>
      <c r="I72" s="63">
        <v>879</v>
      </c>
      <c r="J72" s="63">
        <v>7</v>
      </c>
      <c r="K72" s="66">
        <f>I72/J72</f>
        <v>125.57142857142857</v>
      </c>
    </row>
    <row r="73" spans="2:11" x14ac:dyDescent="0.25">
      <c r="B73" s="63"/>
      <c r="C73" s="63"/>
      <c r="D73" s="63"/>
      <c r="E73" s="71" t="s">
        <v>196</v>
      </c>
      <c r="F73" s="170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196</v>
      </c>
      <c r="F74" s="170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8"/>
      <c r="F75" s="77"/>
      <c r="G75" s="64"/>
      <c r="H75" s="64"/>
      <c r="I75" s="79">
        <f>SUM(I72:I74)</f>
        <v>879</v>
      </c>
      <c r="J75" s="79">
        <f>SUM(J72:J74)</f>
        <v>7</v>
      </c>
      <c r="K75" s="66">
        <f>I75/J75</f>
        <v>125.57142857142857</v>
      </c>
    </row>
    <row r="76" spans="2:11" x14ac:dyDescent="0.25">
      <c r="B76" s="64"/>
      <c r="C76" s="64"/>
      <c r="D76" s="64"/>
      <c r="E76" s="78"/>
      <c r="F76" s="77"/>
      <c r="G76" s="64"/>
      <c r="H76" s="64"/>
      <c r="I76" s="63"/>
      <c r="J76" s="63"/>
      <c r="K76" s="63"/>
    </row>
    <row r="77" spans="2:11" x14ac:dyDescent="0.25">
      <c r="B77" s="249">
        <v>16</v>
      </c>
      <c r="C77" s="63">
        <v>10</v>
      </c>
      <c r="D77" s="63">
        <v>2022</v>
      </c>
      <c r="E77" s="71" t="s">
        <v>196</v>
      </c>
      <c r="F77" s="170">
        <v>3</v>
      </c>
      <c r="G77" s="72" t="s">
        <v>134</v>
      </c>
      <c r="H77" s="72" t="s">
        <v>133</v>
      </c>
      <c r="I77" s="63">
        <v>888</v>
      </c>
      <c r="J77" s="63">
        <v>4</v>
      </c>
      <c r="K77" s="66">
        <f>I77/J77</f>
        <v>222</v>
      </c>
    </row>
    <row r="78" spans="2:11" x14ac:dyDescent="0.25">
      <c r="B78" s="170"/>
      <c r="C78" s="63"/>
      <c r="D78" s="63"/>
      <c r="E78" s="170" t="s">
        <v>196</v>
      </c>
      <c r="F78" s="170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196</v>
      </c>
      <c r="F79" s="170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8"/>
      <c r="F80" s="77"/>
      <c r="G80" s="64"/>
      <c r="H80" s="64"/>
      <c r="I80" s="79">
        <f>SUM(I77:I79)</f>
        <v>888</v>
      </c>
      <c r="J80" s="79">
        <f>SUM(J77:J79)</f>
        <v>4</v>
      </c>
      <c r="K80" s="66">
        <f>I80/J80</f>
        <v>222</v>
      </c>
    </row>
    <row r="81" spans="2:11" x14ac:dyDescent="0.25">
      <c r="B81" s="64"/>
      <c r="C81" s="64"/>
      <c r="D81" s="64"/>
      <c r="E81" s="78"/>
      <c r="F81" s="77"/>
      <c r="G81" s="64"/>
      <c r="H81" s="64"/>
      <c r="I81" s="63"/>
      <c r="J81" s="63"/>
      <c r="K81" s="63"/>
    </row>
    <row r="82" spans="2:11" x14ac:dyDescent="0.25">
      <c r="B82" s="249">
        <v>16</v>
      </c>
      <c r="C82" s="63">
        <v>10</v>
      </c>
      <c r="D82" s="63">
        <v>2022</v>
      </c>
      <c r="E82" s="71" t="s">
        <v>196</v>
      </c>
      <c r="F82" s="170">
        <v>3</v>
      </c>
      <c r="G82" s="72" t="s">
        <v>134</v>
      </c>
      <c r="H82" s="64" t="s">
        <v>394</v>
      </c>
      <c r="I82" s="63">
        <v>750</v>
      </c>
      <c r="J82" s="63">
        <v>6</v>
      </c>
      <c r="K82" s="66">
        <f>I82/J82</f>
        <v>125</v>
      </c>
    </row>
    <row r="83" spans="2:11" x14ac:dyDescent="0.25">
      <c r="B83" s="63"/>
      <c r="C83" s="63"/>
      <c r="D83" s="63"/>
      <c r="E83" s="71" t="s">
        <v>196</v>
      </c>
      <c r="F83" s="170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196</v>
      </c>
      <c r="F84" s="170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8"/>
      <c r="F85" s="77"/>
      <c r="G85" s="64"/>
      <c r="H85" s="64"/>
      <c r="I85" s="79">
        <f>SUM(I82:I84)</f>
        <v>750</v>
      </c>
      <c r="J85" s="79">
        <f>SUM(J82:J84)</f>
        <v>6</v>
      </c>
      <c r="K85" s="66">
        <f>I85/J85</f>
        <v>125</v>
      </c>
    </row>
    <row r="86" spans="2:11" x14ac:dyDescent="0.25">
      <c r="B86" s="64"/>
      <c r="C86" s="64"/>
      <c r="D86" s="64"/>
      <c r="E86" s="78"/>
      <c r="F86" s="77"/>
      <c r="G86" s="64"/>
      <c r="H86" s="64"/>
      <c r="I86" s="63"/>
      <c r="J86" s="63"/>
      <c r="K86" s="63"/>
    </row>
    <row r="87" spans="2:11" x14ac:dyDescent="0.25">
      <c r="B87" s="249">
        <v>16</v>
      </c>
      <c r="C87" s="63">
        <v>10</v>
      </c>
      <c r="D87" s="63">
        <v>2022</v>
      </c>
      <c r="E87" s="71" t="s">
        <v>196</v>
      </c>
      <c r="F87" s="170">
        <v>3</v>
      </c>
      <c r="G87" s="72" t="s">
        <v>134</v>
      </c>
      <c r="H87" s="72" t="s">
        <v>135</v>
      </c>
      <c r="I87" s="63">
        <v>1151</v>
      </c>
      <c r="J87" s="63">
        <v>7</v>
      </c>
      <c r="K87" s="66">
        <f>I87/J87</f>
        <v>164.42857142857142</v>
      </c>
    </row>
    <row r="88" spans="2:11" x14ac:dyDescent="0.25">
      <c r="B88" s="170"/>
      <c r="C88" s="63"/>
      <c r="D88" s="63"/>
      <c r="E88" s="170" t="s">
        <v>196</v>
      </c>
      <c r="F88" s="170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196</v>
      </c>
      <c r="F89" s="170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79">
        <f>SUM(I87:I89)</f>
        <v>1151</v>
      </c>
      <c r="J90" s="79">
        <f>SUM(J87:J89)</f>
        <v>7</v>
      </c>
      <c r="K90" s="66">
        <f>I90/J90</f>
        <v>164.42857142857142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192</v>
      </c>
      <c r="I92" s="101">
        <f>I75+I80+I85+I90</f>
        <v>3668</v>
      </c>
      <c r="J92" s="102">
        <f>J75+J80+J85+J90</f>
        <v>24</v>
      </c>
      <c r="K92" s="103">
        <f>I92/J92</f>
        <v>152.83333333333334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topLeftCell="A83" workbookViewId="0">
      <selection activeCell="H110" sqref="H110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413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198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187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60" t="s">
        <v>414</v>
      </c>
      <c r="H8" s="260"/>
      <c r="I8" s="94"/>
      <c r="J8" s="94"/>
      <c r="K8" s="94"/>
    </row>
    <row r="9" spans="2:11" x14ac:dyDescent="0.25">
      <c r="B9" s="251">
        <v>14</v>
      </c>
      <c r="C9" s="63">
        <v>11</v>
      </c>
      <c r="D9" s="63">
        <v>2021</v>
      </c>
      <c r="E9" s="71" t="s">
        <v>196</v>
      </c>
      <c r="F9" s="71">
        <v>5</v>
      </c>
      <c r="G9" s="64"/>
      <c r="H9" s="72"/>
      <c r="I9" s="63"/>
      <c r="J9" s="63"/>
      <c r="K9" s="66"/>
    </row>
    <row r="10" spans="2:11" x14ac:dyDescent="0.25">
      <c r="B10" s="98"/>
      <c r="C10" s="63"/>
      <c r="D10" s="54"/>
      <c r="E10" s="71"/>
      <c r="F10" s="71"/>
      <c r="G10" s="64"/>
      <c r="H10" s="72"/>
      <c r="I10" s="100"/>
      <c r="J10" s="100"/>
      <c r="K10" s="66"/>
    </row>
    <row r="11" spans="2:11" x14ac:dyDescent="0.25">
      <c r="B11" s="63"/>
      <c r="C11" s="63"/>
      <c r="D11" s="63"/>
      <c r="E11" s="71"/>
      <c r="F11" s="63"/>
      <c r="G11" s="72"/>
      <c r="H11" s="77"/>
      <c r="I11" s="63"/>
      <c r="J11" s="63"/>
      <c r="K11" s="66"/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0</v>
      </c>
      <c r="J12" s="79">
        <f>SUM(J9:J11)</f>
        <v>0</v>
      </c>
      <c r="K12" s="66" t="e">
        <f>I12/J12</f>
        <v>#DIV/0!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03">
        <v>14</v>
      </c>
      <c r="C14" s="63">
        <v>11</v>
      </c>
      <c r="D14" s="63">
        <v>2021</v>
      </c>
      <c r="E14" s="171" t="s">
        <v>196</v>
      </c>
      <c r="F14" s="171">
        <v>5</v>
      </c>
      <c r="G14" s="64"/>
      <c r="H14" s="72"/>
      <c r="I14" s="63"/>
      <c r="J14" s="63"/>
      <c r="K14" s="66"/>
    </row>
    <row r="15" spans="2:11" x14ac:dyDescent="0.25">
      <c r="B15" s="98"/>
      <c r="C15" s="63"/>
      <c r="D15" s="54"/>
      <c r="E15" s="203"/>
      <c r="F15" s="203"/>
      <c r="G15" s="64"/>
      <c r="H15" s="77"/>
      <c r="I15" s="63"/>
      <c r="J15" s="63"/>
      <c r="K15" s="66"/>
    </row>
    <row r="16" spans="2:11" x14ac:dyDescent="0.25">
      <c r="B16" s="63"/>
      <c r="C16" s="63"/>
      <c r="D16" s="63"/>
      <c r="E16" s="71"/>
      <c r="F16" s="63"/>
      <c r="G16" s="72"/>
      <c r="H16" s="77"/>
      <c r="I16" s="63"/>
      <c r="J16" s="63"/>
      <c r="K16" s="204"/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0</v>
      </c>
      <c r="J17" s="79">
        <f>SUM(J14:J16)</f>
        <v>0</v>
      </c>
      <c r="K17" s="66" t="e">
        <f>I17/J17</f>
        <v>#DIV/0!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03">
        <v>14</v>
      </c>
      <c r="C19" s="63">
        <v>11</v>
      </c>
      <c r="D19" s="63">
        <v>2021</v>
      </c>
      <c r="E19" s="171" t="s">
        <v>196</v>
      </c>
      <c r="F19" s="171">
        <v>5</v>
      </c>
      <c r="G19" s="64"/>
      <c r="H19" s="72"/>
      <c r="I19" s="63"/>
      <c r="J19" s="63"/>
      <c r="K19" s="66"/>
    </row>
    <row r="20" spans="2:11" x14ac:dyDescent="0.25">
      <c r="B20" s="98"/>
      <c r="C20" s="63"/>
      <c r="D20" s="54"/>
      <c r="E20" s="203"/>
      <c r="F20" s="203"/>
      <c r="G20" s="64"/>
      <c r="H20" s="77"/>
      <c r="I20" s="63"/>
      <c r="J20" s="63"/>
      <c r="K20" s="66"/>
    </row>
    <row r="21" spans="2:11" x14ac:dyDescent="0.25">
      <c r="B21" s="63"/>
      <c r="C21" s="63"/>
      <c r="D21" s="63"/>
      <c r="E21" s="71"/>
      <c r="F21" s="63"/>
      <c r="G21" s="72"/>
      <c r="H21" s="77"/>
      <c r="I21" s="63"/>
      <c r="J21" s="63"/>
      <c r="K21" s="172"/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0</v>
      </c>
      <c r="J22" s="79">
        <f>SUM(J19:J21)</f>
        <v>0</v>
      </c>
      <c r="K22" s="66" t="e">
        <f>I22/J22</f>
        <v>#DIV/0!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03">
        <v>14</v>
      </c>
      <c r="C24" s="63">
        <v>11</v>
      </c>
      <c r="D24" s="63">
        <v>2021</v>
      </c>
      <c r="E24" s="171" t="s">
        <v>196</v>
      </c>
      <c r="F24" s="171">
        <v>5</v>
      </c>
      <c r="G24" s="64"/>
      <c r="H24" s="72"/>
      <c r="I24" s="63"/>
      <c r="J24" s="63"/>
      <c r="K24" s="66"/>
    </row>
    <row r="25" spans="2:11" x14ac:dyDescent="0.25">
      <c r="B25" s="98"/>
      <c r="C25" s="63"/>
      <c r="D25" s="54"/>
      <c r="E25" s="203"/>
      <c r="F25" s="203"/>
      <c r="G25" s="64"/>
      <c r="H25" s="77"/>
      <c r="I25" s="63"/>
      <c r="J25" s="63"/>
      <c r="K25" s="66"/>
    </row>
    <row r="26" spans="2:11" x14ac:dyDescent="0.25">
      <c r="B26" s="63"/>
      <c r="C26" s="63"/>
      <c r="D26" s="63"/>
      <c r="E26" s="71"/>
      <c r="F26" s="63"/>
      <c r="G26" s="72"/>
      <c r="H26" s="77"/>
      <c r="I26" s="63"/>
      <c r="J26" s="63"/>
      <c r="K26" s="66"/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0</v>
      </c>
      <c r="J27" s="79">
        <f>SUM(J24:J26)</f>
        <v>0</v>
      </c>
      <c r="K27" s="66" t="e">
        <f>I27/J27</f>
        <v>#DIV/0!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03">
        <v>14</v>
      </c>
      <c r="C29" s="63">
        <v>11</v>
      </c>
      <c r="D29" s="63">
        <v>2021</v>
      </c>
      <c r="E29" s="171" t="s">
        <v>196</v>
      </c>
      <c r="F29" s="171">
        <v>5</v>
      </c>
      <c r="G29" s="64"/>
      <c r="H29" s="72"/>
      <c r="I29" s="63"/>
      <c r="J29" s="63"/>
      <c r="K29" s="172"/>
    </row>
    <row r="30" spans="2:11" x14ac:dyDescent="0.25">
      <c r="B30" s="98"/>
      <c r="C30" s="63"/>
      <c r="D30" s="54"/>
      <c r="E30" s="203"/>
      <c r="F30" s="203"/>
      <c r="G30" s="64"/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0</v>
      </c>
      <c r="J32" s="79">
        <f>SUM(J29:J31)</f>
        <v>0</v>
      </c>
      <c r="K32" s="66" t="e">
        <f>I32/J32</f>
        <v>#DIV/0!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03">
        <v>14</v>
      </c>
      <c r="C34" s="63">
        <v>11</v>
      </c>
      <c r="D34" s="63">
        <v>2021</v>
      </c>
      <c r="E34" s="171" t="s">
        <v>196</v>
      </c>
      <c r="F34" s="171">
        <v>5</v>
      </c>
      <c r="G34" s="64"/>
      <c r="H34" s="72"/>
      <c r="I34" s="100"/>
      <c r="J34" s="100"/>
      <c r="K34" s="66"/>
    </row>
    <row r="35" spans="2:11" x14ac:dyDescent="0.25">
      <c r="B35" s="98"/>
      <c r="C35" s="63"/>
      <c r="D35" s="54"/>
      <c r="E35" s="203"/>
      <c r="F35" s="203"/>
      <c r="G35" s="64"/>
      <c r="H35" s="72"/>
      <c r="I35" s="100"/>
      <c r="J35" s="100"/>
      <c r="K35" s="66"/>
    </row>
    <row r="36" spans="2:11" x14ac:dyDescent="0.25">
      <c r="B36" s="63"/>
      <c r="C36" s="63"/>
      <c r="D36" s="63"/>
      <c r="E36" s="213"/>
      <c r="F36" s="213"/>
      <c r="G36" s="72"/>
      <c r="H36" s="72"/>
      <c r="I36" s="100"/>
      <c r="J36" s="100"/>
      <c r="K36" s="66"/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0</v>
      </c>
      <c r="J37" s="79">
        <f>SUM(J34:J36)</f>
        <v>0</v>
      </c>
      <c r="K37" s="66" t="e">
        <f>I37/J37</f>
        <v>#DIV/0!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192</v>
      </c>
      <c r="I39" s="101">
        <f>I12+I17+I22+I27+I32+I37</f>
        <v>0</v>
      </c>
      <c r="J39" s="102">
        <f>J12+J17+J22+J27+J32+J37</f>
        <v>0</v>
      </c>
      <c r="K39" s="103" t="e">
        <f>I39/J39</f>
        <v>#DIV/0!</v>
      </c>
    </row>
    <row r="40" spans="2:11" ht="22.5" customHeight="1" x14ac:dyDescent="0.25">
      <c r="B40" s="54"/>
      <c r="C40" s="52"/>
      <c r="D40" s="52"/>
      <c r="E40" s="32"/>
      <c r="F40" s="54"/>
      <c r="G40" s="260" t="s">
        <v>270</v>
      </c>
      <c r="H40" s="260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51">
        <v>16</v>
      </c>
      <c r="C42" s="63">
        <v>10</v>
      </c>
      <c r="D42" s="63">
        <v>2022</v>
      </c>
      <c r="E42" s="171" t="s">
        <v>196</v>
      </c>
      <c r="F42" s="171">
        <v>5</v>
      </c>
      <c r="G42" s="64" t="s">
        <v>119</v>
      </c>
      <c r="H42" s="72" t="s">
        <v>139</v>
      </c>
      <c r="I42" s="63">
        <v>1693</v>
      </c>
      <c r="J42" s="63">
        <v>9</v>
      </c>
      <c r="K42" s="66">
        <f>I42/J42</f>
        <v>188.11111111111111</v>
      </c>
    </row>
    <row r="43" spans="2:11" x14ac:dyDescent="0.25">
      <c r="B43" s="98"/>
      <c r="C43" s="63"/>
      <c r="D43" s="213"/>
      <c r="E43" s="203"/>
      <c r="F43" s="203"/>
      <c r="G43" s="64"/>
      <c r="H43" s="72"/>
      <c r="I43" s="63"/>
      <c r="J43" s="63"/>
      <c r="K43" s="66"/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1693</v>
      </c>
      <c r="J45" s="79">
        <f>SUM(J42:J44)</f>
        <v>9</v>
      </c>
      <c r="K45" s="66">
        <f>I45/J45</f>
        <v>188.11111111111111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51">
        <v>16</v>
      </c>
      <c r="C47" s="63">
        <v>10</v>
      </c>
      <c r="D47" s="63">
        <v>2022</v>
      </c>
      <c r="E47" s="171" t="s">
        <v>196</v>
      </c>
      <c r="F47" s="171">
        <v>5</v>
      </c>
      <c r="G47" s="64" t="s">
        <v>119</v>
      </c>
      <c r="H47" s="72" t="s">
        <v>132</v>
      </c>
      <c r="I47" s="63">
        <v>1448</v>
      </c>
      <c r="J47" s="63">
        <v>8</v>
      </c>
      <c r="K47" s="66">
        <f>I47/J47</f>
        <v>181</v>
      </c>
    </row>
    <row r="48" spans="2:11" x14ac:dyDescent="0.25">
      <c r="B48" s="98"/>
      <c r="C48" s="63"/>
      <c r="D48" s="213"/>
      <c r="E48" s="203"/>
      <c r="F48" s="203"/>
      <c r="G48" s="64"/>
      <c r="H48" s="72"/>
      <c r="I48" s="63"/>
      <c r="J48" s="63"/>
      <c r="K48" s="66"/>
    </row>
    <row r="49" spans="2:11" x14ac:dyDescent="0.25">
      <c r="B49" s="63"/>
      <c r="C49" s="63"/>
      <c r="D49" s="63"/>
      <c r="E49" s="213"/>
      <c r="F49" s="213"/>
      <c r="G49" s="72"/>
      <c r="H49" s="72"/>
      <c r="I49" s="63"/>
      <c r="J49" s="63"/>
      <c r="K49" s="66"/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1448</v>
      </c>
      <c r="J50" s="79">
        <f>SUM(J47:J49)</f>
        <v>8</v>
      </c>
      <c r="K50" s="66">
        <f>I50/J50</f>
        <v>181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51">
        <v>16</v>
      </c>
      <c r="C52" s="63">
        <v>10</v>
      </c>
      <c r="D52" s="63">
        <v>2022</v>
      </c>
      <c r="E52" s="171" t="s">
        <v>196</v>
      </c>
      <c r="F52" s="171">
        <v>5</v>
      </c>
      <c r="G52" s="64" t="s">
        <v>119</v>
      </c>
      <c r="H52" s="72" t="s">
        <v>228</v>
      </c>
      <c r="I52" s="63">
        <v>1857</v>
      </c>
      <c r="J52" s="63">
        <v>9</v>
      </c>
      <c r="K52" s="66">
        <f>I52/J52</f>
        <v>206.33333333333334</v>
      </c>
    </row>
    <row r="53" spans="2:11" x14ac:dyDescent="0.25">
      <c r="B53" s="98"/>
      <c r="C53" s="63"/>
      <c r="D53" s="213"/>
      <c r="E53" s="203"/>
      <c r="F53" s="203"/>
      <c r="G53" s="64"/>
      <c r="H53" s="72"/>
      <c r="I53" s="63"/>
      <c r="J53" s="63"/>
      <c r="K53" s="66"/>
    </row>
    <row r="54" spans="2:11" x14ac:dyDescent="0.25">
      <c r="B54" s="63"/>
      <c r="C54" s="63"/>
      <c r="D54" s="63"/>
      <c r="E54" s="213"/>
      <c r="F54" s="213"/>
      <c r="G54" s="72"/>
      <c r="H54" s="72"/>
      <c r="I54" s="63"/>
      <c r="J54" s="63"/>
      <c r="K54" s="66"/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1857</v>
      </c>
      <c r="J55" s="79">
        <f>SUM(J52:J54)</f>
        <v>9</v>
      </c>
      <c r="K55" s="66">
        <f>I55/J55</f>
        <v>206.33333333333334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51">
        <v>16</v>
      </c>
      <c r="C57" s="63">
        <v>10</v>
      </c>
      <c r="D57" s="63">
        <v>2022</v>
      </c>
      <c r="E57" s="171" t="s">
        <v>196</v>
      </c>
      <c r="F57" s="171">
        <v>5</v>
      </c>
      <c r="G57" s="64" t="s">
        <v>119</v>
      </c>
      <c r="H57" s="72" t="s">
        <v>131</v>
      </c>
      <c r="I57" s="63">
        <v>460</v>
      </c>
      <c r="J57" s="63">
        <v>3</v>
      </c>
      <c r="K57" s="66">
        <f>I57/J57</f>
        <v>153.33333333333334</v>
      </c>
    </row>
    <row r="58" spans="2:11" x14ac:dyDescent="0.25">
      <c r="B58" s="98"/>
      <c r="C58" s="63"/>
      <c r="D58" s="213"/>
      <c r="E58" s="203"/>
      <c r="F58" s="203"/>
      <c r="G58" s="64"/>
      <c r="H58" s="77"/>
      <c r="I58" s="63"/>
      <c r="J58" s="63"/>
      <c r="K58" s="66"/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460</v>
      </c>
      <c r="J60" s="79">
        <f>SUM(J57:J59)</f>
        <v>3</v>
      </c>
      <c r="K60" s="66">
        <f>I60/J60</f>
        <v>153.33333333333334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3">
        <v>16</v>
      </c>
      <c r="C63" s="63">
        <v>10</v>
      </c>
      <c r="D63" s="63">
        <v>2022</v>
      </c>
      <c r="E63" s="171" t="s">
        <v>196</v>
      </c>
      <c r="F63" s="171">
        <v>5</v>
      </c>
      <c r="G63" s="64" t="s">
        <v>119</v>
      </c>
      <c r="H63" s="72" t="s">
        <v>126</v>
      </c>
      <c r="I63" s="100">
        <v>1798</v>
      </c>
      <c r="J63" s="100">
        <v>9</v>
      </c>
      <c r="K63" s="66">
        <f>I63/J63</f>
        <v>199.77777777777777</v>
      </c>
    </row>
    <row r="64" spans="2:11" x14ac:dyDescent="0.25">
      <c r="B64" s="98"/>
      <c r="C64" s="63"/>
      <c r="D64" s="213"/>
      <c r="E64" s="203"/>
      <c r="F64" s="203"/>
      <c r="G64" s="64"/>
      <c r="H64" s="77"/>
      <c r="I64" s="63"/>
      <c r="J64" s="63"/>
      <c r="K64" s="66"/>
    </row>
    <row r="65" spans="2:11" x14ac:dyDescent="0.25">
      <c r="B65" s="63"/>
      <c r="C65" s="63"/>
      <c r="D65" s="63"/>
      <c r="E65" s="213"/>
      <c r="F65" s="213"/>
      <c r="G65" s="72"/>
      <c r="H65" s="77"/>
      <c r="I65" s="63"/>
      <c r="J65" s="63"/>
      <c r="K65" s="66"/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1798</v>
      </c>
      <c r="J66" s="79">
        <f>SUM(J63:J65)</f>
        <v>9</v>
      </c>
      <c r="K66" s="66">
        <f>I66/J66</f>
        <v>199.77777777777777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51">
        <v>16</v>
      </c>
      <c r="C68" s="63">
        <v>10</v>
      </c>
      <c r="D68" s="63">
        <v>2022</v>
      </c>
      <c r="E68" s="251" t="s">
        <v>196</v>
      </c>
      <c r="F68" s="251">
        <v>5</v>
      </c>
      <c r="G68" s="64" t="s">
        <v>119</v>
      </c>
      <c r="H68" s="72" t="s">
        <v>124</v>
      </c>
      <c r="I68" s="63">
        <v>1199</v>
      </c>
      <c r="J68" s="63">
        <v>7</v>
      </c>
      <c r="K68" s="66">
        <f>I68/J68</f>
        <v>171.28571428571428</v>
      </c>
    </row>
    <row r="69" spans="2:11" x14ac:dyDescent="0.25">
      <c r="B69" s="63"/>
      <c r="C69" s="63"/>
      <c r="D69" s="63"/>
      <c r="E69" s="213"/>
      <c r="F69" s="213"/>
      <c r="G69" s="72"/>
      <c r="H69" s="77"/>
      <c r="I69" s="63"/>
      <c r="J69" s="63"/>
      <c r="K69" s="66"/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1199</v>
      </c>
      <c r="J71" s="79">
        <f>SUM(J68:J70)</f>
        <v>7</v>
      </c>
      <c r="K71" s="66">
        <f>I71/J71</f>
        <v>171.28571428571428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/>
      <c r="C73" s="63"/>
      <c r="D73" s="63"/>
      <c r="E73" s="213"/>
      <c r="F73" s="213"/>
      <c r="G73" s="72"/>
      <c r="H73" s="77"/>
      <c r="I73" s="100"/>
      <c r="J73" s="100"/>
      <c r="K73" s="66"/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192</v>
      </c>
      <c r="I76" s="101">
        <f>I45+I50+I55+I60+I66+I71</f>
        <v>8455</v>
      </c>
      <c r="J76" s="102">
        <f>J45+J50+J55+J60+J66+J71+J73</f>
        <v>45</v>
      </c>
      <c r="K76" s="103">
        <f>I76/J76</f>
        <v>187.88888888888889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415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16</v>
      </c>
      <c r="C80" s="63">
        <v>10</v>
      </c>
      <c r="D80" s="63">
        <v>2022</v>
      </c>
      <c r="E80" s="171" t="s">
        <v>416</v>
      </c>
      <c r="F80" s="171">
        <v>4</v>
      </c>
      <c r="G80" s="64" t="s">
        <v>236</v>
      </c>
      <c r="H80" s="64" t="s">
        <v>350</v>
      </c>
      <c r="I80" s="100">
        <v>700</v>
      </c>
      <c r="J80" s="100">
        <v>5</v>
      </c>
      <c r="K80" s="66">
        <f>I80/J80</f>
        <v>140</v>
      </c>
    </row>
    <row r="81" spans="2:11" x14ac:dyDescent="0.25">
      <c r="B81" s="63"/>
      <c r="C81" s="63"/>
      <c r="D81" s="63"/>
      <c r="E81" s="213"/>
      <c r="F81" s="213"/>
      <c r="G81" s="64"/>
      <c r="H81" s="77"/>
      <c r="I81" s="100"/>
      <c r="J81" s="100"/>
      <c r="K81" s="66"/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700</v>
      </c>
      <c r="J82" s="79">
        <f>SUM(J80:J81)</f>
        <v>5</v>
      </c>
      <c r="K82" s="66">
        <f>I82/J82</f>
        <v>140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51">
        <v>16</v>
      </c>
      <c r="C84" s="63">
        <v>10</v>
      </c>
      <c r="D84" s="63">
        <v>2022</v>
      </c>
      <c r="E84" s="251" t="s">
        <v>416</v>
      </c>
      <c r="F84" s="251">
        <v>4</v>
      </c>
      <c r="G84" s="64" t="s">
        <v>236</v>
      </c>
      <c r="H84" s="64" t="s">
        <v>245</v>
      </c>
      <c r="I84" s="100">
        <v>768</v>
      </c>
      <c r="J84" s="100">
        <v>5</v>
      </c>
      <c r="K84" s="66">
        <f>I84/J84</f>
        <v>153.6</v>
      </c>
    </row>
    <row r="85" spans="2:11" x14ac:dyDescent="0.25">
      <c r="B85" s="54"/>
      <c r="C85" s="63"/>
      <c r="D85" s="63"/>
      <c r="E85" s="203"/>
      <c r="F85" s="203"/>
      <c r="G85" s="64"/>
      <c r="H85" s="64"/>
      <c r="I85" s="100"/>
      <c r="J85" s="100"/>
      <c r="K85" s="66"/>
    </row>
    <row r="86" spans="2:11" x14ac:dyDescent="0.25">
      <c r="B86" s="63"/>
      <c r="C86" s="63"/>
      <c r="D86" s="63"/>
      <c r="E86" s="213"/>
      <c r="F86" s="213"/>
      <c r="G86" s="64"/>
      <c r="H86" s="64"/>
      <c r="I86" s="100"/>
      <c r="J86" s="100"/>
      <c r="K86" s="66"/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768</v>
      </c>
      <c r="J87" s="79">
        <f>SUM(J84:J86)</f>
        <v>5</v>
      </c>
      <c r="K87" s="66">
        <f>I87/J87</f>
        <v>153.6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51">
        <v>16</v>
      </c>
      <c r="C89" s="63">
        <v>10</v>
      </c>
      <c r="D89" s="63">
        <v>2022</v>
      </c>
      <c r="E89" s="251" t="s">
        <v>416</v>
      </c>
      <c r="F89" s="251">
        <v>4</v>
      </c>
      <c r="G89" s="64" t="s">
        <v>236</v>
      </c>
      <c r="H89" s="64" t="s">
        <v>352</v>
      </c>
      <c r="I89" s="100">
        <v>659</v>
      </c>
      <c r="J89" s="100">
        <v>5</v>
      </c>
      <c r="K89" s="66">
        <f>I89/J89</f>
        <v>131.80000000000001</v>
      </c>
    </row>
    <row r="90" spans="2:11" x14ac:dyDescent="0.25">
      <c r="B90" s="54"/>
      <c r="C90" s="52"/>
      <c r="D90" s="52"/>
      <c r="E90" s="203"/>
      <c r="F90" s="203"/>
      <c r="G90" s="64"/>
      <c r="H90" s="64"/>
      <c r="I90" s="100"/>
      <c r="J90" s="100"/>
      <c r="K90" s="66"/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659</v>
      </c>
      <c r="J92" s="79">
        <f>SUM(J89:J91)</f>
        <v>5</v>
      </c>
      <c r="K92" s="66">
        <f>I92/J92</f>
        <v>131.80000000000001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51">
        <v>16</v>
      </c>
      <c r="C94" s="63">
        <v>10</v>
      </c>
      <c r="D94" s="63">
        <v>2022</v>
      </c>
      <c r="E94" s="251" t="s">
        <v>416</v>
      </c>
      <c r="F94" s="251">
        <v>4</v>
      </c>
      <c r="G94" s="64" t="s">
        <v>236</v>
      </c>
      <c r="H94" s="64" t="s">
        <v>210</v>
      </c>
      <c r="I94" s="100">
        <v>680</v>
      </c>
      <c r="J94" s="100">
        <v>5</v>
      </c>
      <c r="K94" s="66">
        <f>I94/J94</f>
        <v>136</v>
      </c>
    </row>
    <row r="95" spans="2:11" x14ac:dyDescent="0.25">
      <c r="B95" s="54"/>
      <c r="C95" s="63"/>
      <c r="D95" s="63"/>
      <c r="E95" s="203"/>
      <c r="F95" s="203"/>
      <c r="G95" s="64"/>
      <c r="H95" s="64"/>
      <c r="I95" s="100"/>
      <c r="J95" s="100"/>
      <c r="K95" s="66"/>
    </row>
    <row r="96" spans="2:11" x14ac:dyDescent="0.25">
      <c r="B96" s="63"/>
      <c r="C96" s="63"/>
      <c r="D96" s="63"/>
      <c r="E96" s="213"/>
      <c r="F96" s="213"/>
      <c r="G96" s="64"/>
      <c r="H96" s="64"/>
      <c r="I96" s="100"/>
      <c r="J96" s="100"/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680</v>
      </c>
      <c r="J97" s="79">
        <f>SUM(J94:J96)</f>
        <v>5</v>
      </c>
      <c r="K97" s="66">
        <f>I97/J97</f>
        <v>136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/>
      <c r="C99" s="63"/>
      <c r="D99" s="63"/>
      <c r="E99" s="203"/>
      <c r="F99" s="203"/>
      <c r="G99" s="64"/>
      <c r="H99" s="64"/>
      <c r="I99" s="100"/>
      <c r="J99" s="100"/>
      <c r="K99" s="99"/>
    </row>
    <row r="100" spans="2:11" x14ac:dyDescent="0.25">
      <c r="B100" s="54"/>
      <c r="C100" s="52"/>
      <c r="D100" s="52"/>
      <c r="E100" s="32"/>
      <c r="F100" s="54"/>
      <c r="G100" s="64"/>
      <c r="H100" s="64"/>
      <c r="I100" s="100"/>
      <c r="J100" s="100"/>
      <c r="K100" s="99"/>
    </row>
    <row r="101" spans="2:11" x14ac:dyDescent="0.25">
      <c r="B101" s="63"/>
      <c r="C101" s="63"/>
      <c r="D101" s="63"/>
      <c r="E101" s="213"/>
      <c r="F101" s="213"/>
      <c r="G101" s="64"/>
      <c r="H101" s="64"/>
      <c r="I101" s="100"/>
      <c r="J101" s="100"/>
      <c r="K101" s="66"/>
    </row>
    <row r="102" spans="2:11" x14ac:dyDescent="0.25">
      <c r="B102" s="54"/>
      <c r="C102" s="52"/>
      <c r="D102" s="52"/>
      <c r="E102" s="32"/>
      <c r="F102" s="54"/>
      <c r="H102" s="77"/>
      <c r="I102" s="100"/>
      <c r="J102" s="100"/>
      <c r="K102" s="66"/>
    </row>
    <row r="103" spans="2:11" x14ac:dyDescent="0.25">
      <c r="B103" s="54"/>
      <c r="C103" s="52"/>
      <c r="D103" s="52"/>
      <c r="E103" s="32"/>
      <c r="F103" s="54"/>
      <c r="H103" s="171" t="s">
        <v>192</v>
      </c>
      <c r="I103" s="101">
        <f>I82+I87+I92+I97</f>
        <v>2807</v>
      </c>
      <c r="J103" s="102">
        <f>J82+J87+J92+J97</f>
        <v>20</v>
      </c>
      <c r="K103" s="103">
        <f>I103/J103</f>
        <v>140.35</v>
      </c>
    </row>
    <row r="104" spans="2:11" x14ac:dyDescent="0.25">
      <c r="B104" s="171"/>
      <c r="C104" s="63"/>
      <c r="D104" s="63"/>
      <c r="E104" s="171"/>
      <c r="F104" s="171"/>
      <c r="G104" s="64"/>
      <c r="H104" s="77"/>
      <c r="I104" s="100"/>
      <c r="J104" s="100"/>
      <c r="K104" s="66"/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77"/>
      <c r="I106" s="100"/>
      <c r="J106" s="100"/>
      <c r="K106" s="66"/>
    </row>
    <row r="107" spans="2:11" x14ac:dyDescent="0.25">
      <c r="H107" s="77"/>
      <c r="I107" s="63"/>
      <c r="J107" s="63"/>
      <c r="K107" s="63"/>
    </row>
    <row r="108" spans="2:11" x14ac:dyDescent="0.25">
      <c r="H108" s="71" t="s">
        <v>211</v>
      </c>
      <c r="I108" s="101">
        <f>I39+I76+I103</f>
        <v>11262</v>
      </c>
      <c r="J108" s="102">
        <f>J39+J76+J103</f>
        <v>65</v>
      </c>
      <c r="K108" s="103">
        <f>I108/J108</f>
        <v>173.26153846153846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258</v>
      </c>
      <c r="Q3" t="s">
        <v>259</v>
      </c>
    </row>
    <row r="4" spans="1:18" x14ac:dyDescent="0.25">
      <c r="A4" s="180" t="s">
        <v>254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07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07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227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07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07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07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07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07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dames_clubs_22_23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2022-10-17T13:05:34Z</dcterms:modified>
</cp:coreProperties>
</file>