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Q144" i="1" l="1"/>
  <c r="Q141" i="1"/>
  <c r="Q140" i="1"/>
  <c r="R129" i="1"/>
  <c r="Q129" i="1"/>
  <c r="Q128" i="1"/>
  <c r="Q130" i="1" s="1"/>
  <c r="R123" i="1"/>
  <c r="Q123" i="1"/>
  <c r="Q122" i="1"/>
  <c r="Q124" i="1" s="1"/>
  <c r="R120" i="1"/>
  <c r="Q120" i="1"/>
  <c r="Q119" i="1"/>
  <c r="Q121" i="1" s="1"/>
  <c r="R117" i="1"/>
  <c r="Q117" i="1"/>
  <c r="Q116" i="1"/>
  <c r="Q118" i="1" s="1"/>
  <c r="R114" i="1"/>
  <c r="Q114" i="1"/>
  <c r="Q113" i="1"/>
  <c r="Q115" i="1" s="1"/>
  <c r="R111" i="1"/>
  <c r="Q111" i="1"/>
  <c r="Q110" i="1"/>
  <c r="Q112" i="1" s="1"/>
  <c r="R108" i="1"/>
  <c r="Q108" i="1"/>
  <c r="Q107" i="1"/>
  <c r="Q109" i="1" s="1"/>
  <c r="R105" i="1"/>
  <c r="Q105" i="1"/>
  <c r="Q104" i="1"/>
  <c r="Q106" i="1" s="1"/>
  <c r="R102" i="1"/>
  <c r="Q102" i="1"/>
  <c r="Q101" i="1"/>
  <c r="Q103" i="1" s="1"/>
  <c r="R90" i="1"/>
  <c r="Q90" i="1"/>
  <c r="Q89" i="1"/>
  <c r="Q91" i="1" s="1"/>
  <c r="R87" i="1"/>
  <c r="Q87" i="1"/>
  <c r="Q86" i="1"/>
  <c r="Q88" i="1" s="1"/>
  <c r="R84" i="1"/>
  <c r="Q84" i="1"/>
  <c r="Q83" i="1"/>
  <c r="Q85" i="1" s="1"/>
  <c r="R81" i="1"/>
  <c r="Q81" i="1"/>
  <c r="Q80" i="1"/>
  <c r="Q82" i="1" s="1"/>
  <c r="R78" i="1"/>
  <c r="Q78" i="1"/>
  <c r="Q77" i="1"/>
  <c r="Q79" i="1" s="1"/>
  <c r="R75" i="1"/>
  <c r="Q75" i="1"/>
  <c r="Q74" i="1"/>
  <c r="Q76" i="1" s="1"/>
  <c r="R72" i="1"/>
  <c r="Q72" i="1"/>
  <c r="Q71" i="1"/>
  <c r="Q73" i="1" s="1"/>
  <c r="R69" i="1"/>
  <c r="Q69" i="1"/>
  <c r="Q68" i="1"/>
  <c r="Q70" i="1" s="1"/>
  <c r="R66" i="1"/>
  <c r="Q66" i="1"/>
  <c r="Q65" i="1"/>
  <c r="Q67" i="1" s="1"/>
  <c r="R63" i="1"/>
  <c r="Q63" i="1"/>
  <c r="Q62" i="1"/>
  <c r="Q64" i="1" s="1"/>
  <c r="R60" i="1"/>
  <c r="Q60" i="1"/>
  <c r="Q59" i="1"/>
  <c r="Q61" i="1" s="1"/>
  <c r="R57" i="1"/>
  <c r="Q57" i="1"/>
  <c r="Q56" i="1"/>
  <c r="Q58" i="1" s="1"/>
  <c r="R54" i="1"/>
  <c r="Q54" i="1"/>
  <c r="Q53" i="1"/>
  <c r="Q55" i="1" s="1"/>
  <c r="R51" i="1"/>
  <c r="Q51" i="1"/>
  <c r="Q50" i="1"/>
  <c r="Q52" i="1" s="1"/>
  <c r="R48" i="1"/>
  <c r="Q48" i="1"/>
  <c r="Q47" i="1"/>
  <c r="Q49" i="1" s="1"/>
  <c r="R45" i="1"/>
  <c r="Q45" i="1"/>
  <c r="Q44" i="1"/>
  <c r="Q46" i="1" s="1"/>
  <c r="R42" i="1"/>
  <c r="Q42" i="1"/>
  <c r="Q41" i="1"/>
  <c r="Q43" i="1" s="1"/>
  <c r="R33" i="1"/>
  <c r="Q33" i="1"/>
  <c r="Q32" i="1"/>
  <c r="Q34" i="1" s="1"/>
  <c r="R30" i="1"/>
  <c r="Q30" i="1"/>
  <c r="Q29" i="1"/>
  <c r="Q31" i="1" s="1"/>
  <c r="R18" i="1"/>
  <c r="Q18" i="1"/>
  <c r="Q17" i="1"/>
  <c r="Q19" i="1" s="1"/>
  <c r="R15" i="1"/>
  <c r="Q15" i="1"/>
  <c r="Q14" i="1"/>
  <c r="Q16" i="1" s="1"/>
  <c r="R12" i="1"/>
  <c r="Q12" i="1"/>
  <c r="Q11" i="1"/>
  <c r="P144" i="1"/>
  <c r="P141" i="1"/>
  <c r="P142" i="1" s="1"/>
  <c r="P140" i="1"/>
  <c r="P118" i="1"/>
  <c r="P115" i="1"/>
  <c r="P31" i="1"/>
  <c r="H87" i="2"/>
  <c r="K87" i="2"/>
  <c r="L86" i="2"/>
  <c r="J87" i="2"/>
  <c r="L85" i="2"/>
  <c r="L84" i="2"/>
  <c r="F33" i="4" l="1"/>
  <c r="E33" i="4"/>
  <c r="G33" i="4"/>
  <c r="I33" i="4"/>
  <c r="K33" i="4"/>
  <c r="J33" i="4"/>
  <c r="K30" i="4"/>
  <c r="J11" i="3"/>
  <c r="J39" i="3"/>
  <c r="C33" i="4"/>
  <c r="B33" i="4"/>
  <c r="K31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4" i="4"/>
  <c r="K25" i="4"/>
  <c r="K26" i="4"/>
  <c r="D33" i="4"/>
  <c r="H33" i="4"/>
  <c r="K14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28" i="4" l="1"/>
  <c r="K29" i="4"/>
  <c r="J61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61" i="4" l="1"/>
  <c r="X115" i="1"/>
  <c r="X112" i="1"/>
  <c r="X109" i="1"/>
  <c r="X79" i="1"/>
  <c r="X76" i="1"/>
  <c r="X70" i="1"/>
  <c r="X64" i="1"/>
  <c r="X49" i="1"/>
  <c r="X130" i="1"/>
  <c r="K17" i="4" l="1"/>
  <c r="K12" i="4"/>
  <c r="K141" i="1"/>
  <c r="K140" i="1"/>
  <c r="X103" i="1"/>
  <c r="Q13" i="1"/>
  <c r="X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X16" i="1"/>
  <c r="G16" i="1"/>
  <c r="X124" i="1" l="1"/>
  <c r="X118" i="1"/>
  <c r="X85" i="1"/>
  <c r="F118" i="1"/>
  <c r="R138" i="1" l="1"/>
  <c r="Q138" i="1"/>
  <c r="Q137" i="1"/>
  <c r="Q139" i="1" s="1"/>
  <c r="R135" i="1"/>
  <c r="Q135" i="1"/>
  <c r="Q134" i="1"/>
  <c r="Q136" i="1" s="1"/>
  <c r="R132" i="1"/>
  <c r="Q132" i="1"/>
  <c r="Q131" i="1"/>
  <c r="Q133" i="1" s="1"/>
  <c r="R126" i="1"/>
  <c r="Q126" i="1"/>
  <c r="Q125" i="1"/>
  <c r="Q127" i="1" s="1"/>
  <c r="R99" i="1"/>
  <c r="Q99" i="1"/>
  <c r="Q98" i="1"/>
  <c r="Q100" i="1" s="1"/>
  <c r="R96" i="1"/>
  <c r="Q96" i="1"/>
  <c r="Q95" i="1"/>
  <c r="Q97" i="1" s="1"/>
  <c r="R93" i="1"/>
  <c r="Q93" i="1"/>
  <c r="Q92" i="1"/>
  <c r="Q94" i="1" s="1"/>
  <c r="R39" i="1"/>
  <c r="Q39" i="1"/>
  <c r="Q38" i="1"/>
  <c r="Q40" i="1" s="1"/>
  <c r="R36" i="1"/>
  <c r="Q36" i="1"/>
  <c r="Q35" i="1"/>
  <c r="Q37" i="1" s="1"/>
  <c r="R27" i="1"/>
  <c r="Q27" i="1"/>
  <c r="Q26" i="1"/>
  <c r="Q28" i="1" s="1"/>
  <c r="R24" i="1"/>
  <c r="Q24" i="1"/>
  <c r="Q23" i="1"/>
  <c r="Q25" i="1" s="1"/>
  <c r="R21" i="1"/>
  <c r="Q21" i="1"/>
  <c r="Q20" i="1"/>
  <c r="Q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X61" i="1" l="1"/>
  <c r="F144" i="1"/>
  <c r="X46" i="1"/>
  <c r="X43" i="1"/>
  <c r="F142" i="1"/>
  <c r="A141" i="1"/>
  <c r="A140" i="1"/>
  <c r="V141" i="1"/>
  <c r="V140" i="1"/>
  <c r="V115" i="1"/>
  <c r="V94" i="1"/>
  <c r="V85" i="1"/>
  <c r="V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79" i="3" l="1"/>
  <c r="J46" i="3"/>
  <c r="J53" i="3" l="1"/>
  <c r="V136" i="1" l="1"/>
  <c r="V130" i="1"/>
  <c r="V124" i="1"/>
  <c r="V121" i="1"/>
  <c r="V118" i="1"/>
  <c r="V112" i="1"/>
  <c r="V109" i="1"/>
  <c r="V106" i="1"/>
  <c r="V103" i="1"/>
  <c r="V100" i="1"/>
  <c r="V97" i="1"/>
  <c r="V88" i="1"/>
  <c r="V79" i="1"/>
  <c r="V76" i="1"/>
  <c r="V73" i="1"/>
  <c r="V70" i="1"/>
  <c r="V67" i="1"/>
  <c r="V64" i="1"/>
  <c r="V61" i="1"/>
  <c r="V55" i="1"/>
  <c r="V52" i="1"/>
  <c r="V49" i="1"/>
  <c r="V46" i="1"/>
  <c r="V43" i="1"/>
  <c r="V40" i="1"/>
  <c r="V37" i="1"/>
  <c r="V34" i="1"/>
  <c r="V31" i="1"/>
  <c r="V22" i="1"/>
  <c r="V19" i="1"/>
  <c r="V16" i="1"/>
  <c r="V13" i="1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K23" i="4" l="1"/>
  <c r="K15" i="4"/>
  <c r="K22" i="4"/>
  <c r="K9" i="4"/>
  <c r="K21" i="4"/>
  <c r="K16" i="4"/>
  <c r="K20" i="4"/>
  <c r="K11" i="4"/>
  <c r="K19" i="4"/>
  <c r="K27" i="4"/>
  <c r="K13" i="4"/>
  <c r="K10" i="4"/>
  <c r="K18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R141" i="1" l="1"/>
  <c r="K94" i="6" l="1"/>
  <c r="K89" i="6"/>
  <c r="K84" i="6"/>
  <c r="K80" i="6"/>
  <c r="K103" i="6" l="1"/>
  <c r="J66" i="3" l="1"/>
  <c r="X121" i="1" l="1"/>
  <c r="X34" i="1"/>
  <c r="X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2" i="3"/>
  <c r="J81" i="3" s="1"/>
  <c r="L12" i="2"/>
  <c r="L7" i="2"/>
  <c r="I76" i="6" l="1"/>
  <c r="J76" i="6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87" i="2"/>
  <c r="K45" i="6"/>
  <c r="K14" i="5"/>
  <c r="K75" i="5"/>
  <c r="T143" i="1"/>
  <c r="E144" i="1"/>
  <c r="K76" i="6" l="1"/>
  <c r="I108" i="6"/>
  <c r="J108" i="6"/>
  <c r="K39" i="6"/>
  <c r="K92" i="5"/>
  <c r="K39" i="5"/>
  <c r="K69" i="5"/>
  <c r="X73" i="1"/>
  <c r="X55" i="1"/>
  <c r="V142" i="1"/>
  <c r="D144" i="1"/>
  <c r="X31" i="1"/>
  <c r="K108" i="6" l="1"/>
  <c r="Q142" i="1"/>
</calcChain>
</file>

<file path=xl/sharedStrings.xml><?xml version="1.0" encoding="utf-8"?>
<sst xmlns="http://schemas.openxmlformats.org/spreadsheetml/2006/main" count="1293" uniqueCount="453">
  <si>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</si>
  <si>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</si>
  <si>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</si>
  <si>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</si>
  <si>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</si>
  <si>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</si>
  <si>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</si>
  <si>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</si>
  <si>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</si>
  <si>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</si>
  <si>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</si>
  <si>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</si>
  <si>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</si>
  <si>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</si>
  <si>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</si>
  <si>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</si>
  <si>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</si>
  <si>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</si>
  <si>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</si>
  <si>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</si>
  <si>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</si>
  <si>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</si>
  <si>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</si>
  <si>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</si>
  <si>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</si>
  <si>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</si>
  <si>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</si>
  <si>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</si>
  <si>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</si>
  <si>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</si>
  <si>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</si>
  <si>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</si>
  <si>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</si>
  <si>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</si>
  <si>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</si>
  <si>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</si>
  <si>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</si>
  <si>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</si>
  <si>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</si>
  <si>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</si>
  <si>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</si>
  <si>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</si>
  <si>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</si>
  <si>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</si>
  <si>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</si>
  <si>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</si>
  <si>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</si>
  <si>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</si>
  <si>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</si>
  <si>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</si>
  <si>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</si>
  <si>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</si>
  <si>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</si>
  <si>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</si>
  <si>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</si>
  <si>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</si>
  <si>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</si>
  <si>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</si>
  <si>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</si>
  <si>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</si>
  <si>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</si>
  <si>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</si>
  <si>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</si>
  <si>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</si>
  <si>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</si>
  <si>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</si>
  <si>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</si>
  <si>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</si>
  <si>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</si>
  <si>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</si>
  <si>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</si>
  <si>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</si>
  <si>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</si>
  <si>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</si>
  <si>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</si>
  <si>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</si>
  <si>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</si>
  <si>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</si>
  <si>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</si>
  <si>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</si>
  <si>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</si>
  <si>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</si>
  <si>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</si>
  <si>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</si>
  <si>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</si>
  <si>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</si>
  <si>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</si>
  <si>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</si>
  <si>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</si>
  <si>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</si>
  <si>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</si>
  <si>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</si>
  <si>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</si>
  <si>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</si>
  <si>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</si>
  <si>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</si>
  <si>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</si>
  <si>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</si>
  <si>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</si>
  <si>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</si>
  <si>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</si>
  <si>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</si>
  <si>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</si>
  <si>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</si>
  <si>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</si>
  <si>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</si>
  <si>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</si>
  <si>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</si>
  <si>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</si>
  <si>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</si>
  <si>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</si>
  <si>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</si>
  <si>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</si>
  <si>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</si>
  <si>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</si>
  <si>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</si>
  <si>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</si>
  <si>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</si>
  <si>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</si>
  <si>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</si>
  <si>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</si>
  <si>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</si>
  <si>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</si>
  <si>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</si>
  <si>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</si>
  <si>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</si>
  <si>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</si>
  <si>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</si>
  <si>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</si>
  <si>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</si>
  <si>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</si>
  <si>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</si>
  <si>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</si>
  <si>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</si>
  <si>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</si>
  <si>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</si>
  <si>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</si>
  <si>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</si>
  <si>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</si>
  <si>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</si>
  <si>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</si>
  <si>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</si>
  <si>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</si>
  <si>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</si>
  <si>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</si>
  <si>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</si>
  <si>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</si>
  <si>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</si>
  <si>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</si>
  <si>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</si>
  <si>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</si>
  <si>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</si>
  <si>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</si>
  <si>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</si>
  <si>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</si>
  <si>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</si>
  <si>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</si>
  <si>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</si>
  <si>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</si>
  <si>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</si>
  <si>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</si>
  <si>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</si>
  <si>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</si>
  <si>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</si>
  <si>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</si>
  <si>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</si>
  <si>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</si>
  <si>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</si>
  <si>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</si>
  <si>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</si>
  <si>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</si>
  <si>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</si>
  <si>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</si>
  <si>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</si>
  <si>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</si>
  <si>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</si>
  <si>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</si>
  <si>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</si>
  <si>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</si>
  <si>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</si>
  <si>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</si>
  <si>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</si>
  <si>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</si>
  <si>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</si>
  <si>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</si>
  <si>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</si>
  <si>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</si>
  <si>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</si>
  <si>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</si>
  <si>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</si>
  <si>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</si>
  <si>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</si>
  <si>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</si>
  <si>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</si>
  <si>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</si>
  <si>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</si>
  <si>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</si>
  <si>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</si>
  <si>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</si>
  <si>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</si>
  <si>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</si>
  <si>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</si>
  <si>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</si>
  <si>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</si>
  <si>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</si>
  <si>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</si>
  <si>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</si>
  <si>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</si>
  <si>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</si>
  <si>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</si>
  <si>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</si>
  <si>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</si>
  <si>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</si>
  <si>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</si>
  <si>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</si>
  <si>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</si>
  <si>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</si>
  <si>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</si>
  <si>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</si>
  <si>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</si>
  <si>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</si>
  <si>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</si>
  <si>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</si>
  <si>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</si>
  <si>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</si>
  <si>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</si>
  <si>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</si>
  <si>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</si>
  <si>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</si>
  <si>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</si>
  <si>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</si>
  <si>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</si>
  <si>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</si>
  <si>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</si>
  <si>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</si>
  <si>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</si>
  <si>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</si>
  <si>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</si>
  <si>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</si>
  <si>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</si>
  <si>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</si>
  <si>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</si>
  <si>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</si>
  <si>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</si>
  <si>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</si>
  <si>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</si>
  <si>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</si>
  <si>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</si>
  <si>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</si>
  <si>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</si>
  <si>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</si>
  <si>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</si>
  <si>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</si>
  <si>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</si>
  <si>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</si>
  <si>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</si>
  <si>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</si>
  <si>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</si>
  <si>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</si>
  <si>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</si>
  <si>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</si>
  <si>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</si>
  <si>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</si>
  <si>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</si>
  <si>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</si>
  <si>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</si>
  <si>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</si>
  <si>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</si>
  <si>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</si>
  <si>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</si>
  <si>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</si>
  <si>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</si>
  <si>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</si>
  <si>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</si>
  <si>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</si>
  <si>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</si>
  <si>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</si>
  <si>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</si>
  <si>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</si>
  <si>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</si>
  <si>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</si>
  <si>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</si>
  <si>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</si>
  <si>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</si>
  <si>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</si>
  <si>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</si>
  <si>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</si>
  <si>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</si>
  <si>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SEPT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</si>
  <si>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</si>
  <si>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</si>
  <si>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</si>
  <si>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</si>
  <si>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</si>
  <si>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</si>
  <si>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</si>
  <si>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</si>
  <si>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</si>
  <si>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</si>
  <si>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</si>
  <si>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</si>
  <si>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</si>
  <si>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</si>
  <si>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</si>
  <si>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</si>
  <si>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</si>
  <si>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</si>
  <si>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</si>
  <si>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</si>
  <si>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</si>
  <si>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</si>
  <si>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</si>
  <si>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</si>
  <si>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</si>
  <si>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</si>
  <si>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</si>
  <si>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</si>
  <si>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</si>
  <si>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</si>
  <si>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</si>
  <si>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</si>
  <si>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</si>
  <si>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</si>
  <si>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</si>
  <si>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</si>
  <si>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</si>
  <si>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</si>
  <si>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</si>
  <si>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</si>
  <si>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</si>
  <si>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</si>
  <si>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</si>
  <si>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</si>
  <si>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</si>
  <si>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</si>
  <si>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</si>
  <si>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</si>
  <si>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</si>
  <si>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</si>
  <si>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</si>
  <si>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</si>
  <si>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</si>
  <si>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</si>
  <si>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</si>
  <si>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</si>
  <si>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</si>
  <si>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</si>
  <si>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</si>
  <si>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</si>
  <si>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</si>
  <si>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</si>
  <si>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</si>
  <si>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</si>
  <si>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</si>
  <si>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</si>
  <si>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</si>
  <si>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</si>
  <si>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</si>
  <si>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</si>
  <si>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</si>
  <si>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</si>
  <si>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</si>
  <si>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</si>
  <si>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</si>
  <si>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7  PODIUMS : hors 1 ère place</t>
  </si>
  <si>
    <t>METIVIER Chantal</t>
  </si>
  <si>
    <t>LEPARQUIER Christel</t>
  </si>
  <si>
    <t>p… de bowling !</t>
  </si>
  <si>
    <t>confirmation , titre en sus !</t>
  </si>
  <si>
    <t>ça mérite bien le titre !</t>
  </si>
  <si>
    <t>un peu trop cool !</t>
  </si>
  <si>
    <t>la médaille justifie l'effort !</t>
  </si>
  <si>
    <t>contre perf, hélas pas isolée !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</si>
  <si>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</si>
  <si>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</si>
  <si>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</si>
  <si>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</si>
  <si>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</si>
  <si>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</si>
  <si>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</si>
  <si>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</si>
  <si>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</si>
  <si>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</si>
  <si>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</si>
  <si>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</si>
  <si>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</si>
  <si>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</si>
  <si>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</si>
  <si>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</si>
  <si>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</si>
  <si>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</si>
  <si>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</si>
  <si>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</si>
  <si>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</si>
  <si>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</si>
  <si>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</si>
  <si>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</si>
  <si>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DELAFOSSE F - GRESELIN - HOUY -LECARPENTIER - BOUREL - MERCIER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</si>
  <si>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</si>
  <si>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</si>
  <si>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</si>
  <si>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</si>
  <si>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</si>
  <si>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</si>
  <si>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</si>
  <si>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confirme sa forme du moment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</si>
  <si>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</si>
  <si>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</si>
  <si>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</si>
  <si>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</si>
  <si>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</si>
  <si>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</si>
  <si>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</si>
  <si>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</si>
  <si>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</si>
  <si>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</si>
  <si>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</si>
  <si>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</si>
  <si>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</si>
  <si>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</si>
  <si>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est restée sur le départ !</t>
  </si>
  <si>
    <t>bouché le trou !</t>
  </si>
  <si>
    <t>c'est quand je veux, la, je voulais pas !</t>
  </si>
  <si>
    <t>remis dans la direction !</t>
  </si>
  <si>
    <t>moyenne listing chez soi, c"est bien !</t>
  </si>
  <si>
    <t>ça   repart !</t>
  </si>
  <si>
    <t>vitesse supérieure à passer !</t>
  </si>
  <si>
    <t>si c'est pas une confirmation !</t>
  </si>
  <si>
    <t>retrouve ses esprits !</t>
  </si>
  <si>
    <t>absence à compenser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</si>
  <si>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</si>
  <si>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</si>
  <si>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</si>
  <si>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</si>
  <si>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</si>
  <si>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</si>
  <si>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</si>
  <si>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</si>
  <si>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</si>
  <si>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 9    2 èmes   places</t>
  </si>
  <si>
    <t xml:space="preserve">     3   3 èmes   places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</si>
  <si>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</si>
  <si>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</si>
  <si>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</si>
  <si>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</si>
  <si>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</si>
  <si>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</si>
  <si>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</si>
  <si>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</si>
  <si>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</si>
  <si>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ça commence à revenir !</t>
  </si>
  <si>
    <t>un Vire fait pas l'autre !</t>
  </si>
  <si>
    <t>fin de la mauvaise passe ? 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</si>
</sst>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9" fillId="13" borderId="0" xfId="0" applyFont="1" applyFill="1"/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2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topLeftCell="E1" workbookViewId="0">
      <selection activeCell="S117" sqref="S11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6" width="9.7109375" customWidth="1"/>
    <col min="17" max="17" width="10.7109375" customWidth="1"/>
    <col min="18" max="18" width="8.5703125" customWidth="1"/>
    <col min="19" max="19" width="36.140625" customWidth="1"/>
    <col min="20" max="20" width="12.42578125" customWidth="1"/>
    <col min="21" max="21" width="2.28515625" customWidth="1"/>
    <col min="22" max="22" width="9.28515625" customWidth="1"/>
    <col min="23" max="23" width="2.42578125" customWidth="1"/>
    <col min="24" max="24" width="9.85546875" customWidth="1"/>
  </cols>
  <sheetData>
    <row r="1" spans="1:26" ht="15.75" x14ac:dyDescent="0.25">
      <c r="A1" s="55" t="s">
        <v>272</v>
      </c>
    </row>
    <row r="4" spans="1:26" x14ac:dyDescent="0.25">
      <c r="A4" s="1"/>
      <c r="B4" s="142" t="s">
        <v>0</v>
      </c>
      <c r="C4" s="2"/>
      <c r="D4" s="106" t="s">
        <v>222</v>
      </c>
      <c r="E4" s="106" t="s">
        <v>298</v>
      </c>
      <c r="F4" s="231" t="s">
        <v>315</v>
      </c>
      <c r="G4" s="231" t="s">
        <v>311</v>
      </c>
      <c r="H4" s="231" t="s">
        <v>315</v>
      </c>
      <c r="I4" s="231" t="s">
        <v>311</v>
      </c>
      <c r="J4" s="231" t="s">
        <v>315</v>
      </c>
      <c r="K4" s="106" t="s">
        <v>222</v>
      </c>
      <c r="L4" s="231" t="s">
        <v>311</v>
      </c>
      <c r="M4" s="231" t="s">
        <v>315</v>
      </c>
      <c r="N4" s="106" t="s">
        <v>222</v>
      </c>
      <c r="O4" s="106" t="s">
        <v>222</v>
      </c>
      <c r="P4" s="231" t="s">
        <v>311</v>
      </c>
      <c r="Q4" s="117"/>
      <c r="R4" s="118"/>
      <c r="T4" s="4"/>
      <c r="V4" s="5" t="s">
        <v>251</v>
      </c>
      <c r="X4" s="6" t="s">
        <v>1</v>
      </c>
    </row>
    <row r="5" spans="1:26" x14ac:dyDescent="0.25">
      <c r="A5" s="137" t="s">
        <v>13</v>
      </c>
      <c r="B5" s="137"/>
      <c r="C5" s="7"/>
      <c r="D5" s="119" t="s">
        <v>226</v>
      </c>
      <c r="E5" s="107"/>
      <c r="F5" s="119"/>
      <c r="G5" s="119"/>
      <c r="H5" s="119"/>
      <c r="I5" s="119"/>
      <c r="J5" s="119"/>
      <c r="K5" s="119" t="s">
        <v>226</v>
      </c>
      <c r="L5" s="119"/>
      <c r="M5" s="119"/>
      <c r="N5" s="119" t="s">
        <v>226</v>
      </c>
      <c r="O5" s="119" t="s">
        <v>226</v>
      </c>
      <c r="P5" s="119"/>
      <c r="Q5" s="255" t="s">
        <v>273</v>
      </c>
      <c r="R5" s="256"/>
      <c r="T5" s="8"/>
      <c r="V5" s="9" t="s">
        <v>3</v>
      </c>
      <c r="X5" s="10" t="s">
        <v>4</v>
      </c>
    </row>
    <row r="6" spans="1:26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8">
        <v>44836</v>
      </c>
      <c r="I6" s="238">
        <v>44843</v>
      </c>
      <c r="J6" s="238">
        <v>44843</v>
      </c>
      <c r="K6" s="238">
        <v>44843</v>
      </c>
      <c r="L6" s="238">
        <v>44850</v>
      </c>
      <c r="M6" s="238">
        <v>44850</v>
      </c>
      <c r="N6" s="238">
        <v>44850</v>
      </c>
      <c r="O6" s="238">
        <v>44857</v>
      </c>
      <c r="P6" s="238">
        <v>44871</v>
      </c>
      <c r="Q6" s="120"/>
      <c r="R6" s="121"/>
      <c r="T6" s="4"/>
      <c r="V6" s="9" t="s">
        <v>2</v>
      </c>
      <c r="X6" s="10" t="s">
        <v>6</v>
      </c>
    </row>
    <row r="7" spans="1:26" x14ac:dyDescent="0.25">
      <c r="A7" s="137">
        <v>2021</v>
      </c>
      <c r="B7" s="143" t="s">
        <v>7</v>
      </c>
      <c r="C7" s="7"/>
      <c r="D7" s="122" t="s">
        <v>201</v>
      </c>
      <c r="E7" s="122" t="s">
        <v>299</v>
      </c>
      <c r="F7" s="122" t="s">
        <v>299</v>
      </c>
      <c r="G7" s="122" t="s">
        <v>312</v>
      </c>
      <c r="H7" s="122" t="s">
        <v>299</v>
      </c>
      <c r="I7" s="122" t="s">
        <v>352</v>
      </c>
      <c r="J7" s="122" t="s">
        <v>352</v>
      </c>
      <c r="K7" s="122" t="s">
        <v>352</v>
      </c>
      <c r="L7" s="122" t="s">
        <v>379</v>
      </c>
      <c r="M7" s="122" t="s">
        <v>379</v>
      </c>
      <c r="N7" s="122" t="s">
        <v>379</v>
      </c>
      <c r="O7" s="122" t="s">
        <v>417</v>
      </c>
      <c r="P7" s="122" t="s">
        <v>299</v>
      </c>
      <c r="Q7" s="114" t="s">
        <v>8</v>
      </c>
      <c r="R7" s="114" t="s">
        <v>9</v>
      </c>
      <c r="T7" s="4"/>
      <c r="V7" s="9" t="s">
        <v>252</v>
      </c>
      <c r="X7" s="10" t="s">
        <v>13</v>
      </c>
    </row>
    <row r="8" spans="1:26" x14ac:dyDescent="0.25">
      <c r="A8" s="137"/>
      <c r="B8" s="143" t="s">
        <v>10</v>
      </c>
      <c r="C8" s="7"/>
      <c r="D8" s="109" t="s">
        <v>278</v>
      </c>
      <c r="E8" s="232"/>
      <c r="F8" s="109" t="s">
        <v>316</v>
      </c>
      <c r="G8" s="109" t="s">
        <v>313</v>
      </c>
      <c r="H8" s="109" t="s">
        <v>328</v>
      </c>
      <c r="I8" s="109" t="s">
        <v>350</v>
      </c>
      <c r="J8" s="109" t="s">
        <v>351</v>
      </c>
      <c r="K8" s="109" t="s">
        <v>353</v>
      </c>
      <c r="L8" s="109" t="s">
        <v>380</v>
      </c>
      <c r="M8" s="109" t="s">
        <v>380</v>
      </c>
      <c r="N8" s="109" t="s">
        <v>391</v>
      </c>
      <c r="O8" s="109" t="s">
        <v>418</v>
      </c>
      <c r="P8" s="109" t="s">
        <v>448</v>
      </c>
      <c r="Q8" s="114" t="s">
        <v>11</v>
      </c>
      <c r="R8" s="114" t="s">
        <v>12</v>
      </c>
      <c r="T8" s="4"/>
      <c r="V8" s="216" t="s">
        <v>288</v>
      </c>
      <c r="X8" s="10" t="s">
        <v>279</v>
      </c>
    </row>
    <row r="9" spans="1:26" x14ac:dyDescent="0.25">
      <c r="A9" s="137">
        <v>2022</v>
      </c>
      <c r="B9" s="137"/>
      <c r="C9" s="7"/>
      <c r="D9" s="109"/>
      <c r="E9" s="109"/>
      <c r="F9" s="109" t="s">
        <v>317</v>
      </c>
      <c r="G9" s="109" t="s">
        <v>314</v>
      </c>
      <c r="H9" s="109"/>
      <c r="I9" s="109" t="s">
        <v>356</v>
      </c>
      <c r="J9" s="109" t="s">
        <v>355</v>
      </c>
      <c r="K9" s="109" t="s">
        <v>354</v>
      </c>
      <c r="L9" s="109" t="s">
        <v>381</v>
      </c>
      <c r="M9" s="109" t="s">
        <v>392</v>
      </c>
      <c r="N9" s="109" t="s">
        <v>392</v>
      </c>
      <c r="O9" s="109" t="s">
        <v>419</v>
      </c>
      <c r="P9" s="109" t="s">
        <v>449</v>
      </c>
      <c r="Q9" s="114" t="s">
        <v>15</v>
      </c>
      <c r="R9" s="114" t="s">
        <v>16</v>
      </c>
      <c r="S9" s="188"/>
      <c r="T9" s="8"/>
      <c r="V9" s="215">
        <v>2022</v>
      </c>
      <c r="X9" s="10"/>
    </row>
    <row r="10" spans="1:26" x14ac:dyDescent="0.25">
      <c r="A10" s="12"/>
      <c r="B10" s="144" t="s">
        <v>17</v>
      </c>
      <c r="C10" s="13"/>
      <c r="D10" s="110" t="s">
        <v>18</v>
      </c>
      <c r="E10" s="110" t="s">
        <v>290</v>
      </c>
      <c r="F10" s="110" t="s">
        <v>18</v>
      </c>
      <c r="G10" s="110" t="s">
        <v>318</v>
      </c>
      <c r="H10" s="110" t="s">
        <v>323</v>
      </c>
      <c r="I10" s="110" t="s">
        <v>332</v>
      </c>
      <c r="J10" s="110" t="s">
        <v>332</v>
      </c>
      <c r="K10" s="110" t="s">
        <v>332</v>
      </c>
      <c r="L10" s="110" t="s">
        <v>382</v>
      </c>
      <c r="M10" s="110" t="s">
        <v>387</v>
      </c>
      <c r="N10" s="110" t="s">
        <v>389</v>
      </c>
      <c r="O10" s="110" t="s">
        <v>414</v>
      </c>
      <c r="P10" s="110" t="s">
        <v>323</v>
      </c>
      <c r="Q10" s="115" t="s">
        <v>14</v>
      </c>
      <c r="R10" s="116"/>
      <c r="T10" s="14"/>
      <c r="V10" s="15"/>
      <c r="X10" s="16"/>
    </row>
    <row r="11" spans="1:26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5">
        <f>IF(SUM(D11:P11)=0,"",SUM(D11:P11))</f>
        <v>2938</v>
      </c>
      <c r="R11" s="19"/>
      <c r="S11" s="20"/>
      <c r="T11" s="21" t="s">
        <v>19</v>
      </c>
      <c r="V11" s="112">
        <v>5271</v>
      </c>
      <c r="X11" s="18"/>
    </row>
    <row r="12" spans="1:26" x14ac:dyDescent="0.25">
      <c r="A12" s="114">
        <v>40</v>
      </c>
      <c r="B12" s="124" t="s">
        <v>21</v>
      </c>
      <c r="C12" s="22" t="s">
        <v>22</v>
      </c>
      <c r="D12" s="147"/>
      <c r="E12" s="147"/>
      <c r="F12" s="221"/>
      <c r="G12" s="233"/>
      <c r="H12" s="236"/>
      <c r="I12" s="239"/>
      <c r="J12" s="239"/>
      <c r="K12" s="239">
        <v>8</v>
      </c>
      <c r="L12" s="246">
        <v>7</v>
      </c>
      <c r="M12" s="248"/>
      <c r="N12" s="248"/>
      <c r="O12" s="250">
        <v>8</v>
      </c>
      <c r="P12" s="252"/>
      <c r="Q12" s="145">
        <f>IF(SUM(D12:P12)=0,"",SUM(D12:P12))</f>
        <v>23</v>
      </c>
      <c r="R12" s="114">
        <f>IF(COUNTA(D12:P12)=0,"",COUNTA(D12:P12))</f>
        <v>3</v>
      </c>
      <c r="S12" s="265" t="s">
        <v>430</v>
      </c>
      <c r="T12" s="24" t="s">
        <v>21</v>
      </c>
      <c r="V12" s="114">
        <v>40</v>
      </c>
      <c r="X12" s="18"/>
      <c r="Y12" s="197"/>
      <c r="Z12" s="198"/>
    </row>
    <row r="13" spans="1:26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>
        <f t="shared" ref="Q13" si="0">IF(Q11="","",Q11/Q12)</f>
        <v>127.73913043478261</v>
      </c>
      <c r="R13" s="25"/>
      <c r="S13" s="160"/>
      <c r="T13" s="133" t="s">
        <v>23</v>
      </c>
      <c r="V13" s="138">
        <f t="shared" ref="V13" si="1">IF(V11="","",V11/V12)</f>
        <v>131.77500000000001</v>
      </c>
      <c r="X13" s="141">
        <f>Q13-A13</f>
        <v>-4.0358695652173964</v>
      </c>
      <c r="Y13" s="197"/>
      <c r="Z13" s="198"/>
    </row>
    <row r="14" spans="1:26" x14ac:dyDescent="0.25">
      <c r="A14" s="139">
        <v>5865</v>
      </c>
      <c r="B14" s="37" t="s">
        <v>240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45">
        <f t="shared" ref="Q14:Q15" si="2">IF(SUM(D14:P14)=0,"",SUM(D14:P14))</f>
        <v>1090</v>
      </c>
      <c r="R14" s="19"/>
      <c r="S14" s="160"/>
      <c r="T14" s="37" t="s">
        <v>240</v>
      </c>
      <c r="V14" s="139">
        <v>5865</v>
      </c>
      <c r="X14" s="150"/>
      <c r="Y14" s="182"/>
      <c r="Z14" s="198"/>
    </row>
    <row r="15" spans="1:26" x14ac:dyDescent="0.25">
      <c r="A15" s="139">
        <v>52</v>
      </c>
      <c r="B15" s="134" t="s">
        <v>241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45">
        <f t="shared" si="2"/>
        <v>8</v>
      </c>
      <c r="R15" s="114">
        <f t="shared" ref="R15:R19" si="3">IF(COUNTA(D15:P15)=0,"",COUNTA(D15:P15))</f>
        <v>1</v>
      </c>
      <c r="S15" s="160" t="s">
        <v>321</v>
      </c>
      <c r="T15" s="134" t="s">
        <v>241</v>
      </c>
      <c r="V15" s="139">
        <v>52</v>
      </c>
      <c r="X15" s="150"/>
      <c r="Y15" s="197"/>
      <c r="Z15" s="197"/>
    </row>
    <row r="16" spans="1:26" x14ac:dyDescent="0.25">
      <c r="A16" s="138">
        <f>A14/A15</f>
        <v>112.78846153846153</v>
      </c>
      <c r="B16" s="135" t="s">
        <v>242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>
        <f t="shared" ref="Q16:Q19" si="4">IF(Q14="","",Q14/Q15)</f>
        <v>136.25</v>
      </c>
      <c r="R16" s="25"/>
      <c r="S16" s="160"/>
      <c r="T16" s="134" t="s">
        <v>242</v>
      </c>
      <c r="V16" s="138">
        <f t="shared" ref="V16" si="5">IF(V14="","",V14/V15)</f>
        <v>112.78846153846153</v>
      </c>
      <c r="X16" s="141">
        <f>Q16-A16</f>
        <v>23.461538461538467</v>
      </c>
      <c r="Y16" s="197"/>
      <c r="Z16" s="197"/>
    </row>
    <row r="17" spans="1:26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>
        <f t="shared" ref="Q17:Q18" si="6">IF(SUM(D17:P17)=0,"",SUM(D17:P17))</f>
        <v>2983</v>
      </c>
      <c r="R17" s="19"/>
      <c r="S17" s="23"/>
      <c r="T17" s="26" t="s">
        <v>25</v>
      </c>
      <c r="V17" s="139">
        <v>2315</v>
      </c>
      <c r="X17" s="145"/>
      <c r="Y17" s="198"/>
      <c r="Z17" s="182"/>
    </row>
    <row r="18" spans="1:26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>
        <f t="shared" si="6"/>
        <v>17</v>
      </c>
      <c r="R18" s="114">
        <f t="shared" ref="R18:R19" si="7">IF(COUNTA(D18:P18)=0,"",COUNTA(D18:P18))</f>
        <v>2</v>
      </c>
      <c r="S18" s="160" t="s">
        <v>431</v>
      </c>
      <c r="T18" s="27" t="s">
        <v>26</v>
      </c>
      <c r="V18" s="139">
        <v>12</v>
      </c>
      <c r="X18" s="145"/>
    </row>
    <row r="19" spans="1:26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>
        <f t="shared" si="4"/>
        <v>175.47058823529412</v>
      </c>
      <c r="R19" s="25"/>
      <c r="S19" s="160"/>
      <c r="T19" s="135" t="s">
        <v>27</v>
      </c>
      <c r="V19" s="138">
        <f t="shared" ref="V19" si="8">IF(V17="","",V17/V18)</f>
        <v>192.91666666666666</v>
      </c>
      <c r="X19" s="141"/>
    </row>
    <row r="20" spans="1:26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45" t="str">
        <f t="shared" ref="Q20:Q21" si="9">IF(SUM(D20:F20)=0,"",SUM(D20:F20))</f>
        <v/>
      </c>
      <c r="R20" s="19"/>
      <c r="S20" s="28"/>
      <c r="T20" s="29" t="s">
        <v>28</v>
      </c>
      <c r="V20" s="139">
        <v>1352</v>
      </c>
      <c r="X20" s="145"/>
    </row>
    <row r="21" spans="1:26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45" t="str">
        <f t="shared" si="9"/>
        <v/>
      </c>
      <c r="R21" s="114" t="str">
        <f t="shared" ref="R21" si="10">IF(COUNTA(D21:F21)=0,"",COUNTA(D21:F21))</f>
        <v/>
      </c>
      <c r="S21" s="160"/>
      <c r="T21" s="27" t="s">
        <v>29</v>
      </c>
      <c r="V21" s="139">
        <v>12</v>
      </c>
      <c r="X21" s="145"/>
    </row>
    <row r="22" spans="1:26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38" t="str">
        <f t="shared" ref="Q22:Q28" si="11">IF(Q20="","",Q20/Q21)</f>
        <v/>
      </c>
      <c r="R22" s="25"/>
      <c r="S22" s="28"/>
      <c r="T22" s="161" t="s">
        <v>30</v>
      </c>
      <c r="V22" s="138">
        <f t="shared" ref="V22" si="12">IF(V20="","",V20/V21)</f>
        <v>112.66666666666667</v>
      </c>
      <c r="X22" s="141"/>
    </row>
    <row r="23" spans="1:26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45" t="str">
        <f t="shared" ref="Q23:Q24" si="13">IF(SUM(D23:F23)=0,"",SUM(D23:F23))</f>
        <v/>
      </c>
      <c r="R23" s="19"/>
      <c r="S23" s="30"/>
      <c r="T23" s="21" t="s">
        <v>31</v>
      </c>
      <c r="V23" s="112"/>
      <c r="X23" s="145"/>
    </row>
    <row r="24" spans="1:26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45" t="str">
        <f t="shared" si="13"/>
        <v/>
      </c>
      <c r="R24" s="114" t="str">
        <f t="shared" ref="R24" si="14">IF(COUNTA(D24:F24)=0,"",COUNTA(D24:F24))</f>
        <v/>
      </c>
      <c r="S24" s="160"/>
      <c r="T24" s="31" t="s">
        <v>32</v>
      </c>
      <c r="U24" s="32"/>
      <c r="V24" s="112"/>
      <c r="X24" s="145"/>
    </row>
    <row r="25" spans="1:26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38" t="str">
        <f t="shared" si="11"/>
        <v/>
      </c>
      <c r="R25" s="25"/>
      <c r="S25" s="23"/>
      <c r="T25" s="133" t="s">
        <v>33</v>
      </c>
      <c r="U25" s="32"/>
      <c r="V25" s="138"/>
      <c r="W25" s="30"/>
      <c r="X25" s="141"/>
    </row>
    <row r="26" spans="1:26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45" t="str">
        <f t="shared" ref="Q26:Q27" si="15">IF(SUM(D26:F26)=0,"",SUM(D26:F26))</f>
        <v/>
      </c>
      <c r="R26" s="19"/>
      <c r="S26" s="23"/>
      <c r="T26" s="33" t="s">
        <v>31</v>
      </c>
      <c r="U26" s="32"/>
      <c r="V26" s="112">
        <v>1068</v>
      </c>
      <c r="W26" s="34"/>
      <c r="X26" s="145"/>
    </row>
    <row r="27" spans="1:26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45" t="str">
        <f t="shared" si="15"/>
        <v/>
      </c>
      <c r="R27" s="114" t="str">
        <f t="shared" ref="R27" si="16">IF(COUNTA(D27:F27)=0,"",COUNTA(D27:F27))</f>
        <v/>
      </c>
      <c r="S27" s="160"/>
      <c r="T27" s="27" t="s">
        <v>34</v>
      </c>
      <c r="U27" s="32"/>
      <c r="V27" s="112">
        <v>7</v>
      </c>
      <c r="W27" s="34"/>
      <c r="X27" s="145"/>
    </row>
    <row r="28" spans="1:26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38" t="str">
        <f t="shared" si="11"/>
        <v/>
      </c>
      <c r="R28" s="25"/>
      <c r="S28" s="23"/>
      <c r="T28" s="135" t="s">
        <v>35</v>
      </c>
      <c r="U28" s="32"/>
      <c r="V28" s="138">
        <f t="shared" ref="V28" si="17">IF(V26="","",V26/V27)</f>
        <v>152.57142857142858</v>
      </c>
      <c r="W28" s="30"/>
      <c r="X28" s="141"/>
    </row>
    <row r="29" spans="1:26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45">
        <f>IF(SUM(D29:P29)=0,"",SUM(D29:P29))</f>
        <v>12478</v>
      </c>
      <c r="R29" s="19"/>
      <c r="S29" s="20"/>
      <c r="T29" s="36" t="s">
        <v>37</v>
      </c>
      <c r="U29" s="30"/>
      <c r="V29" s="112">
        <v>52442</v>
      </c>
      <c r="W29" s="30"/>
      <c r="X29" s="145"/>
    </row>
    <row r="30" spans="1:26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45">
        <f>IF(SUM(D30:P30)=0,"",SUM(D30:P30))</f>
        <v>71</v>
      </c>
      <c r="R30" s="114">
        <f>IF(COUNTA(D30:P30)=0,"",COUNTA(D30:P30))</f>
        <v>6</v>
      </c>
      <c r="S30" s="245" t="s">
        <v>450</v>
      </c>
      <c r="T30" s="31" t="s">
        <v>38</v>
      </c>
      <c r="U30" s="30"/>
      <c r="V30" s="112">
        <v>300</v>
      </c>
      <c r="W30" s="30"/>
      <c r="X30" s="145"/>
    </row>
    <row r="31" spans="1:26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 t="shared" ref="Q31" si="18">IF(Q29="","",Q29/Q30)</f>
        <v>175.74647887323943</v>
      </c>
      <c r="R31" s="25"/>
      <c r="S31" s="160"/>
      <c r="T31" s="133" t="s">
        <v>39</v>
      </c>
      <c r="U31" s="30"/>
      <c r="V31" s="138">
        <f t="shared" ref="V31" si="19">IF(V29="","",V29/V30)</f>
        <v>174.80666666666667</v>
      </c>
      <c r="W31" s="30"/>
      <c r="X31" s="141">
        <f>Q31-A31</f>
        <v>0.93981220657275344</v>
      </c>
    </row>
    <row r="32" spans="1:26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45">
        <f>IF(SUM(D32:P32)=0,"",SUM(D32:P32))</f>
        <v>5008</v>
      </c>
      <c r="R32" s="19"/>
      <c r="S32" s="186"/>
      <c r="T32" s="37" t="s">
        <v>40</v>
      </c>
      <c r="U32" s="30"/>
      <c r="V32" s="112">
        <v>19153</v>
      </c>
      <c r="W32" s="30"/>
      <c r="X32" s="145"/>
    </row>
    <row r="33" spans="1:24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45">
        <f>IF(SUM(D33:P33)=0,"",SUM(D33:P33))</f>
        <v>25</v>
      </c>
      <c r="R33" s="114">
        <f>IF(COUNTA(D33:P33)=0,"",COUNTA(D33:P33))</f>
        <v>3</v>
      </c>
      <c r="S33" s="160" t="s">
        <v>405</v>
      </c>
      <c r="T33" s="27" t="s">
        <v>41</v>
      </c>
      <c r="U33" s="30"/>
      <c r="V33" s="112">
        <v>106</v>
      </c>
      <c r="W33" s="30"/>
      <c r="X33" s="145"/>
    </row>
    <row r="34" spans="1:24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242">
        <f t="shared" ref="Q34" si="20">IF(Q32="","",Q32/Q33)</f>
        <v>200.32</v>
      </c>
      <c r="R34" s="25"/>
      <c r="S34" s="160"/>
      <c r="T34" s="135" t="s">
        <v>42</v>
      </c>
      <c r="U34" s="30"/>
      <c r="V34" s="138">
        <f t="shared" ref="V34" si="21">IF(V32="","",V32/V33)</f>
        <v>180.68867924528303</v>
      </c>
      <c r="W34" s="30"/>
      <c r="X34" s="141">
        <f>Q34-A34</f>
        <v>19.631320754716967</v>
      </c>
    </row>
    <row r="35" spans="1:24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45" t="str">
        <f t="shared" ref="Q35:Q36" si="22">IF(SUM(D35:F35)=0,"",SUM(D35:F35))</f>
        <v/>
      </c>
      <c r="R35" s="19"/>
      <c r="S35" s="23"/>
      <c r="T35" s="37" t="s">
        <v>40</v>
      </c>
      <c r="V35" s="112">
        <v>4007</v>
      </c>
      <c r="X35" s="145"/>
    </row>
    <row r="36" spans="1:24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45" t="str">
        <f t="shared" si="22"/>
        <v/>
      </c>
      <c r="R36" s="114" t="str">
        <f t="shared" ref="R36" si="23">IF(COUNTA(D36:F36)=0,"",COUNTA(D36:F36))</f>
        <v/>
      </c>
      <c r="S36" s="160"/>
      <c r="T36" s="27" t="s">
        <v>43</v>
      </c>
      <c r="V36" s="112">
        <v>21</v>
      </c>
      <c r="X36" s="145"/>
    </row>
    <row r="37" spans="1:24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38" t="str">
        <f t="shared" ref="Q37:Q40" si="24">IF(Q35="","",Q35/Q36)</f>
        <v/>
      </c>
      <c r="R37" s="25"/>
      <c r="S37" s="23"/>
      <c r="T37" s="135" t="s">
        <v>44</v>
      </c>
      <c r="U37" s="30"/>
      <c r="V37" s="138">
        <f t="shared" ref="V37" si="25">IF(V35="","",V35/V36)</f>
        <v>190.8095238095238</v>
      </c>
      <c r="W37" s="30"/>
      <c r="X37" s="141"/>
    </row>
    <row r="38" spans="1:24" x14ac:dyDescent="0.25">
      <c r="A38" s="139">
        <v>1013</v>
      </c>
      <c r="B38" s="37" t="s">
        <v>248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45" t="str">
        <f t="shared" ref="Q38:Q39" si="26">IF(SUM(D38:F38)=0,"",SUM(D38:F38))</f>
        <v/>
      </c>
      <c r="R38" s="19"/>
      <c r="S38" s="23"/>
      <c r="T38" s="37" t="s">
        <v>248</v>
      </c>
      <c r="U38" s="30"/>
      <c r="V38" s="139">
        <v>1013</v>
      </c>
      <c r="W38" s="30"/>
      <c r="X38" s="150"/>
    </row>
    <row r="39" spans="1:24" x14ac:dyDescent="0.25">
      <c r="A39" s="139">
        <v>8</v>
      </c>
      <c r="B39" s="27" t="s">
        <v>253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45" t="str">
        <f t="shared" si="26"/>
        <v/>
      </c>
      <c r="R39" s="114" t="str">
        <f t="shared" ref="R39" si="27">IF(COUNTA(D39:F39)=0,"",COUNTA(D39:F39))</f>
        <v/>
      </c>
      <c r="S39" s="160"/>
      <c r="T39" s="27" t="s">
        <v>253</v>
      </c>
      <c r="U39" s="30"/>
      <c r="V39" s="139">
        <v>8</v>
      </c>
      <c r="W39" s="30"/>
      <c r="X39" s="150"/>
    </row>
    <row r="40" spans="1:24" x14ac:dyDescent="0.25">
      <c r="A40" s="138">
        <f>A38/A39</f>
        <v>126.625</v>
      </c>
      <c r="B40" s="135" t="s">
        <v>249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38" t="str">
        <f t="shared" si="24"/>
        <v/>
      </c>
      <c r="R40" s="25"/>
      <c r="S40" s="23"/>
      <c r="T40" s="135" t="s">
        <v>249</v>
      </c>
      <c r="U40" s="30"/>
      <c r="V40" s="138">
        <f t="shared" ref="V40" si="28">IF(V38="","",V38/V39)</f>
        <v>126.625</v>
      </c>
      <c r="W40" s="30"/>
      <c r="X40" s="141"/>
    </row>
    <row r="41" spans="1:24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45">
        <f t="shared" ref="Q41:Q42" si="29">IF(SUM(D41:P41)=0,"",SUM(D41:P41))</f>
        <v>5719</v>
      </c>
      <c r="R41" s="19"/>
      <c r="T41" s="37" t="s">
        <v>45</v>
      </c>
      <c r="V41" s="112">
        <v>22704</v>
      </c>
      <c r="X41" s="145"/>
    </row>
    <row r="42" spans="1:24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45">
        <f t="shared" si="29"/>
        <v>31</v>
      </c>
      <c r="R42" s="114">
        <f t="shared" ref="R42:R67" si="30">IF(COUNTA(D42:P42)=0,"",COUNTA(D42:P42))</f>
        <v>3</v>
      </c>
      <c r="S42" s="160" t="s">
        <v>429</v>
      </c>
      <c r="T42" s="27" t="s">
        <v>46</v>
      </c>
      <c r="V42" s="112">
        <v>124</v>
      </c>
      <c r="X42" s="145"/>
    </row>
    <row r="43" spans="1:24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31">IF(F41="","",F41/F42)</f>
        <v>195.06666666666666</v>
      </c>
      <c r="G43" s="138"/>
      <c r="H43" s="138"/>
      <c r="I43" s="138"/>
      <c r="J43" s="138">
        <f t="shared" ref="J43" si="32">IF(J41="","",J41/J42)</f>
        <v>182.75</v>
      </c>
      <c r="K43" s="138"/>
      <c r="L43" s="138"/>
      <c r="M43" s="138"/>
      <c r="N43" s="138"/>
      <c r="O43" s="138">
        <f t="shared" ref="O43:Q58" si="33">IF(O41="","",O41/O42)</f>
        <v>166.375</v>
      </c>
      <c r="P43" s="138"/>
      <c r="Q43" s="138">
        <f t="shared" ref="Q43:Q67" si="34">IF(Q41="","",Q41/Q42)</f>
        <v>184.48387096774192</v>
      </c>
      <c r="R43" s="25"/>
      <c r="S43" s="160"/>
      <c r="T43" s="135" t="s">
        <v>47</v>
      </c>
      <c r="U43" s="30"/>
      <c r="V43" s="138">
        <f t="shared" ref="V43" si="35">IF(V41="","",V41/V42)</f>
        <v>183.09677419354838</v>
      </c>
      <c r="W43" s="30"/>
      <c r="X43" s="141">
        <f>Q43-A43</f>
        <v>1.3870967741935374</v>
      </c>
    </row>
    <row r="44" spans="1:24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45">
        <f t="shared" ref="Q44:Q45" si="36">IF(SUM(D44:P44)=0,"",SUM(D44:P44))</f>
        <v>3714</v>
      </c>
      <c r="R44" s="19"/>
      <c r="S44" s="160"/>
      <c r="T44" s="36" t="s">
        <v>45</v>
      </c>
      <c r="U44" s="30"/>
      <c r="V44" s="112">
        <v>9967</v>
      </c>
      <c r="W44" s="30"/>
      <c r="X44" s="145"/>
    </row>
    <row r="45" spans="1:24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45">
        <f t="shared" si="36"/>
        <v>23</v>
      </c>
      <c r="R45" s="114">
        <f t="shared" ref="R45:R67" si="37">IF(COUNTA(D45:P45)=0,"",COUNTA(D45:P45))</f>
        <v>2</v>
      </c>
      <c r="S45" s="160" t="s">
        <v>420</v>
      </c>
      <c r="T45" s="38" t="s">
        <v>48</v>
      </c>
      <c r="U45" s="30"/>
      <c r="V45" s="112">
        <v>62</v>
      </c>
      <c r="W45" s="30"/>
      <c r="X45" s="145"/>
    </row>
    <row r="46" spans="1:24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38">IF(O44="","",O44/O45)</f>
        <v>161.75</v>
      </c>
      <c r="P46" s="138"/>
      <c r="Q46" s="138">
        <f t="shared" si="34"/>
        <v>161.47826086956522</v>
      </c>
      <c r="R46" s="25"/>
      <c r="S46" s="23"/>
      <c r="T46" s="133" t="s">
        <v>49</v>
      </c>
      <c r="U46" s="30"/>
      <c r="V46" s="138">
        <f t="shared" ref="V46" si="39">IF(V44="","",V44/V45)</f>
        <v>160.75806451612902</v>
      </c>
      <c r="W46" s="30"/>
      <c r="X46" s="141">
        <f>Q46-A46</f>
        <v>0.7201963534361937</v>
      </c>
    </row>
    <row r="47" spans="1:24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45">
        <f t="shared" ref="Q47:Q48" si="40">IF(SUM(D47:P47)=0,"",SUM(D47:P47))</f>
        <v>1293</v>
      </c>
      <c r="R47" s="19"/>
      <c r="S47" s="23"/>
      <c r="T47" s="36" t="s">
        <v>45</v>
      </c>
      <c r="U47" s="30"/>
      <c r="V47" s="112">
        <v>2579</v>
      </c>
      <c r="W47" s="30"/>
      <c r="X47" s="145"/>
    </row>
    <row r="48" spans="1:24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45">
        <f t="shared" si="40"/>
        <v>8</v>
      </c>
      <c r="R48" s="114">
        <f t="shared" ref="R48:R67" si="41">IF(COUNTA(D48:P48)=0,"",COUNTA(D48:P48))</f>
        <v>1</v>
      </c>
      <c r="S48" s="160" t="s">
        <v>373</v>
      </c>
      <c r="T48" s="31" t="s">
        <v>50</v>
      </c>
      <c r="U48" s="30"/>
      <c r="V48" s="112">
        <v>18</v>
      </c>
      <c r="W48" s="30"/>
      <c r="X48" s="145"/>
    </row>
    <row r="49" spans="1:24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>
        <f t="shared" si="34"/>
        <v>161.625</v>
      </c>
      <c r="R49" s="25"/>
      <c r="S49" s="23"/>
      <c r="T49" s="133" t="s">
        <v>51</v>
      </c>
      <c r="U49" s="30"/>
      <c r="V49" s="138">
        <f t="shared" ref="V49" si="42">IF(V47="","",V47/V48)</f>
        <v>143.27777777777777</v>
      </c>
      <c r="W49" s="30"/>
      <c r="X49" s="141">
        <f>Q49-A49</f>
        <v>18.347222222222229</v>
      </c>
    </row>
    <row r="50" spans="1:24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45">
        <f t="shared" ref="Q50:Q51" si="43">IF(SUM(D50:P50)=0,"",SUM(D50:P50))</f>
        <v>768</v>
      </c>
      <c r="R50" s="19"/>
      <c r="S50" s="23"/>
      <c r="T50" s="37" t="s">
        <v>45</v>
      </c>
      <c r="U50" s="30"/>
      <c r="V50" s="139">
        <v>6917</v>
      </c>
      <c r="W50" s="30"/>
      <c r="X50" s="150"/>
    </row>
    <row r="51" spans="1:24" x14ac:dyDescent="0.25">
      <c r="A51" s="139">
        <v>44</v>
      </c>
      <c r="B51" s="27" t="s">
        <v>246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45">
        <f t="shared" si="43"/>
        <v>5</v>
      </c>
      <c r="R51" s="114">
        <f t="shared" ref="R51:R67" si="44">IF(COUNTA(D51:P51)=0,"",COUNTA(D51:P51))</f>
        <v>1</v>
      </c>
      <c r="S51" s="160" t="s">
        <v>404</v>
      </c>
      <c r="T51" s="27" t="s">
        <v>246</v>
      </c>
      <c r="U51" s="30"/>
      <c r="V51" s="139">
        <v>44</v>
      </c>
      <c r="W51" s="30"/>
      <c r="X51" s="150"/>
    </row>
    <row r="52" spans="1:24" x14ac:dyDescent="0.25">
      <c r="A52" s="138">
        <f>A50/A51</f>
        <v>157.20454545454547</v>
      </c>
      <c r="B52" s="135" t="s">
        <v>247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>
        <f t="shared" si="34"/>
        <v>153.6</v>
      </c>
      <c r="R52" s="25"/>
      <c r="S52" s="23"/>
      <c r="T52" s="135" t="s">
        <v>247</v>
      </c>
      <c r="U52" s="30"/>
      <c r="V52" s="138">
        <f t="shared" ref="V52" si="45">IF(V50="","",V50/V51)</f>
        <v>157.20454545454547</v>
      </c>
      <c r="W52" s="30"/>
      <c r="X52" s="141"/>
    </row>
    <row r="53" spans="1:24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f t="shared" ref="Q53:Q54" si="46">IF(SUM(D53:P53)=0,"",SUM(D53:P53))</f>
        <v>10512</v>
      </c>
      <c r="R53" s="19"/>
      <c r="S53" s="160"/>
      <c r="T53" s="37" t="s">
        <v>52</v>
      </c>
      <c r="U53" s="39"/>
      <c r="V53" s="112">
        <v>41796</v>
      </c>
      <c r="W53" s="39"/>
      <c r="X53" s="145"/>
    </row>
    <row r="54" spans="1:24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f t="shared" si="46"/>
        <v>57</v>
      </c>
      <c r="R54" s="114">
        <f t="shared" ref="R54:R67" si="47">IF(COUNTA(D54:P54)=0,"",COUNTA(D54:P54))</f>
        <v>5</v>
      </c>
      <c r="S54" s="160" t="s">
        <v>428</v>
      </c>
      <c r="T54" s="27" t="s">
        <v>53</v>
      </c>
      <c r="U54" s="39"/>
      <c r="V54" s="112">
        <v>218</v>
      </c>
      <c r="W54" s="39"/>
      <c r="X54" s="145"/>
    </row>
    <row r="55" spans="1:24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138">
        <f t="shared" si="34"/>
        <v>184.42105263157896</v>
      </c>
      <c r="R55" s="25"/>
      <c r="S55" s="194"/>
      <c r="T55" s="135" t="s">
        <v>54</v>
      </c>
      <c r="U55" s="39"/>
      <c r="V55" s="138">
        <f t="shared" ref="V55" si="48">IF(V53="","",V53/V54)</f>
        <v>191.72477064220183</v>
      </c>
      <c r="W55" s="39"/>
      <c r="X55" s="141">
        <f>Q55-A55</f>
        <v>-7.3037180106228732</v>
      </c>
    </row>
    <row r="56" spans="1:24" x14ac:dyDescent="0.25">
      <c r="A56" s="166"/>
      <c r="B56" s="37" t="s">
        <v>305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45">
        <f t="shared" ref="Q56:Q57" si="49">IF(SUM(D56:P56)=0,"",SUM(D56:P56))</f>
        <v>1743</v>
      </c>
      <c r="R56" s="19"/>
      <c r="S56" s="194"/>
      <c r="T56" s="37" t="s">
        <v>305</v>
      </c>
      <c r="U56" s="39"/>
      <c r="V56" s="166"/>
      <c r="W56" s="39"/>
      <c r="X56" s="150"/>
    </row>
    <row r="57" spans="1:24" x14ac:dyDescent="0.25">
      <c r="A57" s="166"/>
      <c r="B57" s="134" t="s">
        <v>306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45">
        <f t="shared" si="49"/>
        <v>13</v>
      </c>
      <c r="R57" s="114">
        <f t="shared" ref="R57:R67" si="50">IF(COUNTA(D57:P57)=0,"",COUNTA(D57:P57))</f>
        <v>2</v>
      </c>
      <c r="S57" s="160" t="s">
        <v>403</v>
      </c>
      <c r="T57" s="134" t="s">
        <v>306</v>
      </c>
      <c r="U57" s="39"/>
      <c r="V57" s="166"/>
      <c r="W57" s="39"/>
      <c r="X57" s="150"/>
    </row>
    <row r="58" spans="1:24" x14ac:dyDescent="0.25">
      <c r="A58" s="166"/>
      <c r="B58" s="135" t="s">
        <v>307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>
        <f t="shared" si="34"/>
        <v>134.07692307692307</v>
      </c>
      <c r="R58" s="25"/>
      <c r="S58" s="194"/>
      <c r="T58" s="135" t="s">
        <v>307</v>
      </c>
      <c r="U58" s="39"/>
      <c r="V58" s="166"/>
      <c r="W58" s="39"/>
      <c r="X58" s="141"/>
    </row>
    <row r="59" spans="1:24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>
        <f t="shared" ref="Q59:Q60" si="51">IF(SUM(D59:P59)=0,"",SUM(D59:P59))</f>
        <v>12115</v>
      </c>
      <c r="R59" s="19"/>
      <c r="S59" s="23"/>
      <c r="T59" s="37" t="s">
        <v>55</v>
      </c>
      <c r="U59" s="39"/>
      <c r="V59" s="111">
        <v>21668</v>
      </c>
      <c r="W59" s="39"/>
      <c r="X59" s="145"/>
    </row>
    <row r="60" spans="1:24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>
        <f t="shared" si="51"/>
        <v>64</v>
      </c>
      <c r="R60" s="114">
        <f t="shared" ref="R60:R67" si="52">IF(COUNTA(D60:P60)=0,"",COUNTA(D60:P60))</f>
        <v>5</v>
      </c>
      <c r="S60" s="160" t="s">
        <v>427</v>
      </c>
      <c r="T60" s="27" t="s">
        <v>56</v>
      </c>
      <c r="U60" s="39"/>
      <c r="V60" s="114">
        <v>113</v>
      </c>
      <c r="W60" s="39"/>
      <c r="X60" s="145"/>
    </row>
    <row r="61" spans="1:24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2">
        <f>+M59/M60</f>
        <v>206.33333333333334</v>
      </c>
      <c r="N61" s="138"/>
      <c r="O61" s="242">
        <f>+O59/O60</f>
        <v>202.875</v>
      </c>
      <c r="P61" s="242"/>
      <c r="Q61" s="138">
        <f t="shared" si="34"/>
        <v>189.296875</v>
      </c>
      <c r="R61" s="25"/>
      <c r="S61" s="160"/>
      <c r="T61" s="135" t="s">
        <v>57</v>
      </c>
      <c r="U61" s="39"/>
      <c r="V61" s="138">
        <f t="shared" ref="V61" si="53">IF(V59="","",V59/V60)</f>
        <v>191.75221238938053</v>
      </c>
      <c r="W61" s="39"/>
      <c r="X61" s="141">
        <f>Q61-A61</f>
        <v>-2.4553373893805315</v>
      </c>
    </row>
    <row r="62" spans="1:24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>
        <f t="shared" ref="Q62:Q63" si="54">IF(SUM(D62:P62)=0,"",SUM(D62:P62))</f>
        <v>2365</v>
      </c>
      <c r="R62" s="19"/>
      <c r="S62" s="23"/>
      <c r="T62" s="37" t="s">
        <v>58</v>
      </c>
      <c r="U62" s="39"/>
      <c r="V62" s="114">
        <v>9170</v>
      </c>
      <c r="W62" s="39"/>
      <c r="X62" s="145"/>
    </row>
    <row r="63" spans="1:24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>
        <f t="shared" si="54"/>
        <v>16</v>
      </c>
      <c r="R63" s="114">
        <f t="shared" ref="R63:R67" si="55">IF(COUNTA(D63:P63)=0,"",COUNTA(D63:P63))</f>
        <v>2</v>
      </c>
      <c r="S63" s="160" t="s">
        <v>426</v>
      </c>
      <c r="T63" s="27" t="s">
        <v>59</v>
      </c>
      <c r="U63" s="39"/>
      <c r="V63" s="114">
        <v>61</v>
      </c>
      <c r="W63" s="39"/>
      <c r="X63" s="145"/>
    </row>
    <row r="64" spans="1:24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>
        <f t="shared" si="34"/>
        <v>147.8125</v>
      </c>
      <c r="R64" s="25"/>
      <c r="S64" s="160"/>
      <c r="T64" s="135" t="s">
        <v>60</v>
      </c>
      <c r="U64" s="39"/>
      <c r="V64" s="138">
        <f t="shared" ref="V64" si="56">IF(V62="","",V62/V63)</f>
        <v>150.32786885245901</v>
      </c>
      <c r="W64" s="39"/>
      <c r="X64" s="141">
        <f>Q64-A64</f>
        <v>-2.5153688524590052</v>
      </c>
    </row>
    <row r="65" spans="1:24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>
        <f t="shared" ref="Q65:Q66" si="57">IF(SUM(D65:P65)=0,"",SUM(D65:P65))</f>
        <v>460</v>
      </c>
      <c r="R65" s="19"/>
      <c r="S65" s="23"/>
      <c r="T65" s="37" t="s">
        <v>61</v>
      </c>
      <c r="U65" s="39"/>
      <c r="V65" s="112">
        <v>1984</v>
      </c>
      <c r="W65" s="39"/>
      <c r="X65" s="145"/>
    </row>
    <row r="66" spans="1:24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>
        <f t="shared" si="57"/>
        <v>3</v>
      </c>
      <c r="R66" s="114">
        <f t="shared" ref="R66:R67" si="58">IF(COUNTA(D66:P66)=0,"",COUNTA(D66:P66))</f>
        <v>1</v>
      </c>
      <c r="S66" s="160" t="s">
        <v>406</v>
      </c>
      <c r="T66" s="27" t="s">
        <v>34</v>
      </c>
      <c r="U66" s="39"/>
      <c r="V66" s="112">
        <v>12</v>
      </c>
      <c r="W66" s="39"/>
      <c r="X66" s="145"/>
    </row>
    <row r="67" spans="1:24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>
        <f t="shared" si="34"/>
        <v>153.33333333333334</v>
      </c>
      <c r="R67" s="25"/>
      <c r="S67" s="160"/>
      <c r="T67" s="135" t="s">
        <v>62</v>
      </c>
      <c r="U67" s="39"/>
      <c r="V67" s="138">
        <f t="shared" ref="V67" si="59">IF(V65="","",V65/V66)</f>
        <v>165.33333333333334</v>
      </c>
      <c r="W67" s="39"/>
      <c r="X67" s="141"/>
    </row>
    <row r="68" spans="1:24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>
        <f t="shared" ref="Q68:Q69" si="60">IF(SUM(D68:P68)=0,"",SUM(D68:P68))</f>
        <v>3001</v>
      </c>
      <c r="R68" s="19"/>
      <c r="S68" s="23"/>
      <c r="T68" s="40" t="s">
        <v>63</v>
      </c>
      <c r="U68" s="39"/>
      <c r="V68" s="112">
        <v>8576</v>
      </c>
      <c r="W68" s="39"/>
      <c r="X68" s="145"/>
    </row>
    <row r="69" spans="1:24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>
        <f t="shared" si="60"/>
        <v>23</v>
      </c>
      <c r="R69" s="114">
        <f t="shared" ref="R69:R91" si="61">IF(COUNTA(D69:P69)=0,"",COUNTA(D69:P69))</f>
        <v>3</v>
      </c>
      <c r="S69" s="265" t="s">
        <v>425</v>
      </c>
      <c r="T69" s="31" t="s">
        <v>64</v>
      </c>
      <c r="U69" s="39"/>
      <c r="V69" s="112">
        <v>60</v>
      </c>
      <c r="W69" s="39"/>
      <c r="X69" s="145"/>
    </row>
    <row r="70" spans="1:24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>
        <f t="shared" ref="Q70:Q91" si="62">IF(Q68="","",Q68/Q69)</f>
        <v>130.47826086956522</v>
      </c>
      <c r="R70" s="25"/>
      <c r="S70" s="160"/>
      <c r="T70" s="133" t="s">
        <v>65</v>
      </c>
      <c r="U70" s="39"/>
      <c r="V70" s="138">
        <f t="shared" ref="V70" si="63">IF(V68="","",V68/V69)</f>
        <v>142.93333333333334</v>
      </c>
      <c r="W70" s="39"/>
      <c r="X70" s="141">
        <f>Q70-A70</f>
        <v>-12.455072463768118</v>
      </c>
    </row>
    <row r="71" spans="1:24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f t="shared" ref="Q71:Q72" si="64">IF(SUM(D71:P71)=0,"",SUM(D71:P71))</f>
        <v>8486</v>
      </c>
      <c r="R71" s="19"/>
      <c r="S71" s="23"/>
      <c r="T71" s="35" t="s">
        <v>66</v>
      </c>
      <c r="U71" s="39"/>
      <c r="V71" s="112">
        <v>37878</v>
      </c>
      <c r="W71" s="39"/>
      <c r="X71" s="145"/>
    </row>
    <row r="72" spans="1:24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f t="shared" si="64"/>
        <v>47</v>
      </c>
      <c r="R72" s="114">
        <f t="shared" ref="R72:R91" si="65">IF(COUNTA(D72:P72)=0,"",COUNTA(D72:P72))</f>
        <v>5</v>
      </c>
      <c r="S72" s="160" t="s">
        <v>424</v>
      </c>
      <c r="T72" s="27" t="s">
        <v>67</v>
      </c>
      <c r="U72" s="39"/>
      <c r="V72" s="112">
        <v>209</v>
      </c>
      <c r="W72" s="39"/>
      <c r="X72" s="145"/>
    </row>
    <row r="73" spans="1:24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 t="shared" si="62"/>
        <v>180.55319148936169</v>
      </c>
      <c r="R73" s="25"/>
      <c r="S73" s="160"/>
      <c r="T73" s="135" t="s">
        <v>68</v>
      </c>
      <c r="U73" s="39"/>
      <c r="V73" s="138">
        <f t="shared" ref="V73" si="66">IF(V71="","",V71/V72)</f>
        <v>181.23444976076556</v>
      </c>
      <c r="W73" s="39"/>
      <c r="X73" s="141">
        <f>Q73-A73</f>
        <v>-0.68125827140386264</v>
      </c>
    </row>
    <row r="74" spans="1:24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>
        <f t="shared" ref="Q74:Q75" si="67">IF(SUM(D74:P74)=0,"",SUM(D74:P74))</f>
        <v>2296</v>
      </c>
      <c r="R74" s="19"/>
      <c r="S74" s="23"/>
      <c r="T74" s="37" t="s">
        <v>69</v>
      </c>
      <c r="U74" s="39"/>
      <c r="V74" s="112">
        <v>16123</v>
      </c>
      <c r="W74" s="39"/>
      <c r="X74" s="145"/>
    </row>
    <row r="75" spans="1:24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>
        <f t="shared" si="67"/>
        <v>14</v>
      </c>
      <c r="R75" s="114">
        <f t="shared" ref="R75:R91" si="68">IF(COUNTA(D75:P75)=0,"",COUNTA(D75:P75))</f>
        <v>1</v>
      </c>
      <c r="S75" s="160" t="s">
        <v>367</v>
      </c>
      <c r="T75" s="27" t="s">
        <v>70</v>
      </c>
      <c r="U75" s="39"/>
      <c r="V75" s="112">
        <v>89</v>
      </c>
      <c r="W75" s="39"/>
      <c r="X75" s="145"/>
    </row>
    <row r="76" spans="1:24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38">
        <f t="shared" si="62"/>
        <v>164</v>
      </c>
      <c r="R76" s="25"/>
      <c r="S76" s="160"/>
      <c r="T76" s="135" t="s">
        <v>71</v>
      </c>
      <c r="U76" s="39"/>
      <c r="V76" s="138">
        <f t="shared" ref="V76" si="69">IF(V74="","",V74/V75)</f>
        <v>181.15730337078651</v>
      </c>
      <c r="W76" s="39"/>
      <c r="X76" s="141">
        <f>Q76-A76</f>
        <v>-17.157303370786508</v>
      </c>
    </row>
    <row r="77" spans="1:24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>
        <f t="shared" ref="Q77:Q78" si="70">IF(SUM(D77:P77)=0,"",SUM(D77:P77))</f>
        <v>2255</v>
      </c>
      <c r="R77" s="19"/>
      <c r="S77" s="20"/>
      <c r="T77" s="40" t="s">
        <v>69</v>
      </c>
      <c r="U77" s="39"/>
      <c r="V77" s="139">
        <v>13318</v>
      </c>
      <c r="W77" s="39"/>
      <c r="X77" s="145"/>
    </row>
    <row r="78" spans="1:24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>
        <f t="shared" si="70"/>
        <v>14</v>
      </c>
      <c r="R78" s="114">
        <f t="shared" ref="R78:R91" si="71">IF(COUNTA(D78:P78)=0,"",COUNTA(D78:P78))</f>
        <v>1</v>
      </c>
      <c r="S78" s="160" t="s">
        <v>372</v>
      </c>
      <c r="T78" s="31" t="s">
        <v>72</v>
      </c>
      <c r="U78" s="39"/>
      <c r="V78" s="139">
        <v>76</v>
      </c>
      <c r="W78" s="39"/>
      <c r="X78" s="145"/>
    </row>
    <row r="79" spans="1:24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>
        <f t="shared" si="62"/>
        <v>161.07142857142858</v>
      </c>
      <c r="R79" s="25"/>
      <c r="S79" s="160"/>
      <c r="T79" s="133" t="s">
        <v>73</v>
      </c>
      <c r="U79" s="39"/>
      <c r="V79" s="138">
        <f t="shared" ref="V79" si="72">IF(V77="","",V77/V78)</f>
        <v>175.23684210526315</v>
      </c>
      <c r="W79" s="39"/>
      <c r="X79" s="141">
        <f>Q79-A79</f>
        <v>-14.165413533834567</v>
      </c>
    </row>
    <row r="80" spans="1:24" x14ac:dyDescent="0.25">
      <c r="A80" s="166"/>
      <c r="B80" s="224" t="s">
        <v>308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45">
        <f t="shared" ref="Q80:Q81" si="73">IF(SUM(D80:P80)=0,"",SUM(D80:P80))</f>
        <v>1788</v>
      </c>
      <c r="R80" s="19"/>
      <c r="S80" s="160"/>
      <c r="T80" s="224" t="s">
        <v>308</v>
      </c>
      <c r="U80" s="39"/>
      <c r="V80" s="166"/>
      <c r="W80" s="39"/>
      <c r="X80" s="150"/>
    </row>
    <row r="81" spans="1:26" x14ac:dyDescent="0.25">
      <c r="A81" s="166"/>
      <c r="B81" s="223" t="s">
        <v>309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45">
        <f t="shared" si="73"/>
        <v>13</v>
      </c>
      <c r="R81" s="114">
        <f t="shared" ref="R81:R91" si="74">IF(COUNTA(D81:P81)=0,"",COUNTA(D81:P81))</f>
        <v>2</v>
      </c>
      <c r="S81" s="160" t="s">
        <v>407</v>
      </c>
      <c r="T81" s="223" t="s">
        <v>309</v>
      </c>
      <c r="U81" s="39"/>
      <c r="V81" s="166"/>
      <c r="W81" s="39"/>
      <c r="X81" s="150"/>
    </row>
    <row r="82" spans="1:26" x14ac:dyDescent="0.25">
      <c r="A82" s="138"/>
      <c r="B82" s="225" t="s">
        <v>310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>
        <f t="shared" si="62"/>
        <v>137.53846153846155</v>
      </c>
      <c r="R82" s="25"/>
      <c r="S82" s="160"/>
      <c r="T82" s="225" t="s">
        <v>310</v>
      </c>
      <c r="U82" s="39"/>
      <c r="V82" s="138"/>
      <c r="W82" s="39"/>
      <c r="X82" s="141"/>
    </row>
    <row r="83" spans="1:26" x14ac:dyDescent="0.25">
      <c r="A83" s="139">
        <v>30507</v>
      </c>
      <c r="B83" s="224" t="s">
        <v>275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45">
        <f t="shared" ref="Q83:Q84" si="75">IF(SUM(D83:P83)=0,"",SUM(D83:P83))</f>
        <v>8351</v>
      </c>
      <c r="R83" s="19"/>
      <c r="S83" s="160"/>
      <c r="T83" s="224" t="s">
        <v>275</v>
      </c>
      <c r="U83" s="39"/>
      <c r="V83" s="139">
        <v>30507</v>
      </c>
      <c r="W83" s="39"/>
      <c r="X83" s="150"/>
    </row>
    <row r="84" spans="1:26" x14ac:dyDescent="0.25">
      <c r="A84" s="139">
        <v>162</v>
      </c>
      <c r="B84" s="223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45">
        <f t="shared" si="75"/>
        <v>46</v>
      </c>
      <c r="R84" s="114">
        <f t="shared" ref="R84:R91" si="76">IF(COUNTA(D84:P84)=0,"",COUNTA(D84:P84))</f>
        <v>4</v>
      </c>
      <c r="S84" s="160" t="s">
        <v>423</v>
      </c>
      <c r="T84" s="223" t="s">
        <v>26</v>
      </c>
      <c r="U84" s="39"/>
      <c r="V84" s="139">
        <v>162</v>
      </c>
      <c r="W84" s="39"/>
      <c r="X84" s="150"/>
    </row>
    <row r="85" spans="1:26" x14ac:dyDescent="0.25">
      <c r="A85" s="138">
        <f>A83/A84</f>
        <v>188.31481481481481</v>
      </c>
      <c r="B85" s="225" t="s">
        <v>286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38">
        <f t="shared" si="62"/>
        <v>181.54347826086956</v>
      </c>
      <c r="R85" s="25"/>
      <c r="S85" s="160"/>
      <c r="T85" s="225" t="s">
        <v>286</v>
      </c>
      <c r="U85" s="39"/>
      <c r="V85" s="138">
        <f t="shared" ref="V85" si="77">IF(V83="","",V83/V84)</f>
        <v>188.31481481481481</v>
      </c>
      <c r="W85" s="39"/>
      <c r="X85" s="141">
        <f>Q85-A85</f>
        <v>-6.7713365539452468</v>
      </c>
    </row>
    <row r="86" spans="1:26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>
        <f t="shared" ref="Q86:Q87" si="78">IF(SUM(D86:P86)=0,"",SUM(D86:P86))</f>
        <v>5564</v>
      </c>
      <c r="R86" s="19"/>
      <c r="S86" s="160"/>
      <c r="T86" s="40" t="s">
        <v>74</v>
      </c>
      <c r="U86" s="39"/>
      <c r="V86" s="112">
        <v>10152</v>
      </c>
      <c r="W86" s="39"/>
      <c r="X86" s="145"/>
    </row>
    <row r="87" spans="1:26" x14ac:dyDescent="0.25">
      <c r="A87" s="112">
        <v>72</v>
      </c>
      <c r="B87" s="226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>
        <f t="shared" si="78"/>
        <v>38</v>
      </c>
      <c r="R87" s="114">
        <f t="shared" ref="R87:R91" si="79">IF(COUNTA(D87:P87)=0,"",COUNTA(D87:P87))</f>
        <v>3</v>
      </c>
      <c r="S87" s="160" t="s">
        <v>329</v>
      </c>
      <c r="T87" s="31" t="s">
        <v>75</v>
      </c>
      <c r="U87" s="39"/>
      <c r="V87" s="112">
        <v>66</v>
      </c>
      <c r="W87" s="39"/>
      <c r="X87" s="145"/>
    </row>
    <row r="88" spans="1:26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>
        <f t="shared" si="62"/>
        <v>146.42105263157896</v>
      </c>
      <c r="R88" s="25"/>
      <c r="S88" s="20"/>
      <c r="T88" s="133" t="s">
        <v>76</v>
      </c>
      <c r="U88" s="39"/>
      <c r="V88" s="138">
        <f t="shared" ref="V88" si="80">IF(V86="","",V86/V87)</f>
        <v>153.81818181818181</v>
      </c>
      <c r="W88" s="39"/>
      <c r="X88" s="141">
        <f>Q88-A88</f>
        <v>-5.8983918128654977</v>
      </c>
    </row>
    <row r="89" spans="1:26" x14ac:dyDescent="0.25">
      <c r="A89" s="139">
        <v>0</v>
      </c>
      <c r="B89" s="227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45">
        <f t="shared" ref="Q89:Q90" si="81">IF(SUM(D89:P89)=0,"",SUM(D89:P89))</f>
        <v>4856</v>
      </c>
      <c r="R89" s="19"/>
      <c r="S89" s="20"/>
      <c r="T89" s="227" t="s">
        <v>77</v>
      </c>
      <c r="U89" s="39"/>
      <c r="V89" s="166"/>
      <c r="W89" s="39"/>
      <c r="X89" s="150"/>
    </row>
    <row r="90" spans="1:26" x14ac:dyDescent="0.25">
      <c r="A90" s="166"/>
      <c r="B90" s="226" t="s">
        <v>276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45">
        <f t="shared" si="81"/>
        <v>29</v>
      </c>
      <c r="R90" s="114">
        <f t="shared" ref="R90:R91" si="82">IF(COUNTA(D90:P90)=0,"",COUNTA(D90:P90))</f>
        <v>2</v>
      </c>
      <c r="S90" s="160" t="s">
        <v>368</v>
      </c>
      <c r="T90" s="226" t="s">
        <v>276</v>
      </c>
      <c r="U90" s="39"/>
      <c r="V90" s="166"/>
      <c r="W90" s="39"/>
      <c r="X90" s="150"/>
    </row>
    <row r="91" spans="1:26" x14ac:dyDescent="0.25">
      <c r="A91" s="138"/>
      <c r="B91" s="228" t="s">
        <v>287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>
        <f t="shared" si="62"/>
        <v>167.44827586206895</v>
      </c>
      <c r="R91" s="25"/>
      <c r="S91" s="20"/>
      <c r="T91" s="228" t="s">
        <v>287</v>
      </c>
      <c r="U91" s="39"/>
      <c r="V91" s="138"/>
      <c r="W91" s="39"/>
      <c r="X91" s="141"/>
    </row>
    <row r="92" spans="1:26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 t="str">
        <f t="shared" ref="Q92:Q93" si="83">IF(SUM(D92:F92)=0,"",SUM(D92:F92))</f>
        <v/>
      </c>
      <c r="R92" s="19"/>
      <c r="S92" s="23"/>
      <c r="T92" s="37" t="s">
        <v>77</v>
      </c>
      <c r="U92" s="39"/>
      <c r="V92" s="139">
        <v>2257</v>
      </c>
      <c r="W92" s="39"/>
      <c r="X92" s="145"/>
      <c r="Z92" s="181"/>
    </row>
    <row r="93" spans="1:26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 t="str">
        <f t="shared" si="83"/>
        <v/>
      </c>
      <c r="R93" s="114" t="str">
        <f t="shared" ref="R93" si="84">IF(COUNTA(D93:F93)=0,"",COUNTA(D93:F93))</f>
        <v/>
      </c>
      <c r="S93" s="160"/>
      <c r="T93" s="27" t="s">
        <v>78</v>
      </c>
      <c r="U93" s="39"/>
      <c r="V93" s="139">
        <v>15</v>
      </c>
      <c r="W93" s="39"/>
      <c r="X93" s="145"/>
      <c r="Z93" s="181"/>
    </row>
    <row r="94" spans="1:26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38" t="str">
        <f t="shared" ref="Q94:Q100" si="85">IF(Q92="","",Q92/Q93)</f>
        <v/>
      </c>
      <c r="R94" s="25"/>
      <c r="S94" s="23"/>
      <c r="T94" s="135" t="s">
        <v>79</v>
      </c>
      <c r="U94" s="39"/>
      <c r="V94" s="138">
        <f t="shared" ref="V94" si="86">IF(V92="","",V92/V93)</f>
        <v>150.46666666666667</v>
      </c>
      <c r="W94" s="39"/>
      <c r="X94" s="141"/>
      <c r="Z94" s="182"/>
    </row>
    <row r="95" spans="1:26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 t="str">
        <f t="shared" ref="Q95:Q96" si="87">IF(SUM(D95:F95)=0,"",SUM(D95:F95))</f>
        <v/>
      </c>
      <c r="R95" s="19"/>
      <c r="S95" s="160"/>
      <c r="T95" s="40" t="s">
        <v>80</v>
      </c>
      <c r="U95" s="39"/>
      <c r="V95" s="112">
        <v>4431</v>
      </c>
      <c r="W95" s="39"/>
      <c r="X95" s="145"/>
      <c r="Z95" s="183"/>
    </row>
    <row r="96" spans="1:26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 t="str">
        <f t="shared" si="87"/>
        <v/>
      </c>
      <c r="R96" s="114" t="str">
        <f t="shared" ref="R96" si="88">IF(COUNTA(D96:F96)=0,"",COUNTA(D96:F96))</f>
        <v/>
      </c>
      <c r="S96" s="160"/>
      <c r="T96" s="31" t="s">
        <v>81</v>
      </c>
      <c r="U96" s="39"/>
      <c r="V96" s="112">
        <v>28</v>
      </c>
      <c r="W96" s="39"/>
      <c r="X96" s="145"/>
      <c r="Z96" s="183"/>
    </row>
    <row r="97" spans="1:26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38" t="str">
        <f t="shared" si="85"/>
        <v/>
      </c>
      <c r="R97" s="25"/>
      <c r="S97" s="23"/>
      <c r="T97" s="133" t="s">
        <v>82</v>
      </c>
      <c r="U97" s="39"/>
      <c r="V97" s="138">
        <f t="shared" ref="V97" si="89">IF(V95="","",V95/V96)</f>
        <v>158.25</v>
      </c>
      <c r="W97" s="39"/>
      <c r="X97" s="141"/>
      <c r="Z97" s="182"/>
    </row>
    <row r="98" spans="1:26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 t="str">
        <f t="shared" ref="Q98:Q99" si="90">IF(SUM(D98:F98)=0,"",SUM(D98:F98))</f>
        <v/>
      </c>
      <c r="R98" s="19"/>
      <c r="S98" s="23"/>
      <c r="T98" s="37" t="s">
        <v>83</v>
      </c>
      <c r="U98" s="39"/>
      <c r="V98" s="112">
        <v>5880</v>
      </c>
      <c r="W98" s="39"/>
      <c r="X98" s="150"/>
      <c r="Z98" s="183"/>
    </row>
    <row r="99" spans="1:26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 t="str">
        <f t="shared" si="90"/>
        <v/>
      </c>
      <c r="R99" s="114" t="str">
        <f t="shared" ref="R99" si="91">IF(COUNTA(D99:F99)=0,"",COUNTA(D99:F99))</f>
        <v/>
      </c>
      <c r="S99" s="160"/>
      <c r="T99" s="27" t="s">
        <v>84</v>
      </c>
      <c r="U99" s="39"/>
      <c r="V99" s="114">
        <v>36</v>
      </c>
      <c r="W99" s="39"/>
      <c r="X99" s="145"/>
      <c r="Z99" s="184"/>
    </row>
    <row r="100" spans="1:26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38" t="str">
        <f t="shared" si="85"/>
        <v/>
      </c>
      <c r="R100" s="25"/>
      <c r="S100" s="23"/>
      <c r="T100" s="135" t="s">
        <v>85</v>
      </c>
      <c r="U100" s="39"/>
      <c r="V100" s="138">
        <f t="shared" ref="V100" si="92">IF(V98="","",V98/V99)</f>
        <v>163.33333333333334</v>
      </c>
      <c r="W100" s="39"/>
      <c r="X100" s="141"/>
      <c r="Z100" s="182"/>
    </row>
    <row r="101" spans="1:26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>
        <f t="shared" ref="Q101:Q102" si="93">IF(SUM(D101:P101)=0,"",SUM(D101:P101))</f>
        <v>3441</v>
      </c>
      <c r="R101" s="19"/>
      <c r="S101" s="160"/>
      <c r="T101" s="40" t="s">
        <v>86</v>
      </c>
      <c r="U101" s="39"/>
      <c r="V101" s="114">
        <v>917</v>
      </c>
      <c r="W101" s="39"/>
      <c r="X101" s="145"/>
      <c r="Z101" s="184"/>
    </row>
    <row r="102" spans="1:26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>
        <f t="shared" si="93"/>
        <v>21</v>
      </c>
      <c r="R102" s="114">
        <f t="shared" ref="R102:R112" si="94">IF(COUNTA(D102:P102)=0,"",COUNTA(D102:P102))</f>
        <v>2</v>
      </c>
      <c r="S102" s="160" t="s">
        <v>408</v>
      </c>
      <c r="T102" s="31" t="s">
        <v>87</v>
      </c>
      <c r="U102" s="39"/>
      <c r="V102" s="114">
        <v>6</v>
      </c>
      <c r="W102" s="39"/>
      <c r="X102" s="145"/>
      <c r="Z102" s="184"/>
    </row>
    <row r="103" spans="1:26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>
        <f t="shared" ref="Q103:Q112" si="95">IF(Q101="","",Q101/Q102)</f>
        <v>163.85714285714286</v>
      </c>
      <c r="R103" s="25"/>
      <c r="S103" s="23"/>
      <c r="T103" s="133" t="s">
        <v>88</v>
      </c>
      <c r="U103" s="39"/>
      <c r="V103" s="138">
        <f t="shared" ref="V103" si="96">IF(V101="","",V101/V102)</f>
        <v>152.83333333333334</v>
      </c>
      <c r="W103" s="39"/>
      <c r="X103" s="141">
        <f>Q103-A103</f>
        <v>11.023809523809518</v>
      </c>
      <c r="Z103" s="182"/>
    </row>
    <row r="104" spans="1:26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>
        <f t="shared" ref="Q104:Q105" si="97">IF(SUM(D104:P104)=0,"",SUM(D104:P104))</f>
        <v>1199</v>
      </c>
      <c r="R104" s="19"/>
      <c r="S104" s="20"/>
      <c r="T104" s="37" t="s">
        <v>89</v>
      </c>
      <c r="U104" s="39"/>
      <c r="V104" s="139">
        <v>17641</v>
      </c>
      <c r="W104" s="39"/>
      <c r="X104" s="145"/>
      <c r="Z104" s="181"/>
    </row>
    <row r="105" spans="1:26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>
        <f t="shared" si="97"/>
        <v>7</v>
      </c>
      <c r="R105" s="114">
        <f t="shared" ref="R105:R112" si="98">IF(COUNTA(D105:P105)=0,"",COUNTA(D105:P105))</f>
        <v>1</v>
      </c>
      <c r="S105" s="160" t="s">
        <v>406</v>
      </c>
      <c r="T105" s="27" t="s">
        <v>90</v>
      </c>
      <c r="U105" s="39"/>
      <c r="V105" s="139">
        <v>92</v>
      </c>
      <c r="W105" s="39"/>
      <c r="X105" s="145"/>
      <c r="Z105" s="181"/>
    </row>
    <row r="106" spans="1:26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38">
        <f t="shared" si="95"/>
        <v>171.28571428571428</v>
      </c>
      <c r="R106" s="25"/>
      <c r="S106" s="205"/>
      <c r="T106" s="135" t="s">
        <v>91</v>
      </c>
      <c r="U106" s="39"/>
      <c r="V106" s="138">
        <f t="shared" ref="V106" si="99">IF(V104="","",V104/V105)</f>
        <v>191.75</v>
      </c>
      <c r="W106" s="39"/>
      <c r="X106" s="141"/>
      <c r="Z106" s="182"/>
    </row>
    <row r="107" spans="1:26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>
        <f t="shared" ref="Q107:Q108" si="100">IF(SUM(D107:P107)=0,"",SUM(D107:P107))</f>
        <v>2523</v>
      </c>
      <c r="R107" s="19"/>
      <c r="S107" s="160"/>
      <c r="T107" s="40" t="s">
        <v>89</v>
      </c>
      <c r="U107" s="39"/>
      <c r="V107" s="112">
        <v>8273</v>
      </c>
      <c r="W107" s="39"/>
      <c r="X107" s="145"/>
      <c r="Z107" s="183"/>
    </row>
    <row r="108" spans="1:26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>
        <f t="shared" si="100"/>
        <v>14</v>
      </c>
      <c r="R108" s="114">
        <f t="shared" ref="R108:R112" si="101">IF(COUNTA(D108:P108)=0,"",COUNTA(D108:P108))</f>
        <v>1</v>
      </c>
      <c r="S108" s="160" t="s">
        <v>369</v>
      </c>
      <c r="T108" s="31" t="s">
        <v>92</v>
      </c>
      <c r="U108" s="39"/>
      <c r="V108" s="112">
        <v>47</v>
      </c>
      <c r="W108" s="39"/>
      <c r="X108" s="145"/>
      <c r="Z108" s="183"/>
    </row>
    <row r="109" spans="1:26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>
        <f t="shared" si="95"/>
        <v>180.21428571428572</v>
      </c>
      <c r="R109" s="25"/>
      <c r="S109" s="160"/>
      <c r="T109" s="133" t="s">
        <v>93</v>
      </c>
      <c r="U109" s="39"/>
      <c r="V109" s="138">
        <f t="shared" ref="V109" si="102">IF(V107="","",V107/V108)</f>
        <v>176.02127659574469</v>
      </c>
      <c r="W109" s="39"/>
      <c r="X109" s="141">
        <f>Q109-A109</f>
        <v>4.1930091185410276</v>
      </c>
      <c r="Z109" s="182"/>
    </row>
    <row r="110" spans="1:26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>
        <f t="shared" ref="Q110:Q111" si="103">IF(SUM(D110:P110)=0,"",SUM(D110:P110))</f>
        <v>1269</v>
      </c>
      <c r="R110" s="19"/>
      <c r="S110" s="23"/>
      <c r="T110" s="40" t="s">
        <v>94</v>
      </c>
      <c r="U110" s="39"/>
      <c r="V110" s="112">
        <v>3480</v>
      </c>
      <c r="W110" s="39"/>
      <c r="X110" s="145"/>
      <c r="Z110" s="183"/>
    </row>
    <row r="111" spans="1:26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>
        <f t="shared" si="103"/>
        <v>8</v>
      </c>
      <c r="R111" s="114">
        <f t="shared" ref="R111:R112" si="104">IF(COUNTA(D111:P111)=0,"",COUNTA(D111:P111))</f>
        <v>1</v>
      </c>
      <c r="S111" s="160" t="s">
        <v>370</v>
      </c>
      <c r="T111" s="31" t="s">
        <v>95</v>
      </c>
      <c r="U111" s="39"/>
      <c r="V111" s="112">
        <v>21</v>
      </c>
      <c r="W111" s="39"/>
      <c r="X111" s="145"/>
      <c r="Z111" s="183"/>
    </row>
    <row r="112" spans="1:26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>
        <f t="shared" si="95"/>
        <v>158.625</v>
      </c>
      <c r="R112" s="25"/>
      <c r="S112" s="23"/>
      <c r="T112" s="133" t="s">
        <v>96</v>
      </c>
      <c r="U112" s="39"/>
      <c r="V112" s="138">
        <f t="shared" ref="V112" si="105">IF(V110="","",V110/V111)</f>
        <v>165.71428571428572</v>
      </c>
      <c r="W112" s="39"/>
      <c r="X112" s="141">
        <f>Q112-A112</f>
        <v>-7.0892857142857224</v>
      </c>
      <c r="Z112" s="182"/>
    </row>
    <row r="113" spans="1:26" x14ac:dyDescent="0.25">
      <c r="A113" s="139">
        <v>11747</v>
      </c>
      <c r="B113" s="40" t="s">
        <v>213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45">
        <f>IF(SUM(D113:P113)=0,"",SUM(D113:P113))</f>
        <v>6472</v>
      </c>
      <c r="R113" s="19"/>
      <c r="S113" s="23"/>
      <c r="T113" s="40" t="s">
        <v>213</v>
      </c>
      <c r="U113" s="39"/>
      <c r="V113" s="139">
        <v>11747</v>
      </c>
      <c r="W113" s="39"/>
      <c r="X113" s="150"/>
      <c r="Z113" s="182"/>
    </row>
    <row r="114" spans="1:26" x14ac:dyDescent="0.25">
      <c r="A114" s="139">
        <v>84</v>
      </c>
      <c r="B114" s="132" t="s">
        <v>274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45">
        <f>IF(SUM(D114:P114)=0,"",SUM(D114:P114))</f>
        <v>48</v>
      </c>
      <c r="R114" s="114">
        <f>IF(COUNTA(D114:P114)=0,"",COUNTA(D114:P114))</f>
        <v>5</v>
      </c>
      <c r="S114" s="244" t="s">
        <v>451</v>
      </c>
      <c r="T114" s="132" t="s">
        <v>274</v>
      </c>
      <c r="U114" s="39"/>
      <c r="V114" s="139">
        <v>84</v>
      </c>
      <c r="W114" s="39"/>
      <c r="X114" s="150"/>
      <c r="Z114" s="182"/>
    </row>
    <row r="115" spans="1:26" x14ac:dyDescent="0.25">
      <c r="A115" s="138">
        <f>A113/A114</f>
        <v>139.8452380952381</v>
      </c>
      <c r="B115" s="133" t="s">
        <v>285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>
        <f t="shared" ref="Q115" si="106">IF(Q113="","",Q113/Q114)</f>
        <v>134.83333333333334</v>
      </c>
      <c r="R115" s="25"/>
      <c r="S115" s="23"/>
      <c r="T115" s="133" t="s">
        <v>285</v>
      </c>
      <c r="U115" s="39"/>
      <c r="V115" s="138">
        <f t="shared" ref="V115" si="107">IF(V113="","",V113/V114)</f>
        <v>139.8452380952381</v>
      </c>
      <c r="W115" s="39"/>
      <c r="X115" s="141">
        <f>Q115-A115</f>
        <v>-5.0119047619047592</v>
      </c>
      <c r="Z115" s="182"/>
    </row>
    <row r="116" spans="1:26" x14ac:dyDescent="0.25">
      <c r="A116" s="139">
        <v>28407</v>
      </c>
      <c r="B116" s="40" t="s">
        <v>213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45">
        <f>IF(SUM(D116:P116)=0,"",SUM(D116:P116))</f>
        <v>9466</v>
      </c>
      <c r="R116" s="19"/>
      <c r="S116" s="23"/>
      <c r="T116" s="40" t="s">
        <v>213</v>
      </c>
      <c r="U116" s="39"/>
      <c r="V116" s="139">
        <v>27383</v>
      </c>
      <c r="W116" s="39"/>
      <c r="X116" s="150"/>
    </row>
    <row r="117" spans="1:26" x14ac:dyDescent="0.25">
      <c r="A117" s="139">
        <v>161</v>
      </c>
      <c r="B117" s="132" t="s">
        <v>214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45">
        <f>IF(SUM(D117:P117)=0,"",SUM(D117:P117))</f>
        <v>55</v>
      </c>
      <c r="R117" s="114">
        <f>IF(COUNTA(D117:P117)=0,"",COUNTA(D117:P117))</f>
        <v>4</v>
      </c>
      <c r="S117" s="245" t="s">
        <v>452</v>
      </c>
      <c r="T117" s="132" t="s">
        <v>214</v>
      </c>
      <c r="U117" s="39"/>
      <c r="V117" s="139">
        <v>155</v>
      </c>
      <c r="W117" s="39"/>
      <c r="X117" s="150"/>
    </row>
    <row r="118" spans="1:26" x14ac:dyDescent="0.25">
      <c r="A118" s="138">
        <f>A116/A117</f>
        <v>176.44099378881987</v>
      </c>
      <c r="B118" s="178" t="s">
        <v>217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>
        <f t="shared" ref="Q118" si="108">IF(Q116="","",Q116/Q117)</f>
        <v>172.1090909090909</v>
      </c>
      <c r="R118" s="25"/>
      <c r="S118" s="160"/>
      <c r="T118" s="178" t="s">
        <v>217</v>
      </c>
      <c r="U118" s="39"/>
      <c r="V118" s="138">
        <f t="shared" ref="V118" si="109">IF(V116="","",V116/V117)</f>
        <v>176.66451612903225</v>
      </c>
      <c r="W118" s="39"/>
      <c r="X118" s="141">
        <f>Q118-A118</f>
        <v>-4.3319028797289718</v>
      </c>
    </row>
    <row r="119" spans="1:26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>
        <f t="shared" ref="Q119:Q120" si="110">IF(SUM(D119:P119)=0,"",SUM(D119:P119))</f>
        <v>2770</v>
      </c>
      <c r="R119" s="19"/>
      <c r="S119" s="23"/>
      <c r="T119" s="40" t="s">
        <v>97</v>
      </c>
      <c r="U119" s="39"/>
      <c r="V119" s="112">
        <v>12985</v>
      </c>
      <c r="W119" s="39"/>
      <c r="X119" s="145"/>
    </row>
    <row r="120" spans="1:26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>
        <f t="shared" si="110"/>
        <v>16</v>
      </c>
      <c r="R120" s="114">
        <f t="shared" ref="R120:R124" si="111">IF(COUNTA(D120:P120)=0,"",COUNTA(D120:P120))</f>
        <v>2</v>
      </c>
      <c r="S120" s="160" t="s">
        <v>371</v>
      </c>
      <c r="T120" s="31" t="s">
        <v>98</v>
      </c>
      <c r="U120" s="39"/>
      <c r="V120" s="112">
        <v>78</v>
      </c>
      <c r="W120" s="39"/>
      <c r="X120" s="145"/>
    </row>
    <row r="121" spans="1:26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38">
        <f t="shared" ref="Q121:Q124" si="112">IF(Q119="","",Q119/Q120)</f>
        <v>173.125</v>
      </c>
      <c r="R121" s="25"/>
      <c r="S121" s="23"/>
      <c r="T121" s="133" t="s">
        <v>99</v>
      </c>
      <c r="U121" s="39"/>
      <c r="V121" s="138">
        <f t="shared" ref="V121" si="113">IF(V119="","",V119/V120)</f>
        <v>166.47435897435898</v>
      </c>
      <c r="W121" s="39"/>
      <c r="X121" s="141">
        <f>Q121-A121</f>
        <v>6.650641025641022</v>
      </c>
    </row>
    <row r="122" spans="1:26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>
        <f t="shared" ref="Q122:Q123" si="114">IF(SUM(D122:P122)=0,"",SUM(D122:P122))</f>
        <v>5453</v>
      </c>
      <c r="R122" s="19"/>
      <c r="S122" s="23"/>
      <c r="T122" s="37" t="s">
        <v>206</v>
      </c>
      <c r="U122" s="39"/>
      <c r="V122" s="139">
        <v>21054</v>
      </c>
      <c r="W122" s="39"/>
      <c r="X122" s="150"/>
    </row>
    <row r="123" spans="1:26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>
        <f t="shared" si="114"/>
        <v>31</v>
      </c>
      <c r="R123" s="114">
        <f t="shared" ref="R123:R124" si="115">IF(COUNTA(D123:P123)=0,"",COUNTA(D123:P123))</f>
        <v>3</v>
      </c>
      <c r="S123" s="160" t="s">
        <v>422</v>
      </c>
      <c r="T123" s="37" t="s">
        <v>207</v>
      </c>
      <c r="U123" s="39"/>
      <c r="V123" s="139">
        <v>116</v>
      </c>
      <c r="W123" s="39"/>
      <c r="X123" s="150"/>
    </row>
    <row r="124" spans="1:26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>
        <f t="shared" si="112"/>
        <v>175.90322580645162</v>
      </c>
      <c r="R124" s="25"/>
      <c r="S124" s="23"/>
      <c r="T124" s="135" t="s">
        <v>208</v>
      </c>
      <c r="U124" s="39"/>
      <c r="V124" s="138">
        <f t="shared" ref="V124" si="116">IF(V122="","",V122/V123)</f>
        <v>181.5</v>
      </c>
      <c r="W124" s="39"/>
      <c r="X124" s="141">
        <f>Q124-A124</f>
        <v>-5.5967741935483843</v>
      </c>
    </row>
    <row r="125" spans="1:26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45" t="str">
        <f t="shared" ref="Q125:Q126" si="117">IF(SUM(D125:F125)=0,"",SUM(D125:F125))</f>
        <v/>
      </c>
      <c r="R125" s="19"/>
      <c r="S125" s="23"/>
      <c r="T125" s="37" t="s">
        <v>206</v>
      </c>
      <c r="U125" s="39"/>
      <c r="V125" s="166"/>
      <c r="W125" s="39"/>
      <c r="X125" s="150"/>
    </row>
    <row r="126" spans="1:26" x14ac:dyDescent="0.25">
      <c r="A126" s="166"/>
      <c r="B126" s="134" t="s">
        <v>265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45" t="str">
        <f t="shared" si="117"/>
        <v/>
      </c>
      <c r="R126" s="114" t="str">
        <f t="shared" ref="R126" si="118">IF(COUNTA(D126:F126)=0,"",COUNTA(D126:F126))</f>
        <v/>
      </c>
      <c r="S126" s="23"/>
      <c r="T126" s="134" t="s">
        <v>265</v>
      </c>
      <c r="U126" s="39"/>
      <c r="V126" s="166"/>
      <c r="W126" s="39"/>
      <c r="X126" s="150"/>
    </row>
    <row r="127" spans="1:26" x14ac:dyDescent="0.25">
      <c r="A127" s="138"/>
      <c r="B127" s="135" t="s">
        <v>266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38" t="str">
        <f t="shared" ref="Q127:Q139" si="119">IF(Q125="","",Q125/Q126)</f>
        <v/>
      </c>
      <c r="R127" s="25"/>
      <c r="S127" s="23"/>
      <c r="T127" s="135" t="s">
        <v>266</v>
      </c>
      <c r="U127" s="39"/>
      <c r="V127" s="138"/>
      <c r="W127" s="39"/>
      <c r="X127" s="141"/>
    </row>
    <row r="128" spans="1:26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>
        <f>IF(SUM(D128:P128)=0,"",SUM(D128:P128))</f>
        <v>3173</v>
      </c>
      <c r="R128" s="19"/>
      <c r="S128" s="23"/>
      <c r="T128" s="37" t="s">
        <v>100</v>
      </c>
      <c r="U128" s="39"/>
      <c r="V128" s="139">
        <v>9811</v>
      </c>
      <c r="W128" s="39"/>
      <c r="X128" s="150"/>
    </row>
    <row r="129" spans="1:24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>
        <f>IF(SUM(D129:P129)=0,"",SUM(D129:P129))</f>
        <v>21</v>
      </c>
      <c r="R129" s="114">
        <f>IF(COUNTA(D129:P129)=0,"",COUNTA(D129:P129))</f>
        <v>3</v>
      </c>
      <c r="S129" s="264" t="s">
        <v>421</v>
      </c>
      <c r="T129" s="27" t="s">
        <v>101</v>
      </c>
      <c r="U129" s="39"/>
      <c r="V129" s="139">
        <v>67</v>
      </c>
      <c r="W129" s="39"/>
      <c r="X129" s="150"/>
    </row>
    <row r="130" spans="1:24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>
        <f t="shared" ref="Q130" si="120">IF(Q128="","",Q128/Q129)</f>
        <v>151.0952380952381</v>
      </c>
      <c r="R130" s="25"/>
      <c r="S130" s="41"/>
      <c r="T130" s="135" t="s">
        <v>102</v>
      </c>
      <c r="U130" s="39"/>
      <c r="V130" s="138">
        <f t="shared" ref="V130" si="121">IF(V128="","",V128/V129)</f>
        <v>146.43283582089552</v>
      </c>
      <c r="W130" s="39"/>
      <c r="X130" s="141">
        <f>Q130-A130</f>
        <v>4.6624022743425826</v>
      </c>
    </row>
    <row r="131" spans="1:24" x14ac:dyDescent="0.25">
      <c r="A131" s="139">
        <v>0</v>
      </c>
      <c r="B131" s="37" t="s">
        <v>223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45" t="str">
        <f t="shared" ref="Q131:Q132" si="122">IF(SUM(D131:F131)=0,"",SUM(D131:F131))</f>
        <v/>
      </c>
      <c r="R131" s="19"/>
      <c r="S131" s="42"/>
      <c r="T131" s="37" t="s">
        <v>223</v>
      </c>
      <c r="U131" s="39"/>
      <c r="V131" s="166"/>
      <c r="W131" s="39"/>
      <c r="X131" s="150"/>
    </row>
    <row r="132" spans="1:24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45" t="str">
        <f t="shared" si="122"/>
        <v/>
      </c>
      <c r="R132" s="114" t="str">
        <f t="shared" ref="R132" si="123">IF(COUNTA(D132:F132)=0,"",COUNTA(D132:F132))</f>
        <v/>
      </c>
      <c r="S132" s="42"/>
      <c r="T132" s="134" t="s">
        <v>36</v>
      </c>
      <c r="U132" s="39"/>
      <c r="V132" s="166"/>
      <c r="W132" s="39"/>
      <c r="X132" s="150"/>
    </row>
    <row r="133" spans="1:24" x14ac:dyDescent="0.25">
      <c r="A133" s="138"/>
      <c r="B133" s="135" t="s">
        <v>225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38" t="str">
        <f t="shared" si="119"/>
        <v/>
      </c>
      <c r="R133" s="25"/>
      <c r="S133" s="42"/>
      <c r="T133" s="135" t="s">
        <v>225</v>
      </c>
      <c r="U133" s="39"/>
      <c r="V133" s="138"/>
      <c r="W133" s="39"/>
      <c r="X133" s="141"/>
    </row>
    <row r="134" spans="1:24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 t="str">
        <f t="shared" ref="Q134:Q135" si="124">IF(SUM(D134:F134)=0,"",SUM(D134:F134))</f>
        <v/>
      </c>
      <c r="R134" s="19"/>
      <c r="S134" s="23"/>
      <c r="T134" s="37" t="s">
        <v>103</v>
      </c>
      <c r="U134" s="39"/>
      <c r="V134" s="139">
        <v>2371</v>
      </c>
      <c r="W134" s="39"/>
      <c r="X134" s="145"/>
    </row>
    <row r="135" spans="1:24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 t="str">
        <f t="shared" si="124"/>
        <v/>
      </c>
      <c r="R135" s="114" t="str">
        <f t="shared" ref="R135" si="125">IF(COUNTA(D135:F135)=0,"",COUNTA(D135:F135))</f>
        <v/>
      </c>
      <c r="S135" s="160"/>
      <c r="T135" s="27" t="s">
        <v>26</v>
      </c>
      <c r="U135" s="39"/>
      <c r="V135" s="139">
        <v>14</v>
      </c>
      <c r="W135" s="39"/>
      <c r="X135" s="145"/>
    </row>
    <row r="136" spans="1:24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38" t="str">
        <f t="shared" si="119"/>
        <v/>
      </c>
      <c r="R136" s="25"/>
      <c r="S136" s="160"/>
      <c r="T136" s="135" t="s">
        <v>104</v>
      </c>
      <c r="U136" s="39"/>
      <c r="V136" s="138">
        <f t="shared" ref="V136" si="126">IF(V134="","",V134/V135)</f>
        <v>169.35714285714286</v>
      </c>
      <c r="W136" s="39"/>
      <c r="X136" s="141"/>
    </row>
    <row r="137" spans="1:24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45" t="str">
        <f t="shared" ref="Q137:Q138" si="127">IF(SUM(D137:F137)=0,"",SUM(D137:F137))</f>
        <v/>
      </c>
      <c r="R137" s="19"/>
      <c r="S137" s="28"/>
      <c r="T137" s="43" t="s">
        <v>105</v>
      </c>
      <c r="U137" s="39"/>
      <c r="V137" s="139"/>
      <c r="W137" s="39"/>
      <c r="X137" s="155"/>
    </row>
    <row r="138" spans="1:24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45" t="str">
        <f t="shared" si="127"/>
        <v/>
      </c>
      <c r="R138" s="114" t="str">
        <f t="shared" ref="R138" si="128">IF(COUNTA(D138:F138)=0,"",COUNTA(D138:F138))</f>
        <v/>
      </c>
      <c r="S138" s="160"/>
      <c r="T138" s="31" t="s">
        <v>75</v>
      </c>
      <c r="U138" s="39"/>
      <c r="V138" s="139"/>
      <c r="W138" s="39"/>
      <c r="X138" s="150"/>
    </row>
    <row r="139" spans="1:24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38" t="str">
        <f t="shared" si="119"/>
        <v/>
      </c>
      <c r="R139" s="25"/>
      <c r="S139" s="28"/>
      <c r="T139" s="133" t="s">
        <v>106</v>
      </c>
      <c r="U139" s="39"/>
      <c r="V139" s="138"/>
      <c r="W139" s="39"/>
      <c r="X139" s="141"/>
    </row>
    <row r="140" spans="1:24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129">F11+F14+F17+F20+F23+F26+F29+F32+F35+F38+F41+F44+F47+F50+F53+F59+F62+F65+F68+F71+F74+F77+F83+F86+F89+F92+F95+F98+F101+F104+F107+F110+F113+F116+F119+F122+F125+F128+F131+F134+F137</f>
        <v>26552</v>
      </c>
      <c r="G140" s="140">
        <f t="shared" si="129"/>
        <v>1090</v>
      </c>
      <c r="H140" s="140">
        <f t="shared" si="129"/>
        <v>19151</v>
      </c>
      <c r="I140" s="140">
        <f t="shared" ref="I140:J140" si="130">I11+I14+I17+I20+I23+I26+I29+I32+I35+I38+I41+I44+I47+I50+I53+I59+I62+I65+I68+I71+I74+I77+I83+I86+I89+I92+I95+I98+I101+I104+I107+I110+I113+I116+I119+I122+I125+I128+I131+I134+I137</f>
        <v>21365</v>
      </c>
      <c r="J140" s="140">
        <f t="shared" si="130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131">M11+M14+M17+M20+M23+M26+M29+M32+M35+M38+M41+M44+M47+M50+M53+M56+M59+M62+M65+M68+M71+M74+M77+M80+M83+M86+M89+M92+M95+M98+M101+M104+M107+M110+M113+M116+M119+M122+M125+M128+M131+M134+M137</f>
        <v>8455</v>
      </c>
      <c r="N140" s="140">
        <f t="shared" si="131"/>
        <v>2807</v>
      </c>
      <c r="O140" s="140">
        <f t="shared" ref="O140:P140" si="132">O11+O14+O17+O20+O23+O26+O29+O32+O35+O38+O41+O44+O47+O50+O53+O56+O59+O62+O65+O68+O71+O74+O77+O80+O83+O86+O89+O92+O95+O98+O101+O104+O107+O110+O113+O116+O119+O122+O125+O128+O131+O134+O137</f>
        <v>18188</v>
      </c>
      <c r="P140" s="140">
        <f t="shared" si="132"/>
        <v>5314</v>
      </c>
      <c r="Q140" s="140">
        <f>SUM(D140:P140)</f>
        <v>135549</v>
      </c>
      <c r="R140" s="146"/>
      <c r="S140" s="45"/>
      <c r="T140" s="44"/>
      <c r="U140" s="45"/>
      <c r="V140" s="140">
        <f>V11+V14+V17+V20+V23+V26+V29+V32+V35+V38+V41+V44+V47+V50+V53+V59+V62+V65+V68+V71+V74+V77+V83+V86+V92+V95+V98+V101++V104+V107+V110+V113+V116+V119+V122+V125+V128+V131+V134+V137</f>
        <v>454055</v>
      </c>
      <c r="W140" s="45"/>
      <c r="X140" s="45"/>
    </row>
    <row r="141" spans="1:24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129"/>
        <v>150</v>
      </c>
      <c r="G141" s="145">
        <f t="shared" si="129"/>
        <v>8</v>
      </c>
      <c r="H141" s="145">
        <f t="shared" si="129"/>
        <v>111</v>
      </c>
      <c r="I141" s="145">
        <f t="shared" ref="I141:J141" si="133">I12+I15+I18+I21+I24+I27+I30+I33+I36+I39+I42+I45+I48+I51+I54+I60+I63+I66+I69+I72+I75+I78+I84+I87+I90+I93+I96+I99+I102+I105+I108+I111+I114+I117+I120+I123+I126+I129+I132+I135+I138</f>
        <v>128</v>
      </c>
      <c r="J141" s="145">
        <f t="shared" si="133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34">M12+M15+M18+M21+M24+M27+M30+M33+M36+M39+M42+M45+M48+M51+M54+M57+M60+M63+M66+M69+M72+M75+M78+M81+M84+M87+M90+M93+M96+M99+M102+M105+M108+M111+M114+M117+M120+M123+M126+M129+M132+M135+M138</f>
        <v>45</v>
      </c>
      <c r="N141" s="145">
        <f t="shared" si="134"/>
        <v>20</v>
      </c>
      <c r="O141" s="145">
        <f t="shared" ref="O141:P141" si="135">O12+O15+O18+O21+O24+O27+O30+O33+O36+O39+O42+O45+O48+O51+O54+O57+O60+O63+O66+O69+O72+O75+O78+O81+O84+O87+O90+O93+O96+O99+O102+O105+O108+O111+O114+O117+O120+O123+O126+O129+O132+O135+O138</f>
        <v>112</v>
      </c>
      <c r="P141" s="145">
        <f t="shared" si="135"/>
        <v>33</v>
      </c>
      <c r="Q141" s="139">
        <f>SUM(D141:P141)</f>
        <v>809</v>
      </c>
      <c r="R141" s="53">
        <f>SUM(R12:R138)</f>
        <v>80</v>
      </c>
      <c r="S141" s="45"/>
      <c r="T141" s="46"/>
      <c r="U141" s="45"/>
      <c r="V141" s="145">
        <f>V12+V15+V18+V21+V24+V27+V30+V33+V36+V39+V42+V45+V48+V51+V54+V60+V63+V66+V69+V72+V75+V78+V84+V87+V90+V93+V96+V99+V102++V105+V108+V111+V114+V117+V120+V123+V126+V129+V132+V135+V138</f>
        <v>2631</v>
      </c>
      <c r="W141" s="45"/>
      <c r="X141" s="45"/>
    </row>
    <row r="142" spans="1:24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36">IF(D141=0,"",(D140/D141))</f>
        <v>175.35416666666666</v>
      </c>
      <c r="E142" s="141">
        <f t="shared" si="136"/>
        <v>179.53333333333333</v>
      </c>
      <c r="F142" s="141">
        <f t="shared" ref="F142:G142" si="137">IF(F141=0,"",(F140/F141))</f>
        <v>177.01333333333332</v>
      </c>
      <c r="G142" s="141">
        <f t="shared" si="137"/>
        <v>136.25</v>
      </c>
      <c r="H142" s="141">
        <f t="shared" ref="H142:K142" si="138">IF(H141=0,"",(H140/H141))</f>
        <v>172.53153153153153</v>
      </c>
      <c r="I142" s="141">
        <f t="shared" si="138"/>
        <v>166.9140625</v>
      </c>
      <c r="J142" s="141">
        <f t="shared" si="138"/>
        <v>180.85416666666666</v>
      </c>
      <c r="K142" s="141">
        <f t="shared" si="138"/>
        <v>143.25</v>
      </c>
      <c r="L142" s="141">
        <f t="shared" ref="L142:N142" si="139">IF(L141=0,"",(L140/L141))</f>
        <v>135.85185185185185</v>
      </c>
      <c r="M142" s="141">
        <f t="shared" si="139"/>
        <v>187.88888888888889</v>
      </c>
      <c r="N142" s="141">
        <f t="shared" si="139"/>
        <v>140.35</v>
      </c>
      <c r="O142" s="141">
        <f t="shared" ref="O142:P142" si="140">IF(O141=0,"",(O140/O141))</f>
        <v>162.39285714285714</v>
      </c>
      <c r="P142" s="141">
        <f t="shared" si="140"/>
        <v>161.03030303030303</v>
      </c>
      <c r="Q142" s="48">
        <f>Q140/Q141</f>
        <v>167.55129789864029</v>
      </c>
      <c r="R142" s="49"/>
      <c r="S142" s="50"/>
      <c r="T142" s="44"/>
      <c r="U142" s="50"/>
      <c r="V142" s="141">
        <f>IF(V141=0,"",(V140/V141))</f>
        <v>172.57886735081718</v>
      </c>
      <c r="W142" s="50"/>
      <c r="X142" s="50"/>
    </row>
    <row r="143" spans="1:24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R143" s="51"/>
      <c r="S143" s="191" t="s">
        <v>202</v>
      </c>
      <c r="T143" s="156">
        <f>COUNTA(T10:T139)/3</f>
        <v>43</v>
      </c>
    </row>
    <row r="144" spans="1:24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41">COUNTA(I11:I139)/3</f>
        <v>10</v>
      </c>
      <c r="J144" s="63">
        <f t="shared" si="141"/>
        <v>6</v>
      </c>
      <c r="K144" s="63">
        <f t="shared" si="141"/>
        <v>8</v>
      </c>
      <c r="L144" s="63">
        <f t="shared" ref="L144:N144" si="142">COUNTA(L11:L139)/3</f>
        <v>4</v>
      </c>
      <c r="M144" s="63">
        <f t="shared" si="142"/>
        <v>6</v>
      </c>
      <c r="N144" s="63">
        <f t="shared" si="142"/>
        <v>4</v>
      </c>
      <c r="O144" s="63">
        <f t="shared" ref="O144:P144" si="143">COUNTA(O11:O139)/3</f>
        <v>14</v>
      </c>
      <c r="P144" s="63">
        <f t="shared" si="143"/>
        <v>3</v>
      </c>
      <c r="Q144" s="157">
        <f>SUM(D144:P144)</f>
        <v>80</v>
      </c>
      <c r="R144" s="8"/>
      <c r="T144" s="54"/>
    </row>
  </sheetData>
  <mergeCells count="1">
    <mergeCell ref="Q5:R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topLeftCell="A60" workbookViewId="0">
      <selection activeCell="K87" sqref="K8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297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231</v>
      </c>
      <c r="E7" s="64"/>
      <c r="F7" s="71" t="s">
        <v>277</v>
      </c>
      <c r="G7" s="64" t="s">
        <v>233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86" si="0">J7/K7</f>
        <v>187.5</v>
      </c>
      <c r="M7" s="200" t="s">
        <v>250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231</v>
      </c>
      <c r="E8" s="64"/>
      <c r="F8" s="220" t="s">
        <v>277</v>
      </c>
      <c r="G8" s="64" t="s">
        <v>233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250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231</v>
      </c>
      <c r="E9" s="64"/>
      <c r="F9" s="220" t="s">
        <v>277</v>
      </c>
      <c r="G9" s="64" t="s">
        <v>233</v>
      </c>
      <c r="H9" s="180" t="s">
        <v>132</v>
      </c>
      <c r="I9" s="220" t="s">
        <v>121</v>
      </c>
      <c r="J9" s="65">
        <v>1426</v>
      </c>
      <c r="K9" s="63">
        <v>8</v>
      </c>
      <c r="L9" s="66">
        <f t="shared" si="0"/>
        <v>178.25</v>
      </c>
      <c r="M9" s="200" t="s">
        <v>250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231</v>
      </c>
      <c r="E10" s="64"/>
      <c r="F10" s="220" t="s">
        <v>277</v>
      </c>
      <c r="G10" s="64" t="s">
        <v>233</v>
      </c>
      <c r="H10" s="72" t="s">
        <v>122</v>
      </c>
      <c r="I10" s="220" t="s">
        <v>230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231</v>
      </c>
      <c r="E11" s="64"/>
      <c r="F11" s="220" t="s">
        <v>277</v>
      </c>
      <c r="G11" s="64" t="s">
        <v>233</v>
      </c>
      <c r="H11" s="180" t="s">
        <v>227</v>
      </c>
      <c r="I11" s="220" t="s">
        <v>230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231</v>
      </c>
      <c r="E12" s="64"/>
      <c r="F12" s="220" t="s">
        <v>277</v>
      </c>
      <c r="G12" s="64" t="s">
        <v>233</v>
      </c>
      <c r="H12" s="180" t="s">
        <v>127</v>
      </c>
      <c r="I12" s="220" t="s">
        <v>229</v>
      </c>
      <c r="J12" s="65">
        <v>1051</v>
      </c>
      <c r="K12" s="63">
        <v>8</v>
      </c>
      <c r="L12" s="66">
        <f t="shared" si="0"/>
        <v>131.375</v>
      </c>
      <c r="M12" s="176" t="s">
        <v>235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289</v>
      </c>
      <c r="E13" s="64"/>
      <c r="F13" s="222" t="s">
        <v>290</v>
      </c>
      <c r="G13" s="64" t="s">
        <v>291</v>
      </c>
      <c r="H13" s="180" t="s">
        <v>132</v>
      </c>
      <c r="I13" s="222"/>
      <c r="J13" s="65">
        <v>2693</v>
      </c>
      <c r="K13" s="63">
        <v>15</v>
      </c>
      <c r="L13" s="66">
        <f t="shared" si="0"/>
        <v>179.53333333333333</v>
      </c>
      <c r="M13" s="222" t="s">
        <v>292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293</v>
      </c>
      <c r="E14" s="64"/>
      <c r="F14" s="222" t="s">
        <v>18</v>
      </c>
      <c r="G14" s="64" t="s">
        <v>119</v>
      </c>
      <c r="H14" s="72" t="s">
        <v>120</v>
      </c>
      <c r="I14" s="222" t="s">
        <v>121</v>
      </c>
      <c r="J14" s="65">
        <v>2665</v>
      </c>
      <c r="K14" s="63">
        <v>15</v>
      </c>
      <c r="L14" s="66">
        <f t="shared" si="0"/>
        <v>177.66666666666666</v>
      </c>
      <c r="M14" s="230" t="s">
        <v>300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293</v>
      </c>
      <c r="E15" s="64"/>
      <c r="F15" s="222" t="s">
        <v>18</v>
      </c>
      <c r="G15" s="64" t="s">
        <v>119</v>
      </c>
      <c r="H15" s="72" t="s">
        <v>122</v>
      </c>
      <c r="I15" s="222" t="s">
        <v>121</v>
      </c>
      <c r="J15" s="65">
        <v>2820</v>
      </c>
      <c r="K15" s="63">
        <v>15</v>
      </c>
      <c r="L15" s="66">
        <f t="shared" si="0"/>
        <v>188</v>
      </c>
      <c r="M15" s="230" t="s">
        <v>300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293</v>
      </c>
      <c r="E16" s="64"/>
      <c r="F16" s="222" t="s">
        <v>18</v>
      </c>
      <c r="G16" s="64" t="s">
        <v>119</v>
      </c>
      <c r="H16" s="180" t="s">
        <v>228</v>
      </c>
      <c r="I16" s="222" t="s">
        <v>121</v>
      </c>
      <c r="J16" s="65">
        <v>2916</v>
      </c>
      <c r="K16" s="63">
        <v>15</v>
      </c>
      <c r="L16" s="235">
        <f t="shared" si="0"/>
        <v>194.4</v>
      </c>
      <c r="M16" s="230" t="s">
        <v>300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293</v>
      </c>
      <c r="E17" s="64"/>
      <c r="F17" s="222" t="s">
        <v>18</v>
      </c>
      <c r="G17" s="64" t="s">
        <v>119</v>
      </c>
      <c r="H17" s="180" t="s">
        <v>127</v>
      </c>
      <c r="I17" s="222"/>
      <c r="J17" s="65">
        <v>2190</v>
      </c>
      <c r="K17" s="63">
        <v>15</v>
      </c>
      <c r="L17" s="66">
        <f t="shared" si="0"/>
        <v>146</v>
      </c>
      <c r="M17" s="222" t="s">
        <v>303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293</v>
      </c>
      <c r="E18" s="64"/>
      <c r="F18" s="222" t="s">
        <v>18</v>
      </c>
      <c r="G18" s="64" t="s">
        <v>119</v>
      </c>
      <c r="H18" s="180" t="s">
        <v>125</v>
      </c>
      <c r="I18" s="222" t="s">
        <v>230</v>
      </c>
      <c r="J18" s="65">
        <v>2926</v>
      </c>
      <c r="K18" s="63">
        <v>15</v>
      </c>
      <c r="L18" s="204">
        <f t="shared" si="0"/>
        <v>195.06666666666666</v>
      </c>
      <c r="M18" s="222" t="s">
        <v>302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293</v>
      </c>
      <c r="E19" s="64"/>
      <c r="F19" s="222" t="s">
        <v>18</v>
      </c>
      <c r="G19" s="64" t="s">
        <v>119</v>
      </c>
      <c r="H19" s="180" t="s">
        <v>294</v>
      </c>
      <c r="I19" s="222" t="s">
        <v>230</v>
      </c>
      <c r="J19" s="65">
        <v>2420</v>
      </c>
      <c r="K19" s="63">
        <v>15</v>
      </c>
      <c r="L19" s="66">
        <f t="shared" si="0"/>
        <v>161.33333333333334</v>
      </c>
      <c r="M19" s="230" t="s">
        <v>302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293</v>
      </c>
      <c r="E20" s="64"/>
      <c r="F20" s="222" t="s">
        <v>18</v>
      </c>
      <c r="G20" s="64" t="s">
        <v>119</v>
      </c>
      <c r="H20" s="180" t="s">
        <v>244</v>
      </c>
      <c r="I20" s="222" t="s">
        <v>230</v>
      </c>
      <c r="J20" s="65">
        <v>2692</v>
      </c>
      <c r="K20" s="63">
        <v>15</v>
      </c>
      <c r="L20" s="66">
        <f t="shared" si="0"/>
        <v>179.46666666666667</v>
      </c>
      <c r="M20" s="230" t="s">
        <v>302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293</v>
      </c>
      <c r="E21" s="64"/>
      <c r="F21" s="222" t="s">
        <v>18</v>
      </c>
      <c r="G21" s="64" t="s">
        <v>119</v>
      </c>
      <c r="H21" s="180" t="s">
        <v>295</v>
      </c>
      <c r="I21" s="222"/>
      <c r="J21" s="65">
        <v>2519</v>
      </c>
      <c r="K21" s="63">
        <v>15</v>
      </c>
      <c r="L21" s="66">
        <f t="shared" si="0"/>
        <v>167.93333333333334</v>
      </c>
      <c r="M21" s="222" t="s">
        <v>301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293</v>
      </c>
      <c r="E22" s="64"/>
      <c r="F22" s="222" t="s">
        <v>18</v>
      </c>
      <c r="G22" s="64" t="s">
        <v>119</v>
      </c>
      <c r="H22" s="180" t="s">
        <v>296</v>
      </c>
      <c r="I22" s="222" t="s">
        <v>229</v>
      </c>
      <c r="J22" s="65">
        <v>2720</v>
      </c>
      <c r="K22" s="63">
        <v>15</v>
      </c>
      <c r="L22" s="66">
        <f t="shared" si="0"/>
        <v>181.33333333333334</v>
      </c>
      <c r="M22" s="222" t="s">
        <v>304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293</v>
      </c>
      <c r="E23" s="64"/>
      <c r="F23" s="222" t="s">
        <v>18</v>
      </c>
      <c r="G23" s="64" t="s">
        <v>119</v>
      </c>
      <c r="H23" s="180" t="s">
        <v>254</v>
      </c>
      <c r="I23" s="222" t="s">
        <v>229</v>
      </c>
      <c r="J23" s="65">
        <v>2684</v>
      </c>
      <c r="K23" s="63">
        <v>15</v>
      </c>
      <c r="L23" s="66">
        <f t="shared" si="0"/>
        <v>178.93333333333334</v>
      </c>
      <c r="M23" s="230" t="s">
        <v>304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320</v>
      </c>
      <c r="E24" s="64"/>
      <c r="F24" s="234" t="s">
        <v>318</v>
      </c>
      <c r="G24" s="64" t="s">
        <v>134</v>
      </c>
      <c r="H24" s="180" t="s">
        <v>243</v>
      </c>
      <c r="I24" s="234"/>
      <c r="J24" s="65">
        <v>1090</v>
      </c>
      <c r="K24" s="63">
        <v>8</v>
      </c>
      <c r="L24" s="66">
        <f t="shared" si="0"/>
        <v>136.25</v>
      </c>
      <c r="M24" s="234" t="s">
        <v>319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322</v>
      </c>
      <c r="E25" s="64"/>
      <c r="F25" s="237" t="s">
        <v>323</v>
      </c>
      <c r="G25" s="64" t="s">
        <v>119</v>
      </c>
      <c r="H25" s="180" t="s">
        <v>228</v>
      </c>
      <c r="I25" s="237"/>
      <c r="J25" s="65">
        <v>3387</v>
      </c>
      <c r="K25" s="63">
        <v>18</v>
      </c>
      <c r="L25" s="66">
        <f t="shared" si="0"/>
        <v>188.16666666666666</v>
      </c>
      <c r="M25" s="237" t="s">
        <v>319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322</v>
      </c>
      <c r="E26" s="64"/>
      <c r="F26" s="237" t="s">
        <v>323</v>
      </c>
      <c r="G26" s="64" t="s">
        <v>119</v>
      </c>
      <c r="H26" s="72" t="s">
        <v>122</v>
      </c>
      <c r="I26" s="237"/>
      <c r="J26" s="65">
        <v>3403</v>
      </c>
      <c r="K26" s="63">
        <v>18</v>
      </c>
      <c r="L26" s="66">
        <f t="shared" si="0"/>
        <v>189.05555555555554</v>
      </c>
      <c r="M26" s="237" t="s">
        <v>292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322</v>
      </c>
      <c r="E27" s="64"/>
      <c r="F27" s="237" t="s">
        <v>323</v>
      </c>
      <c r="G27" s="64" t="s">
        <v>119</v>
      </c>
      <c r="H27" s="180" t="s">
        <v>296</v>
      </c>
      <c r="I27" s="237"/>
      <c r="J27" s="65">
        <v>2787</v>
      </c>
      <c r="K27" s="63">
        <v>15</v>
      </c>
      <c r="L27" s="66">
        <f t="shared" si="0"/>
        <v>185.8</v>
      </c>
      <c r="M27" s="237" t="s">
        <v>330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322</v>
      </c>
      <c r="E28" s="64"/>
      <c r="F28" s="237" t="s">
        <v>323</v>
      </c>
      <c r="G28" s="64" t="s">
        <v>119</v>
      </c>
      <c r="H28" s="72" t="s">
        <v>120</v>
      </c>
      <c r="I28" s="237" t="s">
        <v>121</v>
      </c>
      <c r="J28" s="65">
        <v>2517</v>
      </c>
      <c r="K28" s="63">
        <v>15</v>
      </c>
      <c r="L28" s="66">
        <f t="shared" si="0"/>
        <v>167.8</v>
      </c>
      <c r="M28" s="237" t="s">
        <v>324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322</v>
      </c>
      <c r="E29" s="64"/>
      <c r="F29" s="237" t="s">
        <v>323</v>
      </c>
      <c r="G29" s="64" t="s">
        <v>119</v>
      </c>
      <c r="H29" s="180" t="s">
        <v>254</v>
      </c>
      <c r="I29" s="237" t="s">
        <v>121</v>
      </c>
      <c r="J29" s="65">
        <v>2727</v>
      </c>
      <c r="K29" s="63">
        <v>15</v>
      </c>
      <c r="L29" s="66">
        <f t="shared" si="0"/>
        <v>181.8</v>
      </c>
      <c r="M29" s="237" t="s">
        <v>324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322</v>
      </c>
      <c r="E30" s="64"/>
      <c r="F30" s="237" t="s">
        <v>323</v>
      </c>
      <c r="G30" s="64" t="s">
        <v>119</v>
      </c>
      <c r="H30" s="180" t="s">
        <v>127</v>
      </c>
      <c r="I30" s="237"/>
      <c r="J30" s="65">
        <v>2323</v>
      </c>
      <c r="K30" s="63">
        <v>15</v>
      </c>
      <c r="L30" s="66">
        <f t="shared" si="0"/>
        <v>154.86666666666667</v>
      </c>
      <c r="M30" s="237" t="s">
        <v>325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322</v>
      </c>
      <c r="E31" s="64"/>
      <c r="F31" s="237" t="s">
        <v>323</v>
      </c>
      <c r="G31" s="64" t="s">
        <v>119</v>
      </c>
      <c r="H31" s="180" t="s">
        <v>326</v>
      </c>
      <c r="I31" s="237"/>
      <c r="J31" s="65">
        <v>2007</v>
      </c>
      <c r="K31" s="63">
        <v>15</v>
      </c>
      <c r="L31" s="66">
        <f t="shared" si="0"/>
        <v>133.80000000000001</v>
      </c>
      <c r="M31" s="237" t="s">
        <v>327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331</v>
      </c>
      <c r="E32" s="64"/>
      <c r="F32" s="240" t="s">
        <v>332</v>
      </c>
      <c r="G32" s="64" t="s">
        <v>134</v>
      </c>
      <c r="H32" s="180" t="s">
        <v>295</v>
      </c>
      <c r="I32" s="240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333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331</v>
      </c>
      <c r="E33" s="64"/>
      <c r="F33" s="240" t="s">
        <v>332</v>
      </c>
      <c r="G33" s="64" t="s">
        <v>134</v>
      </c>
      <c r="H33" s="180" t="s">
        <v>123</v>
      </c>
      <c r="I33" s="240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333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331</v>
      </c>
      <c r="E34" s="64"/>
      <c r="F34" s="240" t="s">
        <v>332</v>
      </c>
      <c r="G34" s="64" t="s">
        <v>134</v>
      </c>
      <c r="H34" s="180" t="s">
        <v>254</v>
      </c>
      <c r="I34" s="240" t="s">
        <v>230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331</v>
      </c>
      <c r="E35" s="64"/>
      <c r="F35" s="240" t="s">
        <v>332</v>
      </c>
      <c r="G35" s="64" t="s">
        <v>134</v>
      </c>
      <c r="H35" s="72" t="s">
        <v>120</v>
      </c>
      <c r="I35" s="240" t="s">
        <v>230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331</v>
      </c>
      <c r="E36" s="64"/>
      <c r="F36" s="240" t="s">
        <v>332</v>
      </c>
      <c r="G36" s="64" t="s">
        <v>134</v>
      </c>
      <c r="H36" s="72" t="s">
        <v>129</v>
      </c>
      <c r="I36" s="240" t="s">
        <v>229</v>
      </c>
      <c r="J36" s="65">
        <v>2255</v>
      </c>
      <c r="K36" s="63">
        <v>14</v>
      </c>
      <c r="L36" s="66">
        <f t="shared" si="0"/>
        <v>161.07142857142858</v>
      </c>
      <c r="M36" s="241" t="s">
        <v>334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331</v>
      </c>
      <c r="E37" s="64"/>
      <c r="F37" s="240" t="s">
        <v>332</v>
      </c>
      <c r="G37" s="64" t="s">
        <v>134</v>
      </c>
      <c r="H37" s="180" t="s">
        <v>135</v>
      </c>
      <c r="I37" s="240" t="s">
        <v>229</v>
      </c>
      <c r="J37" s="65">
        <v>2290</v>
      </c>
      <c r="K37" s="63">
        <v>14</v>
      </c>
      <c r="L37" s="66">
        <f t="shared" si="0"/>
        <v>163.57142857142858</v>
      </c>
      <c r="M37" s="241" t="s">
        <v>334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331</v>
      </c>
      <c r="E38" s="64"/>
      <c r="F38" s="240" t="s">
        <v>332</v>
      </c>
      <c r="G38" s="64" t="s">
        <v>134</v>
      </c>
      <c r="H38" s="72" t="s">
        <v>128</v>
      </c>
      <c r="I38" s="240" t="s">
        <v>335</v>
      </c>
      <c r="J38" s="65">
        <v>2296</v>
      </c>
      <c r="K38" s="63">
        <v>14</v>
      </c>
      <c r="L38" s="66">
        <f t="shared" si="0"/>
        <v>164</v>
      </c>
      <c r="M38" s="240" t="s">
        <v>337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331</v>
      </c>
      <c r="E39" s="64"/>
      <c r="F39" s="240" t="s">
        <v>332</v>
      </c>
      <c r="G39" s="64" t="s">
        <v>134</v>
      </c>
      <c r="H39" s="180" t="s">
        <v>228</v>
      </c>
      <c r="I39" s="240" t="s">
        <v>335</v>
      </c>
      <c r="J39" s="65">
        <v>2332</v>
      </c>
      <c r="K39" s="63">
        <v>14</v>
      </c>
      <c r="L39" s="66">
        <f t="shared" si="0"/>
        <v>166.57142857142858</v>
      </c>
      <c r="M39" s="240" t="s">
        <v>337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331</v>
      </c>
      <c r="E40" s="64"/>
      <c r="F40" s="240" t="s">
        <v>332</v>
      </c>
      <c r="G40" s="64" t="s">
        <v>134</v>
      </c>
      <c r="H40" s="72" t="s">
        <v>122</v>
      </c>
      <c r="I40" s="240" t="s">
        <v>336</v>
      </c>
      <c r="J40" s="65">
        <v>1354</v>
      </c>
      <c r="K40" s="63">
        <v>8</v>
      </c>
      <c r="L40" s="66">
        <f t="shared" si="0"/>
        <v>169.25</v>
      </c>
      <c r="M40" s="240" t="s">
        <v>338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331</v>
      </c>
      <c r="E41" s="64"/>
      <c r="F41" s="240" t="s">
        <v>332</v>
      </c>
      <c r="G41" s="64" t="s">
        <v>134</v>
      </c>
      <c r="H41" s="180" t="s">
        <v>296</v>
      </c>
      <c r="I41" s="240" t="s">
        <v>336</v>
      </c>
      <c r="J41" s="65">
        <v>1265</v>
      </c>
      <c r="K41" s="63">
        <v>8</v>
      </c>
      <c r="L41" s="66">
        <f t="shared" si="0"/>
        <v>158.125</v>
      </c>
      <c r="M41" s="240" t="s">
        <v>338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349</v>
      </c>
      <c r="E42" s="64"/>
      <c r="F42" s="240" t="s">
        <v>332</v>
      </c>
      <c r="G42" s="64" t="s">
        <v>119</v>
      </c>
      <c r="H42" s="180" t="s">
        <v>130</v>
      </c>
      <c r="I42" s="240" t="s">
        <v>339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349</v>
      </c>
      <c r="E43" s="64"/>
      <c r="F43" s="240" t="s">
        <v>332</v>
      </c>
      <c r="G43" s="64" t="s">
        <v>119</v>
      </c>
      <c r="H43" s="180" t="s">
        <v>227</v>
      </c>
      <c r="I43" s="240" t="s">
        <v>339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349</v>
      </c>
      <c r="E44" s="64"/>
      <c r="F44" s="240" t="s">
        <v>332</v>
      </c>
      <c r="G44" s="64" t="s">
        <v>119</v>
      </c>
      <c r="H44" s="180" t="s">
        <v>132</v>
      </c>
      <c r="I44" s="240" t="s">
        <v>340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349</v>
      </c>
      <c r="E45" s="64"/>
      <c r="F45" s="240" t="s">
        <v>332</v>
      </c>
      <c r="G45" s="64" t="s">
        <v>119</v>
      </c>
      <c r="H45" s="72" t="s">
        <v>126</v>
      </c>
      <c r="I45" s="240" t="s">
        <v>340</v>
      </c>
      <c r="J45" s="65">
        <v>1575</v>
      </c>
      <c r="K45" s="63">
        <v>8</v>
      </c>
      <c r="L45" s="235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349</v>
      </c>
      <c r="E46" s="64"/>
      <c r="F46" s="240" t="s">
        <v>332</v>
      </c>
      <c r="G46" s="64" t="s">
        <v>119</v>
      </c>
      <c r="H46" s="180" t="s">
        <v>125</v>
      </c>
      <c r="I46" s="240" t="s">
        <v>341</v>
      </c>
      <c r="J46" s="65">
        <v>1462</v>
      </c>
      <c r="K46" s="63">
        <v>8</v>
      </c>
      <c r="L46" s="66">
        <f t="shared" si="0"/>
        <v>182.75</v>
      </c>
      <c r="M46" s="240" t="s">
        <v>235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349</v>
      </c>
      <c r="E47" s="64"/>
      <c r="F47" s="240" t="s">
        <v>332</v>
      </c>
      <c r="G47" s="64" t="s">
        <v>119</v>
      </c>
      <c r="H47" s="180" t="s">
        <v>244</v>
      </c>
      <c r="I47" s="240" t="s">
        <v>341</v>
      </c>
      <c r="J47" s="65">
        <v>1474</v>
      </c>
      <c r="K47" s="63">
        <v>8</v>
      </c>
      <c r="L47" s="66">
        <f t="shared" si="0"/>
        <v>184.25</v>
      </c>
      <c r="M47" s="240" t="s">
        <v>235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342</v>
      </c>
      <c r="E48" s="64"/>
      <c r="F48" s="240" t="s">
        <v>332</v>
      </c>
      <c r="G48" s="64" t="s">
        <v>233</v>
      </c>
      <c r="H48" s="180" t="s">
        <v>343</v>
      </c>
      <c r="I48" s="240" t="s">
        <v>344</v>
      </c>
      <c r="J48" s="65">
        <v>1048</v>
      </c>
      <c r="K48" s="63">
        <v>8</v>
      </c>
      <c r="L48" s="66">
        <f t="shared" si="0"/>
        <v>131</v>
      </c>
      <c r="M48" s="240" t="s">
        <v>235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342</v>
      </c>
      <c r="E49" s="64"/>
      <c r="F49" s="240" t="s">
        <v>332</v>
      </c>
      <c r="G49" s="64" t="s">
        <v>233</v>
      </c>
      <c r="H49" s="180" t="s">
        <v>133</v>
      </c>
      <c r="I49" s="240" t="s">
        <v>344</v>
      </c>
      <c r="J49" s="65">
        <v>1053</v>
      </c>
      <c r="K49" s="63">
        <v>8</v>
      </c>
      <c r="L49" s="66">
        <f t="shared" si="0"/>
        <v>131.625</v>
      </c>
      <c r="M49" s="240" t="s">
        <v>235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342</v>
      </c>
      <c r="E50" s="64"/>
      <c r="F50" s="240" t="s">
        <v>332</v>
      </c>
      <c r="G50" s="64" t="s">
        <v>233</v>
      </c>
      <c r="H50" s="180" t="s">
        <v>234</v>
      </c>
      <c r="I50" s="240" t="s">
        <v>345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342</v>
      </c>
      <c r="E51" s="64"/>
      <c r="F51" s="240" t="s">
        <v>332</v>
      </c>
      <c r="G51" s="64" t="s">
        <v>233</v>
      </c>
      <c r="H51" s="180" t="s">
        <v>210</v>
      </c>
      <c r="I51" s="240" t="s">
        <v>345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342</v>
      </c>
      <c r="E52" s="64"/>
      <c r="F52" s="240" t="s">
        <v>332</v>
      </c>
      <c r="G52" s="64" t="s">
        <v>233</v>
      </c>
      <c r="H52" s="180" t="s">
        <v>326</v>
      </c>
      <c r="I52" s="240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342</v>
      </c>
      <c r="E53" s="64"/>
      <c r="F53" s="240" t="s">
        <v>332</v>
      </c>
      <c r="G53" s="64" t="s">
        <v>233</v>
      </c>
      <c r="H53" s="180" t="s">
        <v>257</v>
      </c>
      <c r="I53" s="240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342</v>
      </c>
      <c r="E54" s="64"/>
      <c r="F54" s="240" t="s">
        <v>332</v>
      </c>
      <c r="G54" s="64" t="s">
        <v>233</v>
      </c>
      <c r="H54" s="180" t="s">
        <v>346</v>
      </c>
      <c r="I54" s="240" t="s">
        <v>24</v>
      </c>
      <c r="J54" s="65">
        <v>1043</v>
      </c>
      <c r="K54" s="63">
        <v>8</v>
      </c>
      <c r="L54" s="66">
        <f t="shared" si="0"/>
        <v>130.375</v>
      </c>
      <c r="M54" s="240" t="s">
        <v>347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342</v>
      </c>
      <c r="E55" s="64"/>
      <c r="F55" s="240" t="s">
        <v>332</v>
      </c>
      <c r="G55" s="64" t="s">
        <v>233</v>
      </c>
      <c r="H55" s="180" t="s">
        <v>348</v>
      </c>
      <c r="I55" s="240" t="s">
        <v>24</v>
      </c>
      <c r="J55" s="65">
        <v>1129</v>
      </c>
      <c r="K55" s="63">
        <v>8</v>
      </c>
      <c r="L55" s="66">
        <f t="shared" si="0"/>
        <v>141.125</v>
      </c>
      <c r="M55" s="240" t="s">
        <v>347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377</v>
      </c>
      <c r="E56" s="64"/>
      <c r="F56" s="247" t="s">
        <v>378</v>
      </c>
      <c r="G56" s="64" t="s">
        <v>134</v>
      </c>
      <c r="H56" s="180" t="s">
        <v>133</v>
      </c>
      <c r="I56" s="247"/>
      <c r="J56" s="65">
        <v>888</v>
      </c>
      <c r="K56" s="63">
        <v>7</v>
      </c>
      <c r="L56" s="66">
        <f t="shared" si="0"/>
        <v>126.85714285714286</v>
      </c>
      <c r="M56" s="241" t="s">
        <v>334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377</v>
      </c>
      <c r="E57" s="64"/>
      <c r="F57" s="247" t="s">
        <v>378</v>
      </c>
      <c r="G57" s="64" t="s">
        <v>134</v>
      </c>
      <c r="H57" s="180" t="s">
        <v>343</v>
      </c>
      <c r="I57" s="247"/>
      <c r="J57" s="65">
        <v>879</v>
      </c>
      <c r="K57" s="63">
        <v>7</v>
      </c>
      <c r="L57" s="66">
        <f t="shared" si="0"/>
        <v>125.57142857142857</v>
      </c>
      <c r="M57" s="241" t="s">
        <v>334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377</v>
      </c>
      <c r="E58" s="64"/>
      <c r="F58" s="247" t="s">
        <v>378</v>
      </c>
      <c r="G58" s="64" t="s">
        <v>134</v>
      </c>
      <c r="H58" s="180" t="s">
        <v>326</v>
      </c>
      <c r="I58" s="247"/>
      <c r="J58" s="65">
        <v>750</v>
      </c>
      <c r="K58" s="63">
        <v>6</v>
      </c>
      <c r="L58" s="66">
        <f t="shared" si="0"/>
        <v>125</v>
      </c>
      <c r="M58" s="241" t="s">
        <v>334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377</v>
      </c>
      <c r="E59" s="64"/>
      <c r="F59" s="247" t="s">
        <v>378</v>
      </c>
      <c r="G59" s="64" t="s">
        <v>134</v>
      </c>
      <c r="H59" s="180" t="s">
        <v>135</v>
      </c>
      <c r="I59" s="247"/>
      <c r="J59" s="65">
        <v>1151</v>
      </c>
      <c r="K59" s="63">
        <v>7</v>
      </c>
      <c r="L59" s="66">
        <f t="shared" si="0"/>
        <v>164.42857142857142</v>
      </c>
      <c r="M59" s="241" t="s">
        <v>334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386</v>
      </c>
      <c r="E60" s="64"/>
      <c r="F60" s="249" t="s">
        <v>387</v>
      </c>
      <c r="G60" s="64" t="s">
        <v>119</v>
      </c>
      <c r="H60" s="72" t="s">
        <v>126</v>
      </c>
      <c r="I60" s="249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386</v>
      </c>
      <c r="E61" s="64"/>
      <c r="F61" s="249" t="s">
        <v>387</v>
      </c>
      <c r="G61" s="64" t="s">
        <v>119</v>
      </c>
      <c r="H61" s="180" t="s">
        <v>228</v>
      </c>
      <c r="I61" s="249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386</v>
      </c>
      <c r="E62" s="64"/>
      <c r="F62" s="249" t="s">
        <v>387</v>
      </c>
      <c r="G62" s="64" t="s">
        <v>119</v>
      </c>
      <c r="H62" s="180" t="s">
        <v>131</v>
      </c>
      <c r="I62" s="249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386</v>
      </c>
      <c r="E63" s="64"/>
      <c r="F63" s="249" t="s">
        <v>387</v>
      </c>
      <c r="G63" s="64" t="s">
        <v>119</v>
      </c>
      <c r="H63" s="180" t="s">
        <v>132</v>
      </c>
      <c r="I63" s="249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386</v>
      </c>
      <c r="E64" s="64"/>
      <c r="F64" s="249" t="s">
        <v>387</v>
      </c>
      <c r="G64" s="64" t="s">
        <v>119</v>
      </c>
      <c r="H64" s="180" t="s">
        <v>139</v>
      </c>
      <c r="I64" s="249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386</v>
      </c>
      <c r="E65" s="64"/>
      <c r="F65" s="249" t="s">
        <v>387</v>
      </c>
      <c r="G65" s="64" t="s">
        <v>119</v>
      </c>
      <c r="H65" s="180" t="s">
        <v>124</v>
      </c>
      <c r="I65" s="249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388</v>
      </c>
      <c r="E66" s="64"/>
      <c r="F66" s="249" t="s">
        <v>389</v>
      </c>
      <c r="G66" s="64" t="s">
        <v>233</v>
      </c>
      <c r="H66" s="180" t="s">
        <v>245</v>
      </c>
      <c r="I66" s="249"/>
      <c r="J66" s="65">
        <v>768</v>
      </c>
      <c r="K66" s="63">
        <v>5</v>
      </c>
      <c r="L66" s="66">
        <f t="shared" si="0"/>
        <v>153.6</v>
      </c>
      <c r="M66" s="249" t="s">
        <v>390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388</v>
      </c>
      <c r="E67" s="64"/>
      <c r="F67" s="249" t="s">
        <v>389</v>
      </c>
      <c r="G67" s="64" t="s">
        <v>233</v>
      </c>
      <c r="H67" s="180" t="s">
        <v>346</v>
      </c>
      <c r="I67" s="249"/>
      <c r="J67" s="65">
        <v>700</v>
      </c>
      <c r="K67" s="63">
        <v>5</v>
      </c>
      <c r="L67" s="66">
        <f t="shared" si="0"/>
        <v>140</v>
      </c>
      <c r="M67" s="249" t="s">
        <v>390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388</v>
      </c>
      <c r="E68" s="64"/>
      <c r="F68" s="249" t="s">
        <v>389</v>
      </c>
      <c r="G68" s="64" t="s">
        <v>233</v>
      </c>
      <c r="H68" s="180" t="s">
        <v>348</v>
      </c>
      <c r="I68" s="249"/>
      <c r="J68" s="65">
        <v>659</v>
      </c>
      <c r="K68" s="63">
        <v>5</v>
      </c>
      <c r="L68" s="66">
        <f t="shared" si="0"/>
        <v>131.80000000000001</v>
      </c>
      <c r="M68" s="249" t="s">
        <v>390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388</v>
      </c>
      <c r="E69" s="64"/>
      <c r="F69" s="249" t="s">
        <v>389</v>
      </c>
      <c r="G69" s="64" t="s">
        <v>233</v>
      </c>
      <c r="H69" s="180" t="s">
        <v>210</v>
      </c>
      <c r="I69" s="249"/>
      <c r="J69" s="65">
        <v>680</v>
      </c>
      <c r="K69" s="63">
        <v>5</v>
      </c>
      <c r="L69" s="66">
        <f t="shared" si="0"/>
        <v>136</v>
      </c>
      <c r="M69" s="249" t="s">
        <v>390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410</v>
      </c>
      <c r="E70" s="64"/>
      <c r="F70" s="251" t="s">
        <v>414</v>
      </c>
      <c r="G70" s="64" t="s">
        <v>233</v>
      </c>
      <c r="H70" s="72" t="s">
        <v>120</v>
      </c>
      <c r="I70" s="251"/>
      <c r="J70" s="65">
        <v>1378</v>
      </c>
      <c r="K70" s="63">
        <v>8</v>
      </c>
      <c r="L70" s="66">
        <f t="shared" si="0"/>
        <v>172.25</v>
      </c>
      <c r="M70" s="200" t="s">
        <v>409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410</v>
      </c>
      <c r="E71" s="64"/>
      <c r="F71" s="251" t="s">
        <v>414</v>
      </c>
      <c r="G71" s="64" t="s">
        <v>233</v>
      </c>
      <c r="H71" s="180" t="s">
        <v>296</v>
      </c>
      <c r="I71" s="251"/>
      <c r="J71" s="65">
        <v>1579</v>
      </c>
      <c r="K71" s="63">
        <v>8</v>
      </c>
      <c r="L71" s="235">
        <f t="shared" si="0"/>
        <v>197.375</v>
      </c>
      <c r="M71" s="200" t="s">
        <v>411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410</v>
      </c>
      <c r="E72" s="64"/>
      <c r="F72" s="251" t="s">
        <v>414</v>
      </c>
      <c r="G72" s="64" t="s">
        <v>233</v>
      </c>
      <c r="H72" s="72" t="s">
        <v>122</v>
      </c>
      <c r="I72" s="251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410</v>
      </c>
      <c r="E73" s="64"/>
      <c r="F73" s="251" t="s">
        <v>414</v>
      </c>
      <c r="G73" s="64" t="s">
        <v>233</v>
      </c>
      <c r="H73" s="180" t="s">
        <v>244</v>
      </c>
      <c r="I73" s="251"/>
      <c r="J73" s="65">
        <v>1287</v>
      </c>
      <c r="K73" s="63">
        <v>8</v>
      </c>
      <c r="L73" s="66">
        <f t="shared" si="0"/>
        <v>160.875</v>
      </c>
      <c r="M73" s="251" t="s">
        <v>319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412</v>
      </c>
      <c r="E74" s="64"/>
      <c r="F74" s="251" t="s">
        <v>414</v>
      </c>
      <c r="G74" s="64" t="s">
        <v>233</v>
      </c>
      <c r="H74" s="180" t="s">
        <v>294</v>
      </c>
      <c r="I74" s="251"/>
      <c r="J74" s="65">
        <v>1294</v>
      </c>
      <c r="K74" s="63">
        <v>8</v>
      </c>
      <c r="L74" s="66">
        <f t="shared" si="0"/>
        <v>161.75</v>
      </c>
      <c r="M74" s="200" t="s">
        <v>409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412</v>
      </c>
      <c r="E75" s="64"/>
      <c r="F75" s="251" t="s">
        <v>414</v>
      </c>
      <c r="G75" s="64" t="s">
        <v>233</v>
      </c>
      <c r="H75" s="180" t="s">
        <v>343</v>
      </c>
      <c r="I75" s="251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412</v>
      </c>
      <c r="E76" s="64"/>
      <c r="F76" s="251" t="s">
        <v>414</v>
      </c>
      <c r="G76" s="64" t="s">
        <v>233</v>
      </c>
      <c r="H76" s="180" t="s">
        <v>326</v>
      </c>
      <c r="I76" s="251"/>
      <c r="J76" s="65">
        <v>1015</v>
      </c>
      <c r="K76" s="63">
        <v>8</v>
      </c>
      <c r="L76" s="66">
        <f t="shared" si="0"/>
        <v>126.875</v>
      </c>
      <c r="M76" s="241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412</v>
      </c>
      <c r="E77" s="64"/>
      <c r="F77" s="251" t="s">
        <v>414</v>
      </c>
      <c r="G77" s="64" t="s">
        <v>233</v>
      </c>
      <c r="H77" s="180" t="s">
        <v>133</v>
      </c>
      <c r="I77" s="251"/>
      <c r="J77" s="65">
        <v>997</v>
      </c>
      <c r="K77" s="63">
        <v>8</v>
      </c>
      <c r="L77" s="66">
        <f t="shared" si="0"/>
        <v>124.625</v>
      </c>
      <c r="M77" s="251" t="s">
        <v>319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412</v>
      </c>
      <c r="E78" s="64"/>
      <c r="F78" s="251" t="s">
        <v>414</v>
      </c>
      <c r="G78" s="64" t="s">
        <v>233</v>
      </c>
      <c r="H78" s="180" t="s">
        <v>228</v>
      </c>
      <c r="I78" s="251"/>
      <c r="J78" s="65">
        <v>1623</v>
      </c>
      <c r="K78" s="63">
        <v>8</v>
      </c>
      <c r="L78" s="61">
        <f t="shared" si="0"/>
        <v>202.875</v>
      </c>
      <c r="M78" s="200" t="s">
        <v>411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412</v>
      </c>
      <c r="E79" s="64"/>
      <c r="F79" s="251" t="s">
        <v>414</v>
      </c>
      <c r="G79" s="64" t="s">
        <v>233</v>
      </c>
      <c r="H79" s="180" t="s">
        <v>132</v>
      </c>
      <c r="I79" s="251"/>
      <c r="J79" s="65">
        <v>1452</v>
      </c>
      <c r="K79" s="63">
        <v>8</v>
      </c>
      <c r="L79" s="66">
        <f t="shared" si="0"/>
        <v>181.5</v>
      </c>
      <c r="M79" s="251" t="s">
        <v>319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412</v>
      </c>
      <c r="E80" s="64"/>
      <c r="F80" s="251" t="s">
        <v>414</v>
      </c>
      <c r="G80" s="64" t="s">
        <v>233</v>
      </c>
      <c r="H80" s="180" t="s">
        <v>125</v>
      </c>
      <c r="I80" s="251"/>
      <c r="J80" s="65">
        <v>1331</v>
      </c>
      <c r="K80" s="63">
        <v>8</v>
      </c>
      <c r="L80" s="66">
        <f t="shared" si="0"/>
        <v>166.375</v>
      </c>
      <c r="M80" s="251" t="s">
        <v>413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412</v>
      </c>
      <c r="E81" s="64"/>
      <c r="F81" s="251" t="s">
        <v>414</v>
      </c>
      <c r="G81" s="64" t="s">
        <v>233</v>
      </c>
      <c r="H81" s="180" t="s">
        <v>139</v>
      </c>
      <c r="I81" s="251"/>
      <c r="J81" s="65">
        <v>1290</v>
      </c>
      <c r="K81" s="63">
        <v>8</v>
      </c>
      <c r="L81" s="66">
        <f t="shared" si="0"/>
        <v>161.25</v>
      </c>
      <c r="M81" s="251" t="s">
        <v>415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412</v>
      </c>
      <c r="E82" s="64"/>
      <c r="F82" s="251" t="s">
        <v>414</v>
      </c>
      <c r="G82" s="64" t="s">
        <v>233</v>
      </c>
      <c r="H82" s="180" t="s">
        <v>210</v>
      </c>
      <c r="I82" s="251"/>
      <c r="J82" s="65">
        <v>1209</v>
      </c>
      <c r="K82" s="63">
        <v>8</v>
      </c>
      <c r="L82" s="66">
        <f t="shared" si="0"/>
        <v>151.125</v>
      </c>
      <c r="M82" s="251" t="s">
        <v>301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412</v>
      </c>
      <c r="E83" s="64"/>
      <c r="F83" s="251" t="s">
        <v>414</v>
      </c>
      <c r="G83" s="64" t="s">
        <v>233</v>
      </c>
      <c r="H83" s="180" t="s">
        <v>234</v>
      </c>
      <c r="I83" s="251"/>
      <c r="J83" s="65">
        <v>1193</v>
      </c>
      <c r="K83" s="63">
        <v>8</v>
      </c>
      <c r="L83" s="66">
        <f t="shared" si="0"/>
        <v>149.125</v>
      </c>
      <c r="M83" s="251" t="s">
        <v>416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446</v>
      </c>
      <c r="E84" s="64"/>
      <c r="F84" s="253" t="s">
        <v>323</v>
      </c>
      <c r="G84" s="64" t="s">
        <v>134</v>
      </c>
      <c r="H84" s="180" t="s">
        <v>326</v>
      </c>
      <c r="I84" s="253" t="s">
        <v>121</v>
      </c>
      <c r="J84" s="65">
        <v>1554</v>
      </c>
      <c r="K84" s="63">
        <v>11</v>
      </c>
      <c r="L84" s="66">
        <f t="shared" si="0"/>
        <v>141.27272727272728</v>
      </c>
      <c r="M84" s="253" t="s">
        <v>447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446</v>
      </c>
      <c r="E85" s="64"/>
      <c r="F85" s="253" t="s">
        <v>323</v>
      </c>
      <c r="G85" s="64" t="s">
        <v>134</v>
      </c>
      <c r="H85" s="180" t="s">
        <v>254</v>
      </c>
      <c r="I85" s="253" t="s">
        <v>121</v>
      </c>
      <c r="J85" s="65">
        <v>1799</v>
      </c>
      <c r="K85" s="63">
        <v>11</v>
      </c>
      <c r="L85" s="66">
        <f t="shared" si="0"/>
        <v>163.54545454545453</v>
      </c>
      <c r="M85" s="253" t="s">
        <v>447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446</v>
      </c>
      <c r="E86" s="64"/>
      <c r="F86" s="253" t="s">
        <v>323</v>
      </c>
      <c r="G86" s="64" t="s">
        <v>134</v>
      </c>
      <c r="H86" s="72" t="s">
        <v>120</v>
      </c>
      <c r="I86" s="253"/>
      <c r="J86" s="65">
        <v>1961</v>
      </c>
      <c r="K86" s="63">
        <v>11</v>
      </c>
      <c r="L86" s="66">
        <f t="shared" si="0"/>
        <v>178.27272727272728</v>
      </c>
      <c r="M86" s="253" t="s">
        <v>415</v>
      </c>
    </row>
    <row r="87" spans="1:13" x14ac:dyDescent="0.25">
      <c r="A87" s="52"/>
      <c r="B87" s="52"/>
      <c r="C87" s="52"/>
      <c r="D87" s="32"/>
      <c r="E87" s="32"/>
      <c r="F87" s="54"/>
      <c r="G87" s="59"/>
      <c r="H87" s="71">
        <f>COUNTA(H7:H86)</f>
        <v>80</v>
      </c>
      <c r="I87" s="71"/>
      <c r="J87" s="158">
        <f>SUBTOTAL(9,J7:J86)</f>
        <v>135549</v>
      </c>
      <c r="K87" s="79">
        <f>SUBTOTAL(9,K7:K86)</f>
        <v>809</v>
      </c>
      <c r="L87" s="159">
        <f t="shared" ref="L87" si="1">J87/K87</f>
        <v>167.55129789864029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workbookViewId="0">
      <selection activeCell="D58" sqref="D5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58" t="s">
        <v>283</v>
      </c>
      <c r="B2" s="259"/>
      <c r="C2" s="259"/>
      <c r="D2" s="259"/>
      <c r="E2" s="259"/>
      <c r="F2" s="259"/>
      <c r="G2" s="259"/>
      <c r="H2" s="259"/>
      <c r="I2" s="260"/>
    </row>
    <row r="4" spans="1:10" x14ac:dyDescent="0.25">
      <c r="J4" s="63" t="s">
        <v>140</v>
      </c>
    </row>
    <row r="5" spans="1:10" ht="15.75" x14ac:dyDescent="0.25">
      <c r="A5" s="73" t="s">
        <v>443</v>
      </c>
    </row>
    <row r="6" spans="1:10" x14ac:dyDescent="0.25">
      <c r="A6" s="64" t="s">
        <v>331</v>
      </c>
      <c r="C6" s="63"/>
      <c r="D6" s="64" t="s">
        <v>357</v>
      </c>
      <c r="J6" s="52">
        <v>2</v>
      </c>
    </row>
    <row r="7" spans="1:10" x14ac:dyDescent="0.25">
      <c r="A7" s="64" t="s">
        <v>436</v>
      </c>
      <c r="B7" s="77"/>
      <c r="C7" s="63"/>
      <c r="D7" s="67" t="s">
        <v>434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436</v>
      </c>
      <c r="B8" s="77"/>
      <c r="C8" s="63"/>
      <c r="D8" s="67" t="s">
        <v>435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437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437</v>
      </c>
      <c r="B10" s="77"/>
      <c r="C10" s="52"/>
      <c r="D10" s="67" t="s">
        <v>442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221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215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61"/>
      <c r="B21" s="261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236</v>
      </c>
      <c r="D24" s="67" t="s">
        <v>282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364</v>
      </c>
      <c r="J27" s="52"/>
    </row>
    <row r="28" spans="1:10" x14ac:dyDescent="0.25">
      <c r="J28" s="52"/>
    </row>
    <row r="29" spans="1:10" x14ac:dyDescent="0.25">
      <c r="A29" s="187" t="s">
        <v>439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218</v>
      </c>
      <c r="B30" s="81"/>
      <c r="C30" s="63" t="s">
        <v>236</v>
      </c>
      <c r="D30" s="67" t="s">
        <v>232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331</v>
      </c>
      <c r="B31" s="81"/>
      <c r="C31" s="63" t="s">
        <v>134</v>
      </c>
      <c r="D31" s="67" t="s">
        <v>358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349</v>
      </c>
      <c r="B32" s="81"/>
      <c r="C32" s="63" t="s">
        <v>119</v>
      </c>
      <c r="D32" s="67" t="s">
        <v>359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349</v>
      </c>
      <c r="B33" s="81"/>
      <c r="C33" s="63" t="s">
        <v>119</v>
      </c>
      <c r="D33" s="67" t="s">
        <v>360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342</v>
      </c>
      <c r="B34" s="81"/>
      <c r="C34" s="63" t="s">
        <v>236</v>
      </c>
      <c r="D34" s="67" t="s">
        <v>361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342</v>
      </c>
      <c r="B35" s="81"/>
      <c r="C35" s="63" t="s">
        <v>236</v>
      </c>
      <c r="D35" s="67" t="s">
        <v>362</v>
      </c>
      <c r="E35" s="72"/>
      <c r="F35" s="64"/>
      <c r="G35" s="64"/>
      <c r="H35" s="64"/>
      <c r="I35" s="64"/>
      <c r="J35" s="63">
        <v>2</v>
      </c>
      <c r="K35" s="64" t="s">
        <v>437</v>
      </c>
    </row>
    <row r="36" spans="1:11" x14ac:dyDescent="0.25">
      <c r="A36" s="64" t="s">
        <v>398</v>
      </c>
      <c r="B36" s="81"/>
      <c r="C36" s="63" t="s">
        <v>119</v>
      </c>
      <c r="D36" s="64" t="s">
        <v>397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436</v>
      </c>
      <c r="B37" s="81"/>
      <c r="C37" s="63" t="s">
        <v>236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437</v>
      </c>
      <c r="B38" s="81"/>
      <c r="C38" s="63" t="s">
        <v>236</v>
      </c>
      <c r="D38" s="67" t="s">
        <v>438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/>
      <c r="B39" s="81"/>
      <c r="C39" s="63"/>
      <c r="D39" s="199"/>
      <c r="E39" s="72"/>
      <c r="F39" s="64"/>
      <c r="G39" s="64"/>
      <c r="H39" s="64"/>
      <c r="I39" s="64"/>
      <c r="J39" s="79">
        <f>SUM(J30:J38)</f>
        <v>20</v>
      </c>
    </row>
    <row r="40" spans="1:11" x14ac:dyDescent="0.25">
      <c r="A40" s="64"/>
      <c r="B40" s="81"/>
      <c r="C40" s="63"/>
      <c r="D40" s="63"/>
      <c r="E40" s="67"/>
      <c r="F40" s="64"/>
      <c r="G40" s="64"/>
      <c r="H40" s="63"/>
      <c r="I40" s="63"/>
      <c r="J40" s="100"/>
    </row>
    <row r="41" spans="1:11" x14ac:dyDescent="0.25">
      <c r="A41" s="64"/>
      <c r="B41" s="81"/>
      <c r="C41" s="63"/>
      <c r="D41" s="202"/>
      <c r="E41" s="72"/>
      <c r="F41" s="64"/>
      <c r="G41" s="64"/>
      <c r="H41" s="64"/>
      <c r="I41" s="191"/>
      <c r="J41" s="100"/>
    </row>
    <row r="42" spans="1:11" x14ac:dyDescent="0.25">
      <c r="A42" s="187" t="s">
        <v>440</v>
      </c>
      <c r="B42" s="81"/>
      <c r="C42" s="192"/>
      <c r="D42" s="67"/>
      <c r="E42" s="72"/>
      <c r="F42" s="64"/>
      <c r="G42" s="64"/>
      <c r="H42" s="64"/>
      <c r="I42" s="64"/>
      <c r="J42" s="63"/>
    </row>
    <row r="43" spans="1:11" x14ac:dyDescent="0.25">
      <c r="A43" s="64" t="s">
        <v>331</v>
      </c>
      <c r="B43" s="81"/>
      <c r="C43" s="63" t="s">
        <v>134</v>
      </c>
      <c r="D43" s="67" t="s">
        <v>363</v>
      </c>
      <c r="E43" s="72"/>
      <c r="F43" s="64"/>
      <c r="G43" s="64"/>
      <c r="H43" s="64"/>
      <c r="I43" s="64"/>
      <c r="J43" s="63">
        <v>2</v>
      </c>
    </row>
    <row r="44" spans="1:11" x14ac:dyDescent="0.25">
      <c r="A44" s="64" t="s">
        <v>385</v>
      </c>
      <c r="B44" s="81"/>
      <c r="C44" s="63" t="s">
        <v>134</v>
      </c>
      <c r="D44" s="64" t="s">
        <v>384</v>
      </c>
      <c r="E44" s="72"/>
      <c r="F44" s="64"/>
      <c r="G44" s="64"/>
      <c r="H44" s="64"/>
      <c r="I44" s="64"/>
      <c r="J44" s="100">
        <v>4</v>
      </c>
    </row>
    <row r="45" spans="1:11" x14ac:dyDescent="0.25">
      <c r="A45" s="64" t="s">
        <v>437</v>
      </c>
      <c r="B45" s="81"/>
      <c r="C45" s="63" t="s">
        <v>236</v>
      </c>
      <c r="D45" s="67" t="s">
        <v>441</v>
      </c>
      <c r="E45" s="72"/>
      <c r="F45" s="64"/>
      <c r="G45" s="64"/>
      <c r="H45" s="64"/>
      <c r="I45" s="64"/>
      <c r="J45" s="100">
        <v>1</v>
      </c>
    </row>
    <row r="46" spans="1:11" x14ac:dyDescent="0.25">
      <c r="D46" s="64"/>
      <c r="E46" s="64"/>
      <c r="F46" s="64"/>
      <c r="G46" s="64"/>
      <c r="H46" s="64"/>
      <c r="I46" s="64"/>
      <c r="J46" s="79">
        <f>SUM(J42:J45)</f>
        <v>7</v>
      </c>
    </row>
    <row r="47" spans="1:11" x14ac:dyDescent="0.25">
      <c r="A47" s="63"/>
      <c r="B47" s="64"/>
      <c r="C47" s="63"/>
      <c r="D47" s="81"/>
      <c r="F47" s="64"/>
      <c r="G47" s="64"/>
      <c r="I47" s="63"/>
      <c r="J47" s="100"/>
    </row>
    <row r="48" spans="1:11" ht="15.75" x14ac:dyDescent="0.25">
      <c r="A48" s="73" t="s">
        <v>155</v>
      </c>
      <c r="I48" s="191"/>
      <c r="J48" s="63"/>
    </row>
    <row r="49" spans="1:10" ht="15.75" x14ac:dyDescent="0.25">
      <c r="A49" s="73"/>
      <c r="I49" s="191"/>
      <c r="J49" s="63"/>
    </row>
    <row r="50" spans="1:10" x14ac:dyDescent="0.25">
      <c r="A50" s="52"/>
      <c r="J50" s="52"/>
    </row>
    <row r="51" spans="1:10" ht="15.75" x14ac:dyDescent="0.25">
      <c r="A51" s="73" t="s">
        <v>156</v>
      </c>
      <c r="J51" s="52"/>
    </row>
    <row r="52" spans="1:10" x14ac:dyDescent="0.25">
      <c r="A52" s="64"/>
      <c r="B52" s="63"/>
      <c r="C52" s="217"/>
      <c r="D52" s="81"/>
      <c r="E52" s="72"/>
      <c r="F52" s="77"/>
      <c r="G52" s="77"/>
      <c r="H52" s="77"/>
      <c r="I52" s="77"/>
      <c r="J52" s="63"/>
    </row>
    <row r="53" spans="1:10" x14ac:dyDescent="0.25">
      <c r="A53" s="71"/>
      <c r="B53" s="81"/>
      <c r="C53" s="77"/>
      <c r="D53" s="77"/>
      <c r="E53" s="77"/>
      <c r="F53" s="77"/>
      <c r="G53" s="77"/>
      <c r="H53" s="77"/>
      <c r="I53" s="77"/>
      <c r="J53" s="79">
        <f>SUM(J52:J52)</f>
        <v>0</v>
      </c>
    </row>
    <row r="54" spans="1:10" ht="15.75" x14ac:dyDescent="0.25">
      <c r="A54" s="73" t="s">
        <v>157</v>
      </c>
      <c r="J54" s="52"/>
    </row>
    <row r="55" spans="1:10" ht="15.75" x14ac:dyDescent="0.25">
      <c r="A55" s="55" t="s">
        <v>395</v>
      </c>
      <c r="B55" s="63" t="s">
        <v>137</v>
      </c>
      <c r="C55" s="63" t="s">
        <v>134</v>
      </c>
      <c r="D55" s="64" t="s">
        <v>384</v>
      </c>
      <c r="J55" s="52"/>
    </row>
    <row r="56" spans="1:10" x14ac:dyDescent="0.25">
      <c r="A56" s="249" t="s">
        <v>396</v>
      </c>
      <c r="B56" s="63" t="s">
        <v>136</v>
      </c>
      <c r="C56" s="63" t="s">
        <v>119</v>
      </c>
      <c r="D56" s="64" t="s">
        <v>397</v>
      </c>
      <c r="J56" s="52"/>
    </row>
    <row r="57" spans="1:10" x14ac:dyDescent="0.25">
      <c r="A57" s="249" t="s">
        <v>444</v>
      </c>
      <c r="B57" s="63" t="s">
        <v>319</v>
      </c>
      <c r="C57" s="249" t="s">
        <v>236</v>
      </c>
      <c r="D57" s="64" t="s">
        <v>445</v>
      </c>
      <c r="J57" s="52"/>
    </row>
    <row r="58" spans="1:10" ht="15.75" x14ac:dyDescent="0.25">
      <c r="A58" s="73"/>
      <c r="J58" s="52"/>
    </row>
    <row r="59" spans="1:10" ht="15.75" x14ac:dyDescent="0.25">
      <c r="A59" s="73"/>
      <c r="J59" s="52"/>
    </row>
    <row r="60" spans="1:10" x14ac:dyDescent="0.25">
      <c r="A60" s="212"/>
      <c r="B60" s="213"/>
      <c r="C60" s="212"/>
      <c r="D60" s="67"/>
      <c r="J60" s="52"/>
    </row>
    <row r="61" spans="1:10" x14ac:dyDescent="0.25">
      <c r="A61" s="170"/>
      <c r="J61" s="62">
        <f>SUM(J55:J60)</f>
        <v>0</v>
      </c>
    </row>
    <row r="62" spans="1:10" ht="15.75" x14ac:dyDescent="0.25">
      <c r="A62" s="73" t="s">
        <v>158</v>
      </c>
      <c r="J62" s="52"/>
    </row>
    <row r="63" spans="1:10" ht="15.75" x14ac:dyDescent="0.25">
      <c r="A63" s="73"/>
      <c r="J63" s="52"/>
    </row>
    <row r="64" spans="1:10" x14ac:dyDescent="0.25">
      <c r="A64" s="167" t="s">
        <v>205</v>
      </c>
      <c r="J64" s="52"/>
    </row>
    <row r="65" spans="1:10" x14ac:dyDescent="0.25">
      <c r="A65" s="72"/>
      <c r="B65" s="63"/>
      <c r="C65" s="63"/>
      <c r="D65" s="64"/>
      <c r="J65" s="63"/>
    </row>
    <row r="66" spans="1:10" ht="15.75" x14ac:dyDescent="0.25">
      <c r="A66" s="73"/>
      <c r="J66" s="79">
        <f>SUM(J65:J65)</f>
        <v>0</v>
      </c>
    </row>
    <row r="67" spans="1:10" x14ac:dyDescent="0.25">
      <c r="A67" s="74" t="s">
        <v>271</v>
      </c>
      <c r="J67" s="52"/>
    </row>
    <row r="68" spans="1:10" x14ac:dyDescent="0.25">
      <c r="A68" s="74"/>
      <c r="J68" s="52"/>
    </row>
    <row r="69" spans="1:10" ht="15.75" x14ac:dyDescent="0.25">
      <c r="A69" s="64"/>
      <c r="B69" s="52"/>
      <c r="C69" s="219"/>
      <c r="D69" s="67"/>
      <c r="J69" s="52"/>
    </row>
    <row r="70" spans="1:10" x14ac:dyDescent="0.25">
      <c r="A70" s="64"/>
      <c r="B70" s="52"/>
      <c r="C70" s="218"/>
      <c r="D70" s="67"/>
      <c r="J70" s="52"/>
    </row>
    <row r="71" spans="1:10" x14ac:dyDescent="0.25">
      <c r="A71" s="74" t="s">
        <v>159</v>
      </c>
      <c r="J71" s="52"/>
    </row>
    <row r="72" spans="1:10" x14ac:dyDescent="0.25">
      <c r="A72" s="74"/>
      <c r="B72" s="74"/>
      <c r="J72" s="52"/>
    </row>
    <row r="73" spans="1:10" x14ac:dyDescent="0.25">
      <c r="B73" s="75" t="s">
        <v>160</v>
      </c>
      <c r="C73" s="32"/>
      <c r="E73" s="32"/>
      <c r="F73" s="32"/>
      <c r="G73" s="32"/>
      <c r="J73" s="52"/>
    </row>
    <row r="74" spans="1:10" x14ac:dyDescent="0.25">
      <c r="A74" s="175"/>
      <c r="B74" s="174"/>
      <c r="C74" s="176"/>
      <c r="D74" s="67"/>
      <c r="E74" s="32"/>
      <c r="F74" s="32"/>
      <c r="G74" s="32"/>
      <c r="J74" s="52"/>
    </row>
    <row r="75" spans="1:10" x14ac:dyDescent="0.25">
      <c r="A75" s="63" t="s">
        <v>281</v>
      </c>
      <c r="B75" s="196" t="s">
        <v>236</v>
      </c>
      <c r="C75" s="179" t="s">
        <v>280</v>
      </c>
      <c r="D75" s="67" t="s">
        <v>161</v>
      </c>
      <c r="E75" s="72"/>
      <c r="F75" s="72"/>
      <c r="G75" s="72"/>
      <c r="H75" s="77"/>
      <c r="I75" s="77"/>
      <c r="J75" s="63">
        <v>1</v>
      </c>
    </row>
    <row r="76" spans="1:10" x14ac:dyDescent="0.25">
      <c r="A76" s="249" t="s">
        <v>394</v>
      </c>
      <c r="B76" s="63" t="s">
        <v>119</v>
      </c>
      <c r="C76" s="185" t="s">
        <v>393</v>
      </c>
      <c r="D76" s="67" t="s">
        <v>176</v>
      </c>
      <c r="E76" s="72"/>
      <c r="F76" s="72"/>
      <c r="G76" s="72"/>
      <c r="H76" s="77"/>
      <c r="I76" s="77"/>
      <c r="J76" s="63">
        <v>1</v>
      </c>
    </row>
    <row r="77" spans="1:10" x14ac:dyDescent="0.25">
      <c r="A77" s="64" t="s">
        <v>432</v>
      </c>
      <c r="B77" s="251" t="s">
        <v>236</v>
      </c>
      <c r="C77" s="211" t="s">
        <v>433</v>
      </c>
      <c r="D77" s="67" t="s">
        <v>176</v>
      </c>
      <c r="E77" s="72"/>
      <c r="F77" s="72"/>
      <c r="G77" s="72"/>
      <c r="H77" s="77"/>
      <c r="I77" s="77"/>
      <c r="J77" s="63">
        <v>1</v>
      </c>
    </row>
    <row r="78" spans="1:10" x14ac:dyDescent="0.25">
      <c r="A78" s="64"/>
      <c r="B78" s="214"/>
      <c r="C78" s="214"/>
      <c r="D78" s="67"/>
      <c r="E78" s="72"/>
      <c r="F78" s="72"/>
      <c r="G78" s="72"/>
      <c r="H78" s="77"/>
      <c r="I78" s="77"/>
      <c r="J78" s="63"/>
    </row>
    <row r="79" spans="1:10" x14ac:dyDescent="0.25">
      <c r="E79" s="77"/>
      <c r="F79" s="77"/>
      <c r="G79" s="77"/>
      <c r="H79" s="77"/>
      <c r="I79" s="77"/>
      <c r="J79" s="79">
        <f>SUM(J73:J78)</f>
        <v>3</v>
      </c>
    </row>
    <row r="80" spans="1:10" x14ac:dyDescent="0.25">
      <c r="A80" s="74"/>
    </row>
    <row r="81" spans="1:10" x14ac:dyDescent="0.25">
      <c r="A81" s="74"/>
      <c r="I81" s="63" t="s">
        <v>164</v>
      </c>
      <c r="J81" s="63">
        <f>J11+J18+J22+J26+J39+J46+J53+J61+J66+J69+J79</f>
        <v>39</v>
      </c>
    </row>
    <row r="82" spans="1:10" x14ac:dyDescent="0.25">
      <c r="B82" s="52"/>
      <c r="C82" s="32"/>
      <c r="E82" s="52"/>
      <c r="F82" s="32"/>
    </row>
    <row r="83" spans="1:10" x14ac:dyDescent="0.25">
      <c r="A83" s="74" t="s">
        <v>163</v>
      </c>
      <c r="B83" s="52"/>
      <c r="C83" s="32"/>
      <c r="E83" s="76"/>
    </row>
    <row r="85" spans="1:10" x14ac:dyDescent="0.25">
      <c r="A85" s="63"/>
      <c r="B85" s="257"/>
      <c r="C85" s="257"/>
      <c r="D85" s="67"/>
      <c r="E85" s="64"/>
      <c r="F85" s="52"/>
    </row>
    <row r="86" spans="1:10" x14ac:dyDescent="0.25">
      <c r="A86" s="63"/>
      <c r="B86" s="257"/>
      <c r="C86" s="257"/>
      <c r="D86" s="63"/>
      <c r="E86" s="64"/>
      <c r="F86" s="52"/>
    </row>
    <row r="87" spans="1:10" x14ac:dyDescent="0.25">
      <c r="A87" s="63"/>
      <c r="B87" s="257"/>
      <c r="C87" s="257"/>
      <c r="D87" s="63"/>
      <c r="E87" s="64"/>
    </row>
    <row r="88" spans="1:10" x14ac:dyDescent="0.25">
      <c r="A88" s="52"/>
      <c r="B88" s="257"/>
      <c r="C88" s="257"/>
      <c r="D88" s="63"/>
      <c r="E88" s="64"/>
    </row>
    <row r="89" spans="1:10" x14ac:dyDescent="0.25">
      <c r="B89" s="257"/>
      <c r="C89" s="257"/>
      <c r="D89" s="63"/>
    </row>
    <row r="90" spans="1:10" x14ac:dyDescent="0.25">
      <c r="B90" s="257"/>
      <c r="C90" s="257"/>
      <c r="D90" s="63"/>
    </row>
  </sheetData>
  <mergeCells count="8">
    <mergeCell ref="B89:C89"/>
    <mergeCell ref="B90:C90"/>
    <mergeCell ref="B86:C86"/>
    <mergeCell ref="A2:I2"/>
    <mergeCell ref="A21:B21"/>
    <mergeCell ref="B85:C85"/>
    <mergeCell ref="B87:C87"/>
    <mergeCell ref="B88:C8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6" workbookViewId="0">
      <selection activeCell="F34" sqref="F34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58" t="s">
        <v>284</v>
      </c>
      <c r="C2" s="259"/>
      <c r="D2" s="259"/>
      <c r="E2" s="259"/>
      <c r="F2" s="259"/>
      <c r="G2" s="259"/>
      <c r="H2" s="259"/>
      <c r="I2" s="259"/>
      <c r="J2" s="259"/>
      <c r="K2" s="259"/>
    </row>
    <row r="3" spans="2:11" x14ac:dyDescent="0.25">
      <c r="C3" s="209"/>
    </row>
    <row r="4" spans="2:11" x14ac:dyDescent="0.25">
      <c r="C4" s="84" t="s">
        <v>261</v>
      </c>
      <c r="D4" s="84" t="s">
        <v>262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264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161</v>
      </c>
      <c r="C9" s="229"/>
      <c r="D9" s="88"/>
      <c r="E9" s="164">
        <v>2</v>
      </c>
      <c r="F9" s="88"/>
      <c r="G9" s="165">
        <v>1</v>
      </c>
      <c r="H9" s="88"/>
      <c r="I9" s="88"/>
      <c r="J9" s="89">
        <v>1</v>
      </c>
      <c r="K9" s="87">
        <f t="shared" ref="K9:K31" si="0">C9+D9+E9+F9+G9+H9+I9+J9</f>
        <v>4</v>
      </c>
    </row>
    <row r="10" spans="2:11" x14ac:dyDescent="0.25">
      <c r="B10" s="72" t="s">
        <v>149</v>
      </c>
      <c r="C10" s="229"/>
      <c r="D10" s="88"/>
      <c r="E10" s="164">
        <v>2</v>
      </c>
      <c r="F10" s="88"/>
      <c r="G10" s="165">
        <v>1</v>
      </c>
      <c r="H10" s="88"/>
      <c r="I10" s="177"/>
      <c r="J10" s="88"/>
      <c r="K10" s="87">
        <f t="shared" si="0"/>
        <v>3</v>
      </c>
    </row>
    <row r="11" spans="2:11" x14ac:dyDescent="0.25">
      <c r="B11" s="64" t="s">
        <v>145</v>
      </c>
      <c r="C11" s="88"/>
      <c r="D11" s="88"/>
      <c r="E11" s="164">
        <v>2</v>
      </c>
      <c r="F11" s="88"/>
      <c r="G11" s="88"/>
      <c r="H11" s="88"/>
      <c r="I11" s="88"/>
      <c r="J11" s="88"/>
      <c r="K11" s="87">
        <f t="shared" si="0"/>
        <v>2</v>
      </c>
    </row>
    <row r="12" spans="2:11" x14ac:dyDescent="0.25">
      <c r="B12" s="72" t="s">
        <v>365</v>
      </c>
      <c r="C12" s="88"/>
      <c r="D12" s="88"/>
      <c r="E12" s="164">
        <v>1</v>
      </c>
      <c r="F12" s="91">
        <v>2</v>
      </c>
      <c r="G12" s="88"/>
      <c r="H12" s="88"/>
      <c r="I12" s="88"/>
      <c r="J12" s="88"/>
      <c r="K12" s="87">
        <f t="shared" si="0"/>
        <v>3</v>
      </c>
    </row>
    <row r="13" spans="2:11" x14ac:dyDescent="0.25">
      <c r="B13" s="72" t="s">
        <v>141</v>
      </c>
      <c r="C13" s="243">
        <v>1</v>
      </c>
      <c r="D13" s="88"/>
      <c r="E13" s="164">
        <v>1</v>
      </c>
      <c r="F13" s="88"/>
      <c r="G13" s="165">
        <v>1</v>
      </c>
      <c r="H13" s="88"/>
      <c r="I13" s="88"/>
      <c r="J13" s="88"/>
      <c r="K13" s="87">
        <f t="shared" si="0"/>
        <v>3</v>
      </c>
    </row>
    <row r="14" spans="2:11" x14ac:dyDescent="0.25">
      <c r="B14" s="72" t="s">
        <v>176</v>
      </c>
      <c r="C14" s="243">
        <v>1</v>
      </c>
      <c r="D14" s="88"/>
      <c r="E14" s="164">
        <v>1</v>
      </c>
      <c r="F14" s="88"/>
      <c r="G14" s="88"/>
      <c r="H14" s="88"/>
      <c r="I14" s="88"/>
      <c r="J14" s="89">
        <v>2</v>
      </c>
      <c r="K14" s="87">
        <f t="shared" si="0"/>
        <v>4</v>
      </c>
    </row>
    <row r="15" spans="2:11" x14ac:dyDescent="0.25">
      <c r="B15" s="72" t="s">
        <v>142</v>
      </c>
      <c r="C15" s="72"/>
      <c r="D15" s="88"/>
      <c r="E15" s="88"/>
      <c r="F15" s="91">
        <v>2</v>
      </c>
      <c r="G15" s="88"/>
      <c r="H15" s="88"/>
      <c r="I15" s="88"/>
      <c r="J15" s="88"/>
      <c r="K15" s="87">
        <f t="shared" si="0"/>
        <v>2</v>
      </c>
    </row>
    <row r="16" spans="2:11" x14ac:dyDescent="0.25">
      <c r="B16" s="72" t="s">
        <v>147</v>
      </c>
      <c r="C16" s="243">
        <v>1</v>
      </c>
      <c r="D16" s="88"/>
      <c r="E16" s="88"/>
      <c r="F16" s="88"/>
      <c r="G16" s="88"/>
      <c r="H16" s="88"/>
      <c r="I16" s="88"/>
      <c r="J16" s="88"/>
      <c r="K16" s="87">
        <f t="shared" si="0"/>
        <v>1</v>
      </c>
    </row>
    <row r="17" spans="2:11" x14ac:dyDescent="0.25">
      <c r="B17" s="64" t="s">
        <v>366</v>
      </c>
      <c r="C17" s="243">
        <v>1</v>
      </c>
      <c r="D17" s="88"/>
      <c r="E17" s="88"/>
      <c r="F17" s="88"/>
      <c r="G17" s="88"/>
      <c r="H17" s="88"/>
      <c r="I17" s="88"/>
      <c r="J17" s="88"/>
      <c r="K17" s="87">
        <f t="shared" si="0"/>
        <v>1</v>
      </c>
    </row>
    <row r="18" spans="2:11" x14ac:dyDescent="0.25">
      <c r="B18" s="72" t="s">
        <v>151</v>
      </c>
      <c r="C18" s="88"/>
      <c r="D18" s="88"/>
      <c r="E18" s="164">
        <v>2</v>
      </c>
      <c r="F18" s="88"/>
      <c r="G18" s="88"/>
      <c r="H18" s="88"/>
      <c r="I18" s="88"/>
      <c r="J18" s="88"/>
      <c r="K18" s="87">
        <f t="shared" si="0"/>
        <v>2</v>
      </c>
    </row>
    <row r="19" spans="2:11" x14ac:dyDescent="0.25">
      <c r="B19" s="72" t="s">
        <v>216</v>
      </c>
      <c r="C19" s="88"/>
      <c r="D19" s="88"/>
      <c r="E19" s="164">
        <v>1</v>
      </c>
      <c r="F19" s="88"/>
      <c r="G19" s="88"/>
      <c r="H19" s="88"/>
      <c r="I19" s="88"/>
      <c r="J19" s="88"/>
      <c r="K19" s="87">
        <f t="shared" si="0"/>
        <v>1</v>
      </c>
    </row>
    <row r="20" spans="2:11" x14ac:dyDescent="0.25">
      <c r="B20" s="72" t="s">
        <v>162</v>
      </c>
      <c r="C20" s="229"/>
      <c r="D20" s="88"/>
      <c r="E20" s="164">
        <v>1</v>
      </c>
      <c r="F20" s="88"/>
      <c r="G20" s="88"/>
      <c r="H20" s="88"/>
      <c r="I20" s="88"/>
      <c r="J20" s="88"/>
      <c r="K20" s="87">
        <f t="shared" si="0"/>
        <v>1</v>
      </c>
    </row>
    <row r="21" spans="2:11" x14ac:dyDescent="0.25">
      <c r="B21" s="72" t="s">
        <v>153</v>
      </c>
      <c r="C21" s="229"/>
      <c r="D21" s="88"/>
      <c r="E21" s="164">
        <v>1</v>
      </c>
      <c r="F21" s="88"/>
      <c r="G21" s="88"/>
      <c r="H21" s="88"/>
      <c r="I21" s="88"/>
      <c r="J21" s="88"/>
      <c r="K21" s="87">
        <f t="shared" si="0"/>
        <v>1</v>
      </c>
    </row>
    <row r="22" spans="2:11" x14ac:dyDescent="0.25">
      <c r="B22" s="72" t="s">
        <v>174</v>
      </c>
      <c r="C22" s="229"/>
      <c r="D22" s="88"/>
      <c r="E22" s="164">
        <v>1</v>
      </c>
      <c r="F22" s="88"/>
      <c r="G22" s="88"/>
      <c r="H22" s="88"/>
      <c r="I22" s="88"/>
      <c r="J22" s="88"/>
      <c r="K22" s="87">
        <f t="shared" si="0"/>
        <v>1</v>
      </c>
    </row>
    <row r="23" spans="2:11" x14ac:dyDescent="0.25">
      <c r="B23" s="72" t="s">
        <v>150</v>
      </c>
      <c r="C23" s="72"/>
      <c r="D23" s="88"/>
      <c r="E23" s="164">
        <v>1</v>
      </c>
      <c r="F23" s="88"/>
      <c r="G23" s="88"/>
      <c r="H23" s="88"/>
      <c r="I23" s="88"/>
      <c r="J23" s="88"/>
      <c r="K23" s="87">
        <f t="shared" si="0"/>
        <v>1</v>
      </c>
    </row>
    <row r="24" spans="2:11" x14ac:dyDescent="0.25">
      <c r="B24" s="64" t="s">
        <v>181</v>
      </c>
      <c r="C24" s="72"/>
      <c r="D24" s="88"/>
      <c r="E24" s="164">
        <v>1</v>
      </c>
      <c r="F24" s="88"/>
      <c r="G24" s="88"/>
      <c r="H24" s="88"/>
      <c r="I24" s="88"/>
      <c r="J24" s="63"/>
      <c r="K24" s="87">
        <f t="shared" si="0"/>
        <v>1</v>
      </c>
    </row>
    <row r="25" spans="2:11" x14ac:dyDescent="0.25">
      <c r="B25" s="72" t="s">
        <v>173</v>
      </c>
      <c r="C25" s="72"/>
      <c r="D25" s="88"/>
      <c r="E25" s="164">
        <v>1</v>
      </c>
      <c r="F25" s="88"/>
      <c r="G25" s="88"/>
      <c r="H25" s="88"/>
      <c r="I25" s="88"/>
      <c r="J25" s="63"/>
      <c r="K25" s="87">
        <f t="shared" si="0"/>
        <v>1</v>
      </c>
    </row>
    <row r="26" spans="2:11" x14ac:dyDescent="0.25">
      <c r="B26" s="72" t="s">
        <v>146</v>
      </c>
      <c r="C26" s="72"/>
      <c r="D26" s="88"/>
      <c r="E26" s="164">
        <v>1</v>
      </c>
      <c r="F26" s="88"/>
      <c r="G26" s="88"/>
      <c r="H26" s="88"/>
      <c r="I26" s="88"/>
      <c r="J26" s="63"/>
      <c r="K26" s="87">
        <f t="shared" si="0"/>
        <v>1</v>
      </c>
    </row>
    <row r="27" spans="2:11" x14ac:dyDescent="0.25">
      <c r="B27" s="72" t="s">
        <v>219</v>
      </c>
      <c r="C27" s="88"/>
      <c r="D27" s="88"/>
      <c r="E27" s="88"/>
      <c r="F27" s="91">
        <v>1</v>
      </c>
      <c r="G27" s="88"/>
      <c r="H27" s="88"/>
      <c r="I27" s="88"/>
      <c r="J27" s="88"/>
      <c r="K27" s="87">
        <f t="shared" si="0"/>
        <v>1</v>
      </c>
    </row>
    <row r="28" spans="2:11" x14ac:dyDescent="0.25">
      <c r="B28" s="72" t="s">
        <v>152</v>
      </c>
      <c r="D28" s="88"/>
      <c r="E28" s="88"/>
      <c r="F28" s="91">
        <v>1</v>
      </c>
      <c r="G28" s="88"/>
      <c r="H28" s="88"/>
      <c r="I28" s="177"/>
      <c r="K28" s="87">
        <f t="shared" si="0"/>
        <v>1</v>
      </c>
    </row>
    <row r="29" spans="2:11" x14ac:dyDescent="0.25">
      <c r="B29" s="72" t="s">
        <v>154</v>
      </c>
      <c r="C29" s="72"/>
      <c r="D29" s="88"/>
      <c r="E29" s="164">
        <v>1</v>
      </c>
      <c r="F29" s="91">
        <v>1</v>
      </c>
      <c r="G29" s="88"/>
      <c r="H29" s="88"/>
      <c r="I29" s="88"/>
      <c r="J29" s="63"/>
      <c r="K29" s="87">
        <f t="shared" si="0"/>
        <v>2</v>
      </c>
    </row>
    <row r="30" spans="2:11" x14ac:dyDescent="0.25">
      <c r="B30" s="72" t="s">
        <v>178</v>
      </c>
      <c r="C30" s="243">
        <v>1</v>
      </c>
      <c r="D30" s="88"/>
      <c r="E30" s="254"/>
      <c r="F30" s="254"/>
      <c r="G30" s="88"/>
      <c r="H30" s="88"/>
      <c r="I30" s="88"/>
      <c r="J30" s="63"/>
      <c r="K30" s="87">
        <f t="shared" si="0"/>
        <v>1</v>
      </c>
    </row>
    <row r="31" spans="2:11" x14ac:dyDescent="0.25">
      <c r="B31" s="72" t="s">
        <v>434</v>
      </c>
      <c r="C31" s="243">
        <v>1</v>
      </c>
      <c r="D31" s="88"/>
      <c r="E31" s="88"/>
      <c r="F31" s="88"/>
      <c r="G31" s="88"/>
      <c r="H31" s="88"/>
      <c r="I31" s="88"/>
      <c r="J31" s="63"/>
      <c r="K31" s="87">
        <f t="shared" si="0"/>
        <v>1</v>
      </c>
    </row>
    <row r="32" spans="2:11" x14ac:dyDescent="0.25">
      <c r="B32" s="72"/>
      <c r="C32" s="72"/>
      <c r="D32" s="88"/>
      <c r="E32" s="88"/>
      <c r="F32" s="88"/>
      <c r="G32" s="88"/>
      <c r="H32" s="88"/>
      <c r="I32" s="88"/>
      <c r="J32" s="63"/>
      <c r="K32" s="177"/>
    </row>
    <row r="33" spans="1:11" x14ac:dyDescent="0.25">
      <c r="A33" t="s">
        <v>9</v>
      </c>
      <c r="B33" s="63">
        <f>COUNTA(B9:B31)</f>
        <v>23</v>
      </c>
      <c r="C33" s="63">
        <f>SUM(C10:C31)</f>
        <v>6</v>
      </c>
      <c r="D33" s="63">
        <f>SUM(D10:D29)</f>
        <v>0</v>
      </c>
      <c r="E33" s="63">
        <f>SUM(E10:E31)</f>
        <v>18</v>
      </c>
      <c r="F33" s="63">
        <f>SUM(F10:F31)</f>
        <v>7</v>
      </c>
      <c r="G33" s="63">
        <f>SUM(G10:G31)</f>
        <v>2</v>
      </c>
      <c r="H33" s="63">
        <f t="shared" ref="H33" si="1">SUM(H10:H29)</f>
        <v>0</v>
      </c>
      <c r="I33" s="63">
        <f>SUM(I10:I31)</f>
        <v>0</v>
      </c>
      <c r="J33" s="63">
        <f>SUM(J10:J31)</f>
        <v>2</v>
      </c>
      <c r="K33" s="63">
        <f>SUM(K9:K31)</f>
        <v>39</v>
      </c>
    </row>
    <row r="34" spans="1:11" x14ac:dyDescent="0.25">
      <c r="B34" s="72"/>
      <c r="C34" s="72"/>
      <c r="D34" s="63"/>
      <c r="E34" s="88"/>
      <c r="F34" s="88"/>
      <c r="G34" s="63"/>
      <c r="H34" s="63"/>
      <c r="I34" s="63"/>
      <c r="J34" s="63"/>
      <c r="K34" s="63"/>
    </row>
    <row r="35" spans="1:11" x14ac:dyDescent="0.25">
      <c r="B35" s="72" t="s">
        <v>182</v>
      </c>
      <c r="C35" s="72"/>
      <c r="D35" s="63"/>
      <c r="E35" s="88"/>
      <c r="F35" s="88"/>
      <c r="G35" s="63"/>
      <c r="H35" s="63"/>
      <c r="I35" s="63"/>
      <c r="J35" s="63"/>
      <c r="K35" s="63"/>
    </row>
    <row r="36" spans="1:11" x14ac:dyDescent="0.25">
      <c r="B36" s="72"/>
      <c r="C36" s="72"/>
      <c r="D36" s="63"/>
      <c r="E36" s="88"/>
      <c r="F36" s="88"/>
      <c r="G36" s="63"/>
      <c r="H36" s="63"/>
      <c r="I36" s="63"/>
      <c r="J36" s="63"/>
      <c r="K36" s="63"/>
    </row>
    <row r="37" spans="1:11" x14ac:dyDescent="0.25">
      <c r="B37" s="72" t="s">
        <v>255</v>
      </c>
      <c r="C37" s="64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64" t="s">
        <v>184</v>
      </c>
      <c r="C38" s="64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64" t="s">
        <v>183</v>
      </c>
      <c r="C39" s="72"/>
      <c r="D39" s="63"/>
      <c r="E39" s="63"/>
      <c r="F39" s="88"/>
      <c r="G39" s="63"/>
      <c r="H39" s="63"/>
      <c r="I39" s="63"/>
      <c r="J39" s="63"/>
      <c r="K39" s="63"/>
    </row>
    <row r="40" spans="1:11" x14ac:dyDescent="0.25">
      <c r="B40" s="64" t="s">
        <v>220</v>
      </c>
      <c r="C40" s="72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B41" s="64" t="s">
        <v>180</v>
      </c>
      <c r="C41" s="64"/>
      <c r="D41" s="77"/>
      <c r="E41" s="77"/>
      <c r="F41" s="77"/>
      <c r="G41" s="77"/>
      <c r="H41" s="77"/>
      <c r="I41" s="77"/>
      <c r="J41" s="77"/>
      <c r="K41" s="77"/>
    </row>
    <row r="42" spans="1:11" x14ac:dyDescent="0.25">
      <c r="B42" s="64" t="s">
        <v>376</v>
      </c>
      <c r="C42" s="64"/>
      <c r="D42" s="77"/>
      <c r="E42" s="77"/>
      <c r="F42" s="77"/>
      <c r="G42" s="77"/>
      <c r="H42" s="77"/>
      <c r="I42" s="77"/>
      <c r="J42" s="77"/>
      <c r="K42" s="77"/>
    </row>
    <row r="43" spans="1:11" x14ac:dyDescent="0.25">
      <c r="B43" s="72" t="s">
        <v>148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72" t="s">
        <v>256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374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143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375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179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64" t="s">
        <v>263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144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175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269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212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224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72" t="s">
        <v>177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 t="s">
        <v>185</v>
      </c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64"/>
      <c r="C58" s="64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B59" s="64"/>
      <c r="C59" s="64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B60" s="173"/>
      <c r="C60" s="208"/>
      <c r="D60" s="77"/>
      <c r="E60" s="77"/>
      <c r="F60" s="77"/>
      <c r="G60" s="77"/>
      <c r="H60" s="77"/>
      <c r="I60" s="77"/>
      <c r="J60" s="77"/>
      <c r="K60" s="77"/>
    </row>
    <row r="61" spans="1:11" x14ac:dyDescent="0.25">
      <c r="A61" t="s">
        <v>9</v>
      </c>
      <c r="B61" s="63">
        <f>COUNTA(B36:B57)</f>
        <v>20</v>
      </c>
      <c r="C61" s="63"/>
    </row>
  </sheetData>
  <sortState ref="B9:K29">
    <sortCondition descending="1" ref="K9:K29"/>
    <sortCondition descending="1" ref="C9:C29"/>
    <sortCondition descending="1" ref="D9:D29"/>
    <sortCondition descending="1" ref="E9:E29"/>
    <sortCondition descending="1" ref="F9:F29"/>
    <sortCondition descending="1" ref="J9:J2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56" workbookViewId="0">
      <selection activeCell="B87" sqref="B87:D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239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62" t="s">
        <v>188</v>
      </c>
      <c r="F9" s="262"/>
      <c r="G9" s="262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189</v>
      </c>
      <c r="F11" s="71">
        <v>4</v>
      </c>
      <c r="G11" s="72" t="s">
        <v>209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189</v>
      </c>
      <c r="F12" s="71">
        <v>4</v>
      </c>
      <c r="G12" s="64" t="s">
        <v>260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189</v>
      </c>
      <c r="F13" s="71">
        <v>4</v>
      </c>
      <c r="G13" s="72" t="s">
        <v>268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3">
        <v>10</v>
      </c>
      <c r="C16" s="63">
        <v>10</v>
      </c>
      <c r="D16" s="63">
        <v>2021</v>
      </c>
      <c r="E16" s="71" t="s">
        <v>189</v>
      </c>
      <c r="F16" s="71">
        <v>4</v>
      </c>
      <c r="G16" s="72" t="s">
        <v>209</v>
      </c>
      <c r="H16" s="72" t="s">
        <v>238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189</v>
      </c>
      <c r="F17" s="71">
        <v>4</v>
      </c>
      <c r="G17" s="64" t="s">
        <v>260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189</v>
      </c>
      <c r="F18" s="170">
        <v>4</v>
      </c>
      <c r="G18" s="72" t="s">
        <v>268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3">
        <v>10</v>
      </c>
      <c r="C21" s="63">
        <v>10</v>
      </c>
      <c r="D21" s="63">
        <v>2021</v>
      </c>
      <c r="E21" s="71" t="s">
        <v>189</v>
      </c>
      <c r="F21" s="71">
        <v>4</v>
      </c>
      <c r="G21" s="72" t="s">
        <v>209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189</v>
      </c>
      <c r="F22" s="71">
        <v>4</v>
      </c>
      <c r="G22" s="64" t="s">
        <v>260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189</v>
      </c>
      <c r="F23" s="71">
        <v>4</v>
      </c>
      <c r="G23" s="72" t="s">
        <v>268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3">
        <v>10</v>
      </c>
      <c r="C26" s="63">
        <v>10</v>
      </c>
      <c r="D26" s="63">
        <v>2021</v>
      </c>
      <c r="E26" s="71" t="s">
        <v>189</v>
      </c>
      <c r="F26" s="71">
        <v>4</v>
      </c>
      <c r="G26" s="72" t="s">
        <v>209</v>
      </c>
      <c r="H26" s="72" t="s">
        <v>190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189</v>
      </c>
      <c r="F27" s="71">
        <v>4</v>
      </c>
      <c r="G27" s="72" t="s">
        <v>268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3">
        <v>10</v>
      </c>
      <c r="C30" s="63">
        <v>10</v>
      </c>
      <c r="D30" s="63">
        <v>2021</v>
      </c>
      <c r="E30" s="71" t="s">
        <v>189</v>
      </c>
      <c r="F30" s="71">
        <v>4</v>
      </c>
      <c r="G30" s="72" t="s">
        <v>209</v>
      </c>
      <c r="H30" s="72" t="s">
        <v>191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189</v>
      </c>
      <c r="F31" s="71">
        <v>4</v>
      </c>
      <c r="G31" s="64" t="s">
        <v>260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189</v>
      </c>
      <c r="F32" s="71">
        <v>4</v>
      </c>
      <c r="G32" s="72" t="s">
        <v>268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6" t="s">
        <v>189</v>
      </c>
      <c r="F35" s="206">
        <v>4</v>
      </c>
      <c r="G35" s="64" t="s">
        <v>260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192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62" t="s">
        <v>193</v>
      </c>
      <c r="F41" s="262"/>
      <c r="G41" s="262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3">
        <v>10</v>
      </c>
      <c r="C43" s="63">
        <v>10</v>
      </c>
      <c r="D43" s="63">
        <v>2021</v>
      </c>
      <c r="E43" s="71" t="s">
        <v>194</v>
      </c>
      <c r="F43" s="71">
        <v>4</v>
      </c>
      <c r="G43" s="72" t="s">
        <v>237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194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194</v>
      </c>
      <c r="F45" s="71">
        <v>4</v>
      </c>
      <c r="G45" s="72" t="s">
        <v>267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3">
        <v>10</v>
      </c>
      <c r="C48" s="63">
        <v>10</v>
      </c>
      <c r="D48" s="63">
        <v>2021</v>
      </c>
      <c r="E48" s="71" t="s">
        <v>194</v>
      </c>
      <c r="F48" s="71">
        <v>4</v>
      </c>
      <c r="G48" s="72" t="s">
        <v>237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194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194</v>
      </c>
      <c r="F50" s="71">
        <v>4</v>
      </c>
      <c r="G50" s="72" t="s">
        <v>267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3">
        <v>10</v>
      </c>
      <c r="C53" s="63">
        <v>10</v>
      </c>
      <c r="D53" s="63">
        <v>2021</v>
      </c>
      <c r="E53" s="71" t="s">
        <v>194</v>
      </c>
      <c r="F53" s="71">
        <v>4</v>
      </c>
      <c r="G53" s="72" t="s">
        <v>237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194</v>
      </c>
      <c r="F56" s="71">
        <v>4</v>
      </c>
      <c r="G56" s="64" t="s">
        <v>119</v>
      </c>
      <c r="H56" s="72" t="s">
        <v>135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194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3">
        <v>10</v>
      </c>
      <c r="C60" s="63">
        <v>10</v>
      </c>
      <c r="D60" s="63">
        <v>2021</v>
      </c>
      <c r="E60" s="71" t="s">
        <v>194</v>
      </c>
      <c r="F60" s="71">
        <v>4</v>
      </c>
      <c r="G60" s="72" t="s">
        <v>237</v>
      </c>
      <c r="H60" s="67" t="s">
        <v>138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194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194</v>
      </c>
      <c r="F62" s="170">
        <v>4</v>
      </c>
      <c r="G62" s="72" t="s">
        <v>267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6" t="s">
        <v>194</v>
      </c>
      <c r="F65" s="206">
        <v>4</v>
      </c>
      <c r="G65" s="64" t="s">
        <v>119</v>
      </c>
      <c r="H65" s="77" t="s">
        <v>257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267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192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62" t="s">
        <v>195</v>
      </c>
      <c r="F70" s="262"/>
      <c r="G70" s="262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16</v>
      </c>
      <c r="C72" s="63">
        <v>10</v>
      </c>
      <c r="D72" s="63">
        <v>2022</v>
      </c>
      <c r="E72" s="71" t="s">
        <v>196</v>
      </c>
      <c r="F72" s="71">
        <v>3</v>
      </c>
      <c r="G72" s="72" t="s">
        <v>134</v>
      </c>
      <c r="H72" s="64" t="s">
        <v>197</v>
      </c>
      <c r="I72" s="63">
        <v>879</v>
      </c>
      <c r="J72" s="63">
        <v>7</v>
      </c>
      <c r="K72" s="66">
        <f>I72/J72</f>
        <v>125.57142857142857</v>
      </c>
    </row>
    <row r="73" spans="2:11" x14ac:dyDescent="0.25">
      <c r="B73" s="63"/>
      <c r="C73" s="63"/>
      <c r="D73" s="63"/>
      <c r="E73" s="71" t="s">
        <v>196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196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879</v>
      </c>
      <c r="J75" s="79">
        <f>SUM(J72:J74)</f>
        <v>7</v>
      </c>
      <c r="K75" s="66">
        <f>I75/J75</f>
        <v>125.57142857142857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247">
        <v>16</v>
      </c>
      <c r="C77" s="63">
        <v>10</v>
      </c>
      <c r="D77" s="63">
        <v>2022</v>
      </c>
      <c r="E77" s="71" t="s">
        <v>196</v>
      </c>
      <c r="F77" s="170">
        <v>3</v>
      </c>
      <c r="G77" s="72" t="s">
        <v>134</v>
      </c>
      <c r="H77" s="72" t="s">
        <v>133</v>
      </c>
      <c r="I77" s="63">
        <v>888</v>
      </c>
      <c r="J77" s="63">
        <v>4</v>
      </c>
      <c r="K77" s="66">
        <f>I77/J77</f>
        <v>222</v>
      </c>
    </row>
    <row r="78" spans="2:11" x14ac:dyDescent="0.25">
      <c r="B78" s="170"/>
      <c r="C78" s="63"/>
      <c r="D78" s="63"/>
      <c r="E78" s="170" t="s">
        <v>196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196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888</v>
      </c>
      <c r="J80" s="79">
        <f>SUM(J77:J79)</f>
        <v>4</v>
      </c>
      <c r="K80" s="66">
        <f>I80/J80</f>
        <v>222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247">
        <v>16</v>
      </c>
      <c r="C82" s="63">
        <v>10</v>
      </c>
      <c r="D82" s="63">
        <v>2022</v>
      </c>
      <c r="E82" s="71" t="s">
        <v>196</v>
      </c>
      <c r="F82" s="170">
        <v>3</v>
      </c>
      <c r="G82" s="72" t="s">
        <v>134</v>
      </c>
      <c r="H82" s="64" t="s">
        <v>383</v>
      </c>
      <c r="I82" s="63">
        <v>750</v>
      </c>
      <c r="J82" s="63">
        <v>6</v>
      </c>
      <c r="K82" s="66">
        <f>I82/J82</f>
        <v>125</v>
      </c>
    </row>
    <row r="83" spans="2:11" x14ac:dyDescent="0.25">
      <c r="B83" s="63"/>
      <c r="C83" s="63"/>
      <c r="D83" s="63"/>
      <c r="E83" s="71" t="s">
        <v>196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196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750</v>
      </c>
      <c r="J85" s="79">
        <f>SUM(J82:J84)</f>
        <v>6</v>
      </c>
      <c r="K85" s="66">
        <f>I85/J85</f>
        <v>125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247">
        <v>16</v>
      </c>
      <c r="C87" s="63">
        <v>10</v>
      </c>
      <c r="D87" s="63">
        <v>2022</v>
      </c>
      <c r="E87" s="71" t="s">
        <v>196</v>
      </c>
      <c r="F87" s="170">
        <v>3</v>
      </c>
      <c r="G87" s="72" t="s">
        <v>134</v>
      </c>
      <c r="H87" s="72" t="s">
        <v>135</v>
      </c>
      <c r="I87" s="63">
        <v>1151</v>
      </c>
      <c r="J87" s="63">
        <v>7</v>
      </c>
      <c r="K87" s="66">
        <f>I87/J87</f>
        <v>164.42857142857142</v>
      </c>
    </row>
    <row r="88" spans="2:11" x14ac:dyDescent="0.25">
      <c r="B88" s="170"/>
      <c r="C88" s="63"/>
      <c r="D88" s="63"/>
      <c r="E88" s="170" t="s">
        <v>196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196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1151</v>
      </c>
      <c r="J90" s="79">
        <f>SUM(J87:J89)</f>
        <v>7</v>
      </c>
      <c r="K90" s="66">
        <f>I90/J90</f>
        <v>164.42857142857142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192</v>
      </c>
      <c r="I92" s="101">
        <f>I75+I80+I85+I90</f>
        <v>3668</v>
      </c>
      <c r="J92" s="102">
        <f>J75+J80+J85+J90</f>
        <v>24</v>
      </c>
      <c r="K92" s="103">
        <f>I92/J92</f>
        <v>152.83333333333334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40" workbookViewId="0">
      <selection activeCell="H110" sqref="H11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399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63" t="s">
        <v>400</v>
      </c>
      <c r="H8" s="263"/>
      <c r="I8" s="94"/>
      <c r="J8" s="94"/>
      <c r="K8" s="94"/>
    </row>
    <row r="9" spans="2:11" x14ac:dyDescent="0.25">
      <c r="B9" s="249">
        <v>14</v>
      </c>
      <c r="C9" s="63">
        <v>11</v>
      </c>
      <c r="D9" s="63">
        <v>2021</v>
      </c>
      <c r="E9" s="71" t="s">
        <v>196</v>
      </c>
      <c r="F9" s="71">
        <v>5</v>
      </c>
      <c r="G9" s="64"/>
      <c r="H9" s="72"/>
      <c r="I9" s="63"/>
      <c r="J9" s="63"/>
      <c r="K9" s="66"/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0</v>
      </c>
      <c r="J12" s="79">
        <f>SUM(J9:J11)</f>
        <v>0</v>
      </c>
      <c r="K12" s="66" t="e">
        <f>I12/J12</f>
        <v>#DIV/0!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3">
        <v>14</v>
      </c>
      <c r="C14" s="63">
        <v>11</v>
      </c>
      <c r="D14" s="63">
        <v>2021</v>
      </c>
      <c r="E14" s="171" t="s">
        <v>196</v>
      </c>
      <c r="F14" s="171">
        <v>5</v>
      </c>
      <c r="G14" s="64"/>
      <c r="H14" s="72"/>
      <c r="I14" s="63"/>
      <c r="J14" s="63"/>
      <c r="K14" s="66"/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0</v>
      </c>
      <c r="J17" s="79">
        <f>SUM(J14:J16)</f>
        <v>0</v>
      </c>
      <c r="K17" s="66" t="e">
        <f>I17/J17</f>
        <v>#DIV/0!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3">
        <v>14</v>
      </c>
      <c r="C19" s="63">
        <v>11</v>
      </c>
      <c r="D19" s="63">
        <v>2021</v>
      </c>
      <c r="E19" s="171" t="s">
        <v>196</v>
      </c>
      <c r="F19" s="171">
        <v>5</v>
      </c>
      <c r="G19" s="64"/>
      <c r="H19" s="72"/>
      <c r="I19" s="63"/>
      <c r="J19" s="63"/>
      <c r="K19" s="66"/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0</v>
      </c>
      <c r="J22" s="79">
        <f>SUM(J19:J21)</f>
        <v>0</v>
      </c>
      <c r="K22" s="66" t="e">
        <f>I22/J22</f>
        <v>#DIV/0!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3">
        <v>14</v>
      </c>
      <c r="C24" s="63">
        <v>11</v>
      </c>
      <c r="D24" s="63">
        <v>2021</v>
      </c>
      <c r="E24" s="171" t="s">
        <v>196</v>
      </c>
      <c r="F24" s="171">
        <v>5</v>
      </c>
      <c r="G24" s="64"/>
      <c r="H24" s="72"/>
      <c r="I24" s="63"/>
      <c r="J24" s="63"/>
      <c r="K24" s="66"/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0</v>
      </c>
      <c r="J27" s="79">
        <f>SUM(J24:J26)</f>
        <v>0</v>
      </c>
      <c r="K27" s="66" t="e">
        <f>I27/J27</f>
        <v>#DIV/0!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3">
        <v>14</v>
      </c>
      <c r="C29" s="63">
        <v>11</v>
      </c>
      <c r="D29" s="63">
        <v>2021</v>
      </c>
      <c r="E29" s="171" t="s">
        <v>196</v>
      </c>
      <c r="F29" s="171">
        <v>5</v>
      </c>
      <c r="G29" s="64"/>
      <c r="H29" s="72"/>
      <c r="I29" s="63"/>
      <c r="J29" s="63"/>
      <c r="K29" s="172"/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0</v>
      </c>
      <c r="J32" s="79">
        <f>SUM(J29:J31)</f>
        <v>0</v>
      </c>
      <c r="K32" s="66" t="e">
        <f>I32/J32</f>
        <v>#DIV/0!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3">
        <v>14</v>
      </c>
      <c r="C34" s="63">
        <v>11</v>
      </c>
      <c r="D34" s="63">
        <v>2021</v>
      </c>
      <c r="E34" s="171" t="s">
        <v>196</v>
      </c>
      <c r="F34" s="171">
        <v>5</v>
      </c>
      <c r="G34" s="64"/>
      <c r="H34" s="72"/>
      <c r="I34" s="100"/>
      <c r="J34" s="100"/>
      <c r="K34" s="66"/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0</v>
      </c>
      <c r="J37" s="79">
        <f>SUM(J34:J36)</f>
        <v>0</v>
      </c>
      <c r="K37" s="66" t="e">
        <f>I37/J37</f>
        <v>#DIV/0!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0</v>
      </c>
      <c r="J39" s="102">
        <f>J12+J17+J22+J27+J32+J37</f>
        <v>0</v>
      </c>
      <c r="K39" s="103" t="e">
        <f>I39/J39</f>
        <v>#DIV/0!</v>
      </c>
    </row>
    <row r="40" spans="2:11" ht="22.5" customHeight="1" x14ac:dyDescent="0.25">
      <c r="B40" s="54"/>
      <c r="C40" s="52"/>
      <c r="D40" s="52"/>
      <c r="E40" s="32"/>
      <c r="F40" s="54"/>
      <c r="G40" s="263" t="s">
        <v>270</v>
      </c>
      <c r="H40" s="263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9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9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9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228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9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9">
        <v>16</v>
      </c>
      <c r="C68" s="63">
        <v>10</v>
      </c>
      <c r="D68" s="63">
        <v>2022</v>
      </c>
      <c r="E68" s="249" t="s">
        <v>196</v>
      </c>
      <c r="F68" s="249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401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402</v>
      </c>
      <c r="F80" s="171">
        <v>4</v>
      </c>
      <c r="G80" s="64" t="s">
        <v>236</v>
      </c>
      <c r="H80" s="64" t="s">
        <v>346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9">
        <v>16</v>
      </c>
      <c r="C84" s="63">
        <v>10</v>
      </c>
      <c r="D84" s="63">
        <v>2022</v>
      </c>
      <c r="E84" s="249" t="s">
        <v>402</v>
      </c>
      <c r="F84" s="249">
        <v>4</v>
      </c>
      <c r="G84" s="64" t="s">
        <v>236</v>
      </c>
      <c r="H84" s="64" t="s">
        <v>245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9">
        <v>16</v>
      </c>
      <c r="C89" s="63">
        <v>10</v>
      </c>
      <c r="D89" s="63">
        <v>2022</v>
      </c>
      <c r="E89" s="249" t="s">
        <v>402</v>
      </c>
      <c r="F89" s="249">
        <v>4</v>
      </c>
      <c r="G89" s="64" t="s">
        <v>236</v>
      </c>
      <c r="H89" s="64" t="s">
        <v>348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9">
        <v>16</v>
      </c>
      <c r="C94" s="63">
        <v>10</v>
      </c>
      <c r="D94" s="63">
        <v>2022</v>
      </c>
      <c r="E94" s="249" t="s">
        <v>402</v>
      </c>
      <c r="F94" s="249">
        <v>4</v>
      </c>
      <c r="G94" s="64" t="s">
        <v>236</v>
      </c>
      <c r="H94" s="64" t="s">
        <v>210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211</v>
      </c>
      <c r="I108" s="101">
        <f>I39+I76+I103</f>
        <v>11262</v>
      </c>
      <c r="J108" s="102">
        <f>J39+J76+J103</f>
        <v>65</v>
      </c>
      <c r="K108" s="103">
        <f>I108/J108</f>
        <v>173.26153846153846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258</v>
      </c>
      <c r="Q3" t="s">
        <v>259</v>
      </c>
    </row>
    <row r="4" spans="1:18" x14ac:dyDescent="0.25">
      <c r="A4" s="180" t="s">
        <v>254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227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2022-11-07T13:11:40Z</dcterms:modified>
</cp:coreProperties>
</file>