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R144" i="1" l="1"/>
  <c r="R141" i="1"/>
  <c r="R140" i="1"/>
  <c r="Q144" i="1"/>
  <c r="Q141" i="1"/>
  <c r="Q142" i="1" s="1"/>
  <c r="Q140" i="1"/>
  <c r="S129" i="1"/>
  <c r="R129" i="1"/>
  <c r="R128" i="1"/>
  <c r="R130" i="1" s="1"/>
  <c r="S123" i="1"/>
  <c r="R123" i="1"/>
  <c r="R122" i="1"/>
  <c r="R124" i="1" s="1"/>
  <c r="S120" i="1"/>
  <c r="R120" i="1"/>
  <c r="R119" i="1"/>
  <c r="R121" i="1" s="1"/>
  <c r="S117" i="1"/>
  <c r="R117" i="1"/>
  <c r="R116" i="1"/>
  <c r="R118" i="1" s="1"/>
  <c r="S114" i="1"/>
  <c r="R114" i="1"/>
  <c r="R113" i="1"/>
  <c r="R115" i="1" s="1"/>
  <c r="S111" i="1"/>
  <c r="R111" i="1"/>
  <c r="R110" i="1"/>
  <c r="R112" i="1" s="1"/>
  <c r="S108" i="1"/>
  <c r="R108" i="1"/>
  <c r="R107" i="1"/>
  <c r="R109" i="1" s="1"/>
  <c r="S105" i="1"/>
  <c r="R105" i="1"/>
  <c r="R104" i="1"/>
  <c r="R106" i="1" s="1"/>
  <c r="S102" i="1"/>
  <c r="R102" i="1"/>
  <c r="R101" i="1"/>
  <c r="R103" i="1" s="1"/>
  <c r="S90" i="1"/>
  <c r="R90" i="1"/>
  <c r="R89" i="1"/>
  <c r="R91" i="1" s="1"/>
  <c r="S87" i="1"/>
  <c r="R87" i="1"/>
  <c r="R86" i="1"/>
  <c r="R88" i="1" s="1"/>
  <c r="S84" i="1"/>
  <c r="R84" i="1"/>
  <c r="R83" i="1"/>
  <c r="R85" i="1" s="1"/>
  <c r="S81" i="1"/>
  <c r="R81" i="1"/>
  <c r="R80" i="1"/>
  <c r="R82" i="1" s="1"/>
  <c r="S78" i="1"/>
  <c r="R78" i="1"/>
  <c r="R77" i="1"/>
  <c r="R79" i="1" s="1"/>
  <c r="S75" i="1"/>
  <c r="R75" i="1"/>
  <c r="R74" i="1"/>
  <c r="R76" i="1" s="1"/>
  <c r="S72" i="1"/>
  <c r="R72" i="1"/>
  <c r="R71" i="1"/>
  <c r="R73" i="1" s="1"/>
  <c r="S69" i="1"/>
  <c r="R69" i="1"/>
  <c r="R68" i="1"/>
  <c r="R70" i="1" s="1"/>
  <c r="S66" i="1"/>
  <c r="R66" i="1"/>
  <c r="R65" i="1"/>
  <c r="R67" i="1" s="1"/>
  <c r="S63" i="1"/>
  <c r="R63" i="1"/>
  <c r="R62" i="1"/>
  <c r="R64" i="1" s="1"/>
  <c r="S60" i="1"/>
  <c r="R60" i="1"/>
  <c r="R59" i="1"/>
  <c r="R61" i="1" s="1"/>
  <c r="S57" i="1"/>
  <c r="R57" i="1"/>
  <c r="R56" i="1"/>
  <c r="R58" i="1" s="1"/>
  <c r="S54" i="1"/>
  <c r="R54" i="1"/>
  <c r="R53" i="1"/>
  <c r="R55" i="1" s="1"/>
  <c r="S51" i="1"/>
  <c r="R51" i="1"/>
  <c r="R50" i="1"/>
  <c r="R52" i="1" s="1"/>
  <c r="S48" i="1"/>
  <c r="R48" i="1"/>
  <c r="R47" i="1"/>
  <c r="R49" i="1" s="1"/>
  <c r="S45" i="1"/>
  <c r="R45" i="1"/>
  <c r="R44" i="1"/>
  <c r="R46" i="1" s="1"/>
  <c r="S42" i="1"/>
  <c r="R42" i="1"/>
  <c r="R41" i="1"/>
  <c r="R43" i="1" s="1"/>
  <c r="S33" i="1"/>
  <c r="R33" i="1"/>
  <c r="R32" i="1"/>
  <c r="R34" i="1" s="1"/>
  <c r="S30" i="1"/>
  <c r="R30" i="1"/>
  <c r="R29" i="1"/>
  <c r="R31" i="1" s="1"/>
  <c r="S18" i="1"/>
  <c r="R18" i="1"/>
  <c r="R17" i="1"/>
  <c r="R19" i="1" s="1"/>
  <c r="S15" i="1"/>
  <c r="R15" i="1"/>
  <c r="R14" i="1"/>
  <c r="R16" i="1" s="1"/>
  <c r="S12" i="1"/>
  <c r="R12" i="1"/>
  <c r="R11" i="1"/>
  <c r="Q85" i="1"/>
  <c r="Q73" i="1"/>
  <c r="Q55" i="1"/>
  <c r="Q46" i="1"/>
  <c r="Q43" i="1"/>
  <c r="Q31" i="1"/>
  <c r="H93" i="2"/>
  <c r="K93" i="2"/>
  <c r="L92" i="2"/>
  <c r="J93" i="2"/>
  <c r="L91" i="2"/>
  <c r="L90" i="2"/>
  <c r="L89" i="2"/>
  <c r="L88" i="2"/>
  <c r="L87" i="2"/>
  <c r="P144" i="1" l="1"/>
  <c r="P141" i="1"/>
  <c r="P142" i="1" s="1"/>
  <c r="P140" i="1"/>
  <c r="P118" i="1"/>
  <c r="P115" i="1"/>
  <c r="P31" i="1"/>
  <c r="L86" i="2"/>
  <c r="L85" i="2"/>
  <c r="L84" i="2"/>
  <c r="F33" i="4" l="1"/>
  <c r="E33" i="4"/>
  <c r="G33" i="4"/>
  <c r="I33" i="4"/>
  <c r="J33" i="4"/>
  <c r="K20" i="4"/>
  <c r="J11" i="3"/>
  <c r="J39" i="3"/>
  <c r="C33" i="4"/>
  <c r="B33" i="4"/>
  <c r="K21" i="4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O144" i="1" s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2" i="1" l="1"/>
  <c r="J103" i="6" l="1"/>
  <c r="I103" i="6"/>
  <c r="K68" i="6"/>
  <c r="K27" i="4"/>
  <c r="K28" i="4"/>
  <c r="K29" i="4"/>
  <c r="D33" i="4"/>
  <c r="H33" i="4"/>
  <c r="K9" i="4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K31" i="4" l="1"/>
  <c r="K16" i="4"/>
  <c r="J61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61" i="4" l="1"/>
  <c r="Y115" i="1"/>
  <c r="Y112" i="1"/>
  <c r="Y109" i="1"/>
  <c r="Y79" i="1"/>
  <c r="Y76" i="1"/>
  <c r="Y70" i="1"/>
  <c r="Y64" i="1"/>
  <c r="Y49" i="1"/>
  <c r="Y130" i="1"/>
  <c r="K19" i="4" l="1"/>
  <c r="K14" i="4"/>
  <c r="K141" i="1"/>
  <c r="K140" i="1"/>
  <c r="Y103" i="1"/>
  <c r="R13" i="1"/>
  <c r="Y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Y16" i="1"/>
  <c r="G16" i="1"/>
  <c r="Y124" i="1" l="1"/>
  <c r="Y118" i="1"/>
  <c r="Y85" i="1"/>
  <c r="F118" i="1"/>
  <c r="S138" i="1" l="1"/>
  <c r="R138" i="1"/>
  <c r="R137" i="1"/>
  <c r="R139" i="1" s="1"/>
  <c r="S135" i="1"/>
  <c r="R135" i="1"/>
  <c r="R134" i="1"/>
  <c r="R136" i="1" s="1"/>
  <c r="S132" i="1"/>
  <c r="R132" i="1"/>
  <c r="R131" i="1"/>
  <c r="R133" i="1" s="1"/>
  <c r="S126" i="1"/>
  <c r="R126" i="1"/>
  <c r="R125" i="1"/>
  <c r="R127" i="1" s="1"/>
  <c r="S99" i="1"/>
  <c r="R99" i="1"/>
  <c r="R98" i="1"/>
  <c r="R100" i="1" s="1"/>
  <c r="S96" i="1"/>
  <c r="R96" i="1"/>
  <c r="R95" i="1"/>
  <c r="R97" i="1" s="1"/>
  <c r="S93" i="1"/>
  <c r="R93" i="1"/>
  <c r="R92" i="1"/>
  <c r="R94" i="1" s="1"/>
  <c r="S39" i="1"/>
  <c r="R39" i="1"/>
  <c r="R38" i="1"/>
  <c r="R40" i="1" s="1"/>
  <c r="S36" i="1"/>
  <c r="R36" i="1"/>
  <c r="R35" i="1"/>
  <c r="R37" i="1" s="1"/>
  <c r="S27" i="1"/>
  <c r="R27" i="1"/>
  <c r="R26" i="1"/>
  <c r="R28" i="1" s="1"/>
  <c r="S24" i="1"/>
  <c r="R24" i="1"/>
  <c r="R23" i="1"/>
  <c r="R25" i="1" s="1"/>
  <c r="S21" i="1"/>
  <c r="R21" i="1"/>
  <c r="R20" i="1"/>
  <c r="R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Y61" i="1" l="1"/>
  <c r="F144" i="1"/>
  <c r="Y46" i="1"/>
  <c r="Y43" i="1"/>
  <c r="F142" i="1"/>
  <c r="A141" i="1"/>
  <c r="A140" i="1"/>
  <c r="W141" i="1"/>
  <c r="W140" i="1"/>
  <c r="W115" i="1"/>
  <c r="W94" i="1"/>
  <c r="W85" i="1"/>
  <c r="W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6" i="3"/>
  <c r="L11" i="2"/>
  <c r="L9" i="2"/>
  <c r="J79" i="3" l="1"/>
  <c r="J46" i="3"/>
  <c r="J53" i="3" l="1"/>
  <c r="W136" i="1" l="1"/>
  <c r="W130" i="1"/>
  <c r="W124" i="1"/>
  <c r="W121" i="1"/>
  <c r="W118" i="1"/>
  <c r="W112" i="1"/>
  <c r="W109" i="1"/>
  <c r="W106" i="1"/>
  <c r="W103" i="1"/>
  <c r="W100" i="1"/>
  <c r="W97" i="1"/>
  <c r="W88" i="1"/>
  <c r="W79" i="1"/>
  <c r="W76" i="1"/>
  <c r="W73" i="1"/>
  <c r="W70" i="1"/>
  <c r="W67" i="1"/>
  <c r="W64" i="1"/>
  <c r="W61" i="1"/>
  <c r="W55" i="1"/>
  <c r="W52" i="1"/>
  <c r="W49" i="1"/>
  <c r="W46" i="1"/>
  <c r="W43" i="1"/>
  <c r="W40" i="1"/>
  <c r="W37" i="1"/>
  <c r="W34" i="1"/>
  <c r="W31" i="1"/>
  <c r="W22" i="1"/>
  <c r="W19" i="1"/>
  <c r="W16" i="1"/>
  <c r="W13" i="1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K26" i="4" l="1"/>
  <c r="K17" i="4"/>
  <c r="K25" i="4"/>
  <c r="K10" i="4"/>
  <c r="K24" i="4"/>
  <c r="K18" i="4"/>
  <c r="K23" i="4"/>
  <c r="K15" i="4"/>
  <c r="K22" i="4"/>
  <c r="K30" i="4"/>
  <c r="K11" i="4"/>
  <c r="K13" i="4"/>
  <c r="K12" i="4"/>
  <c r="K33" i="4" l="1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S141" i="1" l="1"/>
  <c r="K94" i="6" l="1"/>
  <c r="K89" i="6"/>
  <c r="K84" i="6"/>
  <c r="K80" i="6"/>
  <c r="K103" i="6" l="1"/>
  <c r="J66" i="3" l="1"/>
  <c r="Y121" i="1" l="1"/>
  <c r="Y34" i="1"/>
  <c r="Y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2" i="3"/>
  <c r="J81" i="3" s="1"/>
  <c r="L12" i="2"/>
  <c r="L7" i="2"/>
  <c r="I76" i="6" l="1"/>
  <c r="J76" i="6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93" i="2"/>
  <c r="K45" i="6"/>
  <c r="K14" i="5"/>
  <c r="K75" i="5"/>
  <c r="U143" i="1"/>
  <c r="E144" i="1"/>
  <c r="K76" i="6" l="1"/>
  <c r="I108" i="6"/>
  <c r="J108" i="6"/>
  <c r="K39" i="6"/>
  <c r="K92" i="5"/>
  <c r="K39" i="5"/>
  <c r="K69" i="5"/>
  <c r="Y73" i="1"/>
  <c r="Y55" i="1"/>
  <c r="W142" i="1"/>
  <c r="D144" i="1"/>
  <c r="Y31" i="1"/>
  <c r="K108" i="6" l="1"/>
  <c r="R142" i="1"/>
</calcChain>
</file>

<file path=xl/sharedStrings.xml><?xml version="1.0" encoding="utf-8"?>
<sst xmlns="http://schemas.openxmlformats.org/spreadsheetml/2006/main" count="1337" uniqueCount="459">
  <si>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</si>
  <si>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</si>
  <si>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</si>
  <si>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</si>
  <si>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</si>
  <si>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</si>
  <si>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</si>
  <si>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</si>
  <si>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</si>
  <si>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</si>
  <si>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</si>
  <si>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</si>
  <si>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</si>
  <si>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</si>
  <si>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</si>
  <si>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</si>
  <si>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</si>
  <si>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</si>
  <si>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</si>
  <si>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</si>
  <si>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</si>
  <si>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</si>
  <si>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</si>
  <si>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</si>
  <si>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</si>
  <si>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</si>
  <si>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</si>
  <si>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</si>
  <si>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</si>
  <si>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</si>
  <si>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</si>
  <si>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</si>
  <si>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</si>
  <si>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</si>
  <si>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</si>
  <si>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</si>
  <si>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</si>
  <si>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</si>
  <si>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</si>
  <si>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</si>
  <si>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</si>
  <si>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</si>
  <si>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</si>
  <si>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</si>
  <si>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</si>
  <si>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</si>
  <si>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</si>
  <si>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</si>
  <si>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</si>
  <si>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</si>
  <si>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</si>
  <si>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</si>
  <si>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</si>
  <si>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</si>
  <si>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</si>
  <si>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</si>
  <si>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</si>
  <si>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</si>
  <si>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</si>
  <si>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</si>
  <si>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</si>
  <si>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</si>
  <si>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</si>
  <si>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</si>
  <si>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</si>
  <si>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</si>
  <si>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</si>
  <si>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</si>
  <si>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</si>
  <si>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</si>
  <si>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</si>
  <si>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</si>
  <si>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</si>
  <si>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</si>
  <si>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</si>
  <si>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</si>
  <si>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</si>
  <si>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</si>
  <si>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</si>
  <si>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</si>
  <si>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</si>
  <si>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</si>
  <si>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</si>
  <si>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</si>
  <si>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</si>
  <si>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</si>
  <si>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</si>
  <si>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</si>
  <si>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</si>
  <si>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</si>
  <si>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</si>
  <si>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</si>
  <si>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</si>
  <si>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</si>
  <si>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</si>
  <si>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</si>
  <si>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</si>
  <si>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</si>
  <si>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</si>
  <si>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</si>
  <si>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</si>
  <si>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</si>
  <si>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</si>
  <si>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</si>
  <si>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</si>
  <si>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</si>
  <si>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</si>
  <si>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</si>
  <si>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</si>
  <si>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</si>
  <si>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</si>
  <si>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</si>
  <si>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</si>
  <si>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</si>
  <si>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</si>
  <si>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</si>
  <si>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</si>
  <si>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</si>
  <si>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</si>
  <si>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</si>
  <si>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</si>
  <si>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</si>
  <si>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</si>
  <si>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</si>
  <si>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</si>
  <si>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</si>
  <si>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</si>
  <si>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</si>
  <si>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</si>
  <si>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</si>
  <si>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</si>
  <si>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</si>
  <si>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</si>
  <si>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</si>
  <si>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</si>
  <si>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</si>
  <si>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</si>
  <si>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</si>
  <si>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</si>
  <si>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</si>
  <si>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</si>
  <si>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</si>
  <si>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</si>
  <si>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</si>
  <si>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</si>
  <si>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</si>
  <si>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</si>
  <si>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</si>
  <si>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</si>
  <si>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</si>
  <si>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</si>
  <si>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</si>
  <si>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</si>
  <si>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</si>
  <si>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</si>
  <si>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</si>
  <si>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</si>
  <si>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</si>
  <si>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</si>
  <si>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</si>
  <si>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</si>
  <si>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</si>
  <si>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</si>
  <si>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</si>
  <si>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</si>
  <si>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</si>
  <si>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</si>
  <si>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</si>
  <si>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</si>
  <si>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</si>
  <si>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</si>
  <si>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</si>
  <si>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</si>
  <si>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</si>
  <si>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</si>
  <si>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</si>
  <si>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</si>
  <si>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</si>
  <si>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</si>
  <si>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</si>
  <si>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</si>
  <si>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</si>
  <si>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</si>
  <si>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</si>
  <si>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</si>
  <si>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</si>
  <si>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</si>
  <si>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</si>
  <si>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</si>
  <si>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</si>
  <si>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</si>
  <si>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</si>
  <si>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</si>
  <si>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</si>
  <si>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</si>
  <si>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</si>
  <si>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</si>
  <si>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</si>
  <si>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</si>
  <si>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</si>
  <si>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</si>
  <si>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</si>
  <si>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</si>
  <si>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</si>
  <si>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</si>
  <si>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</si>
  <si>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</si>
  <si>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</si>
  <si>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</si>
  <si>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</si>
  <si>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</si>
  <si>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</si>
  <si>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</si>
  <si>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</si>
  <si>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</si>
  <si>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</si>
  <si>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</si>
  <si>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</si>
  <si>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</si>
  <si>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</si>
  <si>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</si>
  <si>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</si>
  <si>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</si>
  <si>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</si>
  <si>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</si>
  <si>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</si>
  <si>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</si>
  <si>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</si>
  <si>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</si>
  <si>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</si>
  <si>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</si>
  <si>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</si>
  <si>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</si>
  <si>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</si>
  <si>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</si>
  <si>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</si>
  <si>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</si>
  <si>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</si>
  <si>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</si>
  <si>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</si>
  <si>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</si>
  <si>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</si>
  <si>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</si>
  <si>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</si>
  <si>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</si>
  <si>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</si>
  <si>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</si>
  <si>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</si>
  <si>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</si>
  <si>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</si>
  <si>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</si>
  <si>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</si>
  <si>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</si>
  <si>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</si>
  <si>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</si>
  <si>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</si>
  <si>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</si>
  <si>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</si>
  <si>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</si>
  <si>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</si>
  <si>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</si>
  <si>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</si>
  <si>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</si>
  <si>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</si>
  <si>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</si>
  <si>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</si>
  <si>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</si>
  <si>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</si>
  <si>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</si>
  <si>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</si>
  <si>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</si>
  <si>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</si>
  <si>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</si>
  <si>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</si>
  <si>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</si>
  <si>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</si>
  <si>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</si>
  <si>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</si>
  <si>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</si>
  <si>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</si>
  <si>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</si>
  <si>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</si>
  <si>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</si>
  <si>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</si>
  <si>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</si>
  <si>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</si>
  <si>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</si>
  <si>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</si>
  <si>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SEPT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</si>
  <si>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</si>
  <si>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</si>
  <si>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</si>
  <si>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</si>
  <si>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</si>
  <si>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</si>
  <si>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</si>
  <si>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</si>
  <si>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</si>
  <si>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</si>
  <si>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</si>
  <si>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</si>
  <si>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</si>
  <si>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</si>
  <si>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</si>
  <si>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</si>
  <si>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</si>
  <si>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</si>
  <si>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</si>
  <si>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</si>
  <si>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</si>
  <si>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</si>
  <si>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</si>
  <si>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</si>
  <si>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</si>
  <si>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</si>
  <si>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</si>
  <si>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</si>
  <si>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</si>
  <si>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</si>
  <si>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</si>
  <si>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</si>
  <si>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</si>
  <si>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</si>
  <si>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</si>
  <si>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</si>
  <si>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</si>
  <si>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</si>
  <si>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</si>
  <si>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</si>
  <si>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bonne progression, à suivre !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</si>
  <si>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</si>
  <si>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</si>
  <si>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</si>
  <si>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</si>
  <si>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</si>
  <si>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</si>
  <si>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</si>
  <si>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</si>
  <si>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</si>
  <si>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</si>
  <si>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</si>
  <si>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</si>
  <si>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</si>
  <si>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</si>
  <si>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</si>
  <si>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</si>
  <si>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</si>
  <si>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</si>
  <si>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</si>
  <si>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</si>
  <si>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</si>
  <si>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</si>
  <si>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</si>
  <si>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</si>
  <si>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</si>
  <si>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</si>
  <si>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</si>
  <si>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</si>
  <si>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</si>
  <si>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</si>
  <si>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</si>
  <si>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</si>
  <si>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</si>
  <si>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</si>
  <si>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7  PODIUMS : hors 1 ère place</t>
  </si>
  <si>
    <t>METIVIER Chantal</t>
  </si>
  <si>
    <t>LEPARQUIER Christel</t>
  </si>
  <si>
    <t>p… de bowling !</t>
  </si>
  <si>
    <t>confirmation , titre en sus !</t>
  </si>
  <si>
    <t>ça mérite bien le titre !</t>
  </si>
  <si>
    <t>un peu trop cool !</t>
  </si>
  <si>
    <t>la médaille justifie l'effort !</t>
  </si>
  <si>
    <t>contre perf, hélas pas isolée !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</si>
  <si>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</si>
  <si>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</si>
  <si>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</si>
  <si>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</si>
  <si>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</si>
  <si>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</si>
  <si>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</si>
  <si>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</si>
  <si>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</si>
  <si>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</si>
  <si>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</si>
  <si>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</si>
  <si>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</si>
  <si>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</si>
  <si>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</si>
  <si>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</si>
  <si>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</si>
  <si>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</si>
  <si>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</si>
  <si>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</si>
  <si>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</si>
  <si>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</si>
  <si>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</si>
  <si>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</si>
  <si>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DELAFOSSE F - GRESELIN - HOUY -LECARPENTIER - BOUREL - MERCIER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</si>
  <si>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</si>
  <si>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</si>
  <si>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</si>
  <si>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</si>
  <si>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</si>
  <si>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</si>
  <si>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</si>
  <si>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confirme sa forme du moment !</t>
  </si>
  <si>
    <t>entrée par la petite porte !</t>
  </si>
  <si>
    <t>faut repartir, on y croit !</t>
  </si>
  <si>
    <t>très bien, même si non satisfaite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</si>
  <si>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</si>
  <si>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</si>
  <si>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</si>
  <si>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</si>
  <si>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</si>
  <si>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</si>
  <si>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</si>
  <si>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</si>
  <si>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</si>
  <si>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</si>
  <si>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</si>
  <si>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bouché le trou !</t>
  </si>
  <si>
    <t>ça   repart !</t>
  </si>
  <si>
    <t>vitesse supérieure à passer !</t>
  </si>
  <si>
    <t>si c'est pas une confirmation !</t>
  </si>
  <si>
    <t>va falloir accélérer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</si>
  <si>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</si>
  <si>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</si>
  <si>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</si>
  <si>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</si>
  <si>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</si>
  <si>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</si>
  <si>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</si>
  <si>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</si>
  <si>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 9    2 èmes   places</t>
  </si>
  <si>
    <t xml:space="preserve">     3   3 èmes   places</t>
  </si>
  <si>
    <t xml:space="preserve">METIVIER Chantal </t>
  </si>
  <si>
    <t>GADAIS Cathy</t>
  </si>
  <si>
    <t>5    TITRES</t>
  </si>
  <si>
    <t>R 2 hommes  J 1</t>
  </si>
  <si>
    <t>GADAIS S - GENEVIEVE - LEGARSON - POIROT</t>
  </si>
  <si>
    <t>doub dames national</t>
  </si>
  <si>
    <t>7 èmes</t>
  </si>
  <si>
    <t>doub</t>
  </si>
  <si>
    <t>dames</t>
  </si>
  <si>
    <t>un Vire fait pas l'autre !</t>
  </si>
  <si>
    <t>fin de la mauvaise passe ? oui</t>
  </si>
  <si>
    <t>c'est quand je veux, là, je voulais pas !</t>
  </si>
  <si>
    <t>doub national ecole st lo</t>
  </si>
  <si>
    <t>21 èmes</t>
  </si>
  <si>
    <t>24 èmes</t>
  </si>
  <si>
    <t>203,79 / 14</t>
  </si>
  <si>
    <t>dpub national</t>
  </si>
  <si>
    <t>GANNE  Gilles</t>
  </si>
  <si>
    <t>renaissance confirmée !</t>
  </si>
  <si>
    <t>casse limitée !</t>
  </si>
  <si>
    <t>s'y tiens à sa direction !</t>
  </si>
  <si>
    <t>du mieux, à confirmer !</t>
  </si>
  <si>
    <t>retour à la normale , peut accélérer !</t>
  </si>
  <si>
    <t>l'attaque, c'est pour quand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</si>
</sst>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1" fillId="0" borderId="0" xfId="0" applyFont="1" applyFill="1"/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topLeftCell="E1" workbookViewId="0">
      <selection activeCell="T31" sqref="T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7" width="9.7109375" customWidth="1"/>
    <col min="18" max="18" width="10.7109375" customWidth="1"/>
    <col min="19" max="19" width="8.5703125" customWidth="1"/>
    <col min="20" max="20" width="36.140625" customWidth="1"/>
    <col min="21" max="21" width="12.42578125" customWidth="1"/>
    <col min="22" max="22" width="2.28515625" customWidth="1"/>
    <col min="23" max="23" width="9.28515625" customWidth="1"/>
    <col min="24" max="24" width="2.42578125" customWidth="1"/>
    <col min="25" max="25" width="9.85546875" customWidth="1"/>
  </cols>
  <sheetData>
    <row r="1" spans="1:27" ht="15.75" x14ac:dyDescent="0.25">
      <c r="A1" s="55" t="s">
        <v>272</v>
      </c>
    </row>
    <row r="4" spans="1:27" x14ac:dyDescent="0.25">
      <c r="A4" s="1"/>
      <c r="B4" s="142" t="s">
        <v>0</v>
      </c>
      <c r="C4" s="2"/>
      <c r="D4" s="106" t="s">
        <v>222</v>
      </c>
      <c r="E4" s="106" t="s">
        <v>298</v>
      </c>
      <c r="F4" s="231" t="s">
        <v>315</v>
      </c>
      <c r="G4" s="231" t="s">
        <v>311</v>
      </c>
      <c r="H4" s="231" t="s">
        <v>315</v>
      </c>
      <c r="I4" s="231" t="s">
        <v>311</v>
      </c>
      <c r="J4" s="231" t="s">
        <v>315</v>
      </c>
      <c r="K4" s="106" t="s">
        <v>222</v>
      </c>
      <c r="L4" s="231" t="s">
        <v>311</v>
      </c>
      <c r="M4" s="231" t="s">
        <v>315</v>
      </c>
      <c r="N4" s="106" t="s">
        <v>222</v>
      </c>
      <c r="O4" s="106" t="s">
        <v>222</v>
      </c>
      <c r="P4" s="231" t="s">
        <v>311</v>
      </c>
      <c r="Q4" s="231" t="s">
        <v>315</v>
      </c>
      <c r="R4" s="117"/>
      <c r="S4" s="118"/>
      <c r="U4" s="4"/>
      <c r="W4" s="5" t="s">
        <v>251</v>
      </c>
      <c r="Y4" s="6" t="s">
        <v>1</v>
      </c>
    </row>
    <row r="5" spans="1:27" x14ac:dyDescent="0.25">
      <c r="A5" s="137" t="s">
        <v>13</v>
      </c>
      <c r="B5" s="137"/>
      <c r="C5" s="7"/>
      <c r="D5" s="119" t="s">
        <v>226</v>
      </c>
      <c r="E5" s="107"/>
      <c r="F5" s="119"/>
      <c r="G5" s="119"/>
      <c r="H5" s="119"/>
      <c r="I5" s="119"/>
      <c r="J5" s="119"/>
      <c r="K5" s="119" t="s">
        <v>226</v>
      </c>
      <c r="L5" s="119"/>
      <c r="M5" s="119"/>
      <c r="N5" s="119" t="s">
        <v>226</v>
      </c>
      <c r="O5" s="119" t="s">
        <v>226</v>
      </c>
      <c r="P5" s="119"/>
      <c r="Q5" s="119"/>
      <c r="R5" s="258" t="s">
        <v>273</v>
      </c>
      <c r="S5" s="259"/>
      <c r="U5" s="8"/>
      <c r="W5" s="9" t="s">
        <v>3</v>
      </c>
      <c r="Y5" s="10" t="s">
        <v>4</v>
      </c>
    </row>
    <row r="6" spans="1:27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8">
        <v>44836</v>
      </c>
      <c r="I6" s="238">
        <v>44843</v>
      </c>
      <c r="J6" s="238">
        <v>44843</v>
      </c>
      <c r="K6" s="238">
        <v>44843</v>
      </c>
      <c r="L6" s="238">
        <v>44850</v>
      </c>
      <c r="M6" s="238">
        <v>44850</v>
      </c>
      <c r="N6" s="238">
        <v>44850</v>
      </c>
      <c r="O6" s="238">
        <v>44857</v>
      </c>
      <c r="P6" s="238">
        <v>44871</v>
      </c>
      <c r="Q6" s="238">
        <v>44878</v>
      </c>
      <c r="R6" s="120"/>
      <c r="S6" s="121"/>
      <c r="U6" s="4"/>
      <c r="W6" s="9" t="s">
        <v>2</v>
      </c>
      <c r="Y6" s="10" t="s">
        <v>6</v>
      </c>
    </row>
    <row r="7" spans="1:27" x14ac:dyDescent="0.25">
      <c r="A7" s="137">
        <v>2021</v>
      </c>
      <c r="B7" s="143" t="s">
        <v>7</v>
      </c>
      <c r="C7" s="7"/>
      <c r="D7" s="122" t="s">
        <v>201</v>
      </c>
      <c r="E7" s="122" t="s">
        <v>299</v>
      </c>
      <c r="F7" s="122" t="s">
        <v>299</v>
      </c>
      <c r="G7" s="122" t="s">
        <v>312</v>
      </c>
      <c r="H7" s="122" t="s">
        <v>299</v>
      </c>
      <c r="I7" s="122" t="s">
        <v>352</v>
      </c>
      <c r="J7" s="122" t="s">
        <v>352</v>
      </c>
      <c r="K7" s="122" t="s">
        <v>352</v>
      </c>
      <c r="L7" s="122" t="s">
        <v>379</v>
      </c>
      <c r="M7" s="122" t="s">
        <v>379</v>
      </c>
      <c r="N7" s="122" t="s">
        <v>379</v>
      </c>
      <c r="O7" s="122" t="s">
        <v>417</v>
      </c>
      <c r="P7" s="122" t="s">
        <v>299</v>
      </c>
      <c r="Q7" s="122" t="s">
        <v>299</v>
      </c>
      <c r="R7" s="114" t="s">
        <v>8</v>
      </c>
      <c r="S7" s="114" t="s">
        <v>9</v>
      </c>
      <c r="U7" s="4"/>
      <c r="W7" s="9" t="s">
        <v>252</v>
      </c>
      <c r="Y7" s="10" t="s">
        <v>13</v>
      </c>
    </row>
    <row r="8" spans="1:27" x14ac:dyDescent="0.25">
      <c r="A8" s="137"/>
      <c r="B8" s="143" t="s">
        <v>10</v>
      </c>
      <c r="C8" s="7"/>
      <c r="D8" s="109" t="s">
        <v>278</v>
      </c>
      <c r="E8" s="232"/>
      <c r="F8" s="109" t="s">
        <v>316</v>
      </c>
      <c r="G8" s="109" t="s">
        <v>313</v>
      </c>
      <c r="H8" s="109" t="s">
        <v>328</v>
      </c>
      <c r="I8" s="109" t="s">
        <v>350</v>
      </c>
      <c r="J8" s="109" t="s">
        <v>351</v>
      </c>
      <c r="K8" s="109" t="s">
        <v>353</v>
      </c>
      <c r="L8" s="109" t="s">
        <v>380</v>
      </c>
      <c r="M8" s="109" t="s">
        <v>380</v>
      </c>
      <c r="N8" s="109" t="s">
        <v>391</v>
      </c>
      <c r="O8" s="109" t="s">
        <v>418</v>
      </c>
      <c r="P8" s="109" t="s">
        <v>442</v>
      </c>
      <c r="Q8" s="109" t="s">
        <v>442</v>
      </c>
      <c r="R8" s="114" t="s">
        <v>11</v>
      </c>
      <c r="S8" s="114" t="s">
        <v>12</v>
      </c>
      <c r="U8" s="4"/>
      <c r="W8" s="216" t="s">
        <v>288</v>
      </c>
      <c r="Y8" s="10" t="s">
        <v>279</v>
      </c>
    </row>
    <row r="9" spans="1:27" x14ac:dyDescent="0.25">
      <c r="A9" s="137">
        <v>2022</v>
      </c>
      <c r="B9" s="137"/>
      <c r="C9" s="7"/>
      <c r="D9" s="109"/>
      <c r="E9" s="109"/>
      <c r="F9" s="109" t="s">
        <v>317</v>
      </c>
      <c r="G9" s="109" t="s">
        <v>314</v>
      </c>
      <c r="H9" s="109"/>
      <c r="I9" s="109" t="s">
        <v>356</v>
      </c>
      <c r="J9" s="109" t="s">
        <v>355</v>
      </c>
      <c r="K9" s="109" t="s">
        <v>354</v>
      </c>
      <c r="L9" s="109" t="s">
        <v>381</v>
      </c>
      <c r="M9" s="109" t="s">
        <v>392</v>
      </c>
      <c r="N9" s="109" t="s">
        <v>392</v>
      </c>
      <c r="O9" s="109" t="s">
        <v>419</v>
      </c>
      <c r="P9" s="109" t="s">
        <v>443</v>
      </c>
      <c r="Q9" s="109"/>
      <c r="R9" s="114" t="s">
        <v>15</v>
      </c>
      <c r="S9" s="114" t="s">
        <v>16</v>
      </c>
      <c r="T9" s="188"/>
      <c r="U9" s="8"/>
      <c r="W9" s="215">
        <v>2022</v>
      </c>
      <c r="Y9" s="10"/>
    </row>
    <row r="10" spans="1:27" x14ac:dyDescent="0.25">
      <c r="A10" s="12"/>
      <c r="B10" s="144" t="s">
        <v>17</v>
      </c>
      <c r="C10" s="13"/>
      <c r="D10" s="110" t="s">
        <v>18</v>
      </c>
      <c r="E10" s="110" t="s">
        <v>290</v>
      </c>
      <c r="F10" s="110" t="s">
        <v>18</v>
      </c>
      <c r="G10" s="110" t="s">
        <v>318</v>
      </c>
      <c r="H10" s="110" t="s">
        <v>323</v>
      </c>
      <c r="I10" s="110" t="s">
        <v>332</v>
      </c>
      <c r="J10" s="110" t="s">
        <v>332</v>
      </c>
      <c r="K10" s="110" t="s">
        <v>332</v>
      </c>
      <c r="L10" s="110" t="s">
        <v>382</v>
      </c>
      <c r="M10" s="110" t="s">
        <v>387</v>
      </c>
      <c r="N10" s="110" t="s">
        <v>389</v>
      </c>
      <c r="O10" s="110" t="s">
        <v>414</v>
      </c>
      <c r="P10" s="110" t="s">
        <v>323</v>
      </c>
      <c r="Q10" s="110" t="s">
        <v>323</v>
      </c>
      <c r="R10" s="115" t="s">
        <v>14</v>
      </c>
      <c r="S10" s="116"/>
      <c r="U10" s="14"/>
      <c r="W10" s="15"/>
      <c r="Y10" s="16"/>
    </row>
    <row r="11" spans="1:27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8"/>
      <c r="Q11" s="148"/>
      <c r="R11" s="145">
        <f>IF(SUM(D11:Q11)=0,"",SUM(D11:Q11))</f>
        <v>2938</v>
      </c>
      <c r="S11" s="19"/>
      <c r="T11" s="20"/>
      <c r="U11" s="21" t="s">
        <v>19</v>
      </c>
      <c r="W11" s="112">
        <v>5271</v>
      </c>
      <c r="Y11" s="18"/>
    </row>
    <row r="12" spans="1:27" x14ac:dyDescent="0.25">
      <c r="A12" s="114">
        <v>40</v>
      </c>
      <c r="B12" s="124" t="s">
        <v>21</v>
      </c>
      <c r="C12" s="22" t="s">
        <v>22</v>
      </c>
      <c r="D12" s="147"/>
      <c r="E12" s="147"/>
      <c r="F12" s="221"/>
      <c r="G12" s="233"/>
      <c r="H12" s="236"/>
      <c r="I12" s="239"/>
      <c r="J12" s="239"/>
      <c r="K12" s="239">
        <v>8</v>
      </c>
      <c r="L12" s="245">
        <v>7</v>
      </c>
      <c r="M12" s="247"/>
      <c r="N12" s="247"/>
      <c r="O12" s="249">
        <v>8</v>
      </c>
      <c r="P12" s="251"/>
      <c r="Q12" s="256"/>
      <c r="R12" s="145">
        <f>IF(SUM(D12:Q12)=0,"",SUM(D12:Q12))</f>
        <v>23</v>
      </c>
      <c r="S12" s="114">
        <f>IF(COUNTA(D12:Q12)=0,"",COUNTA(D12:Q12))</f>
        <v>3</v>
      </c>
      <c r="T12" s="255" t="s">
        <v>424</v>
      </c>
      <c r="U12" s="24" t="s">
        <v>21</v>
      </c>
      <c r="W12" s="114">
        <v>40</v>
      </c>
      <c r="Y12" s="18"/>
      <c r="Z12" s="197"/>
      <c r="AA12" s="198"/>
    </row>
    <row r="13" spans="1:27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/>
      <c r="Q13" s="138"/>
      <c r="R13" s="138">
        <f t="shared" ref="R13" si="0">IF(R11="","",R11/R12)</f>
        <v>127.73913043478261</v>
      </c>
      <c r="S13" s="25"/>
      <c r="T13" s="160"/>
      <c r="U13" s="133" t="s">
        <v>23</v>
      </c>
      <c r="W13" s="138">
        <f t="shared" ref="W13" si="1">IF(W11="","",W11/W12)</f>
        <v>131.77500000000001</v>
      </c>
      <c r="Y13" s="141">
        <f>R13-A13</f>
        <v>-4.0358695652173964</v>
      </c>
      <c r="Z13" s="197"/>
      <c r="AA13" s="198"/>
    </row>
    <row r="14" spans="1:27" x14ac:dyDescent="0.25">
      <c r="A14" s="139">
        <v>5865</v>
      </c>
      <c r="B14" s="37" t="s">
        <v>240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5">
        <f t="shared" ref="R14:R15" si="2">IF(SUM(D14:Q14)=0,"",SUM(D14:Q14))</f>
        <v>1090</v>
      </c>
      <c r="S14" s="19"/>
      <c r="T14" s="160"/>
      <c r="U14" s="37" t="s">
        <v>240</v>
      </c>
      <c r="W14" s="139">
        <v>5865</v>
      </c>
      <c r="Y14" s="150"/>
      <c r="Z14" s="182"/>
      <c r="AA14" s="198"/>
    </row>
    <row r="15" spans="1:27" x14ac:dyDescent="0.25">
      <c r="A15" s="139">
        <v>52</v>
      </c>
      <c r="B15" s="134" t="s">
        <v>241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5">
        <f t="shared" si="2"/>
        <v>8</v>
      </c>
      <c r="S15" s="114">
        <f t="shared" ref="S15:S19" si="3">IF(COUNTA(D15:Q15)=0,"",COUNTA(D15:Q15))</f>
        <v>1</v>
      </c>
      <c r="T15" s="160" t="s">
        <v>321</v>
      </c>
      <c r="U15" s="134" t="s">
        <v>241</v>
      </c>
      <c r="W15" s="139">
        <v>52</v>
      </c>
      <c r="Y15" s="150"/>
      <c r="Z15" s="197"/>
      <c r="AA15" s="197"/>
    </row>
    <row r="16" spans="1:27" x14ac:dyDescent="0.25">
      <c r="A16" s="138">
        <f>A14/A15</f>
        <v>112.78846153846153</v>
      </c>
      <c r="B16" s="135" t="s">
        <v>242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>
        <f t="shared" ref="R16:R19" si="4">IF(R14="","",R14/R15)</f>
        <v>136.25</v>
      </c>
      <c r="S16" s="25"/>
      <c r="T16" s="160"/>
      <c r="U16" s="134" t="s">
        <v>242</v>
      </c>
      <c r="W16" s="138">
        <f t="shared" ref="W16" si="5">IF(W14="","",W14/W15)</f>
        <v>112.78846153846153</v>
      </c>
      <c r="Y16" s="141">
        <f>R16-A16</f>
        <v>23.461538461538467</v>
      </c>
      <c r="Z16" s="197"/>
      <c r="AA16" s="197"/>
    </row>
    <row r="17" spans="1:27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/>
      <c r="Q17" s="145"/>
      <c r="R17" s="145">
        <f t="shared" ref="R17:R18" si="6">IF(SUM(D17:Q17)=0,"",SUM(D17:Q17))</f>
        <v>2983</v>
      </c>
      <c r="S17" s="19"/>
      <c r="T17" s="23"/>
      <c r="U17" s="26" t="s">
        <v>25</v>
      </c>
      <c r="W17" s="139">
        <v>2315</v>
      </c>
      <c r="Y17" s="145"/>
      <c r="Z17" s="198"/>
      <c r="AA17" s="182"/>
    </row>
    <row r="18" spans="1:27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/>
      <c r="Q18" s="145"/>
      <c r="R18" s="145">
        <f t="shared" si="6"/>
        <v>17</v>
      </c>
      <c r="S18" s="114">
        <f t="shared" ref="S18:S19" si="7">IF(COUNTA(D18:Q18)=0,"",COUNTA(D18:Q18))</f>
        <v>2</v>
      </c>
      <c r="T18" s="160" t="s">
        <v>425</v>
      </c>
      <c r="U18" s="27" t="s">
        <v>26</v>
      </c>
      <c r="W18" s="139">
        <v>12</v>
      </c>
      <c r="Y18" s="145"/>
    </row>
    <row r="19" spans="1:27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/>
      <c r="Q19" s="138"/>
      <c r="R19" s="138">
        <f t="shared" si="4"/>
        <v>175.47058823529412</v>
      </c>
      <c r="S19" s="25"/>
      <c r="T19" s="160"/>
      <c r="U19" s="135" t="s">
        <v>27</v>
      </c>
      <c r="W19" s="138">
        <f t="shared" ref="W19" si="8">IF(W17="","",W17/W18)</f>
        <v>192.91666666666666</v>
      </c>
      <c r="Y19" s="141"/>
    </row>
    <row r="20" spans="1:27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45" t="str">
        <f t="shared" ref="R20:R21" si="9">IF(SUM(D20:F20)=0,"",SUM(D20:F20))</f>
        <v/>
      </c>
      <c r="S20" s="19"/>
      <c r="T20" s="28"/>
      <c r="U20" s="29" t="s">
        <v>28</v>
      </c>
      <c r="W20" s="139">
        <v>1352</v>
      </c>
      <c r="Y20" s="145"/>
    </row>
    <row r="21" spans="1:27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45" t="str">
        <f t="shared" si="9"/>
        <v/>
      </c>
      <c r="S21" s="114" t="str">
        <f t="shared" ref="S21" si="10">IF(COUNTA(D21:F21)=0,"",COUNTA(D21:F21))</f>
        <v/>
      </c>
      <c r="T21" s="160"/>
      <c r="U21" s="27" t="s">
        <v>29</v>
      </c>
      <c r="W21" s="139">
        <v>12</v>
      </c>
      <c r="Y21" s="145"/>
    </row>
    <row r="22" spans="1:27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38" t="str">
        <f t="shared" ref="R22:R28" si="11">IF(R20="","",R20/R21)</f>
        <v/>
      </c>
      <c r="S22" s="25"/>
      <c r="T22" s="28"/>
      <c r="U22" s="161" t="s">
        <v>30</v>
      </c>
      <c r="W22" s="138">
        <f t="shared" ref="W22" si="12">IF(W20="","",W20/W21)</f>
        <v>112.66666666666667</v>
      </c>
      <c r="Y22" s="141"/>
    </row>
    <row r="23" spans="1:27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45" t="str">
        <f t="shared" ref="R23:R24" si="13">IF(SUM(D23:F23)=0,"",SUM(D23:F23))</f>
        <v/>
      </c>
      <c r="S23" s="19"/>
      <c r="T23" s="30"/>
      <c r="U23" s="21" t="s">
        <v>31</v>
      </c>
      <c r="W23" s="112"/>
      <c r="Y23" s="145"/>
    </row>
    <row r="24" spans="1:27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45" t="str">
        <f t="shared" si="13"/>
        <v/>
      </c>
      <c r="S24" s="114" t="str">
        <f t="shared" ref="S24" si="14">IF(COUNTA(D24:F24)=0,"",COUNTA(D24:F24))</f>
        <v/>
      </c>
      <c r="T24" s="160"/>
      <c r="U24" s="31" t="s">
        <v>32</v>
      </c>
      <c r="V24" s="32"/>
      <c r="W24" s="112"/>
      <c r="Y24" s="145"/>
    </row>
    <row r="25" spans="1:27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38" t="str">
        <f t="shared" si="11"/>
        <v/>
      </c>
      <c r="S25" s="25"/>
      <c r="T25" s="23"/>
      <c r="U25" s="133" t="s">
        <v>33</v>
      </c>
      <c r="V25" s="32"/>
      <c r="W25" s="138"/>
      <c r="X25" s="30"/>
      <c r="Y25" s="141"/>
    </row>
    <row r="26" spans="1:27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45" t="str">
        <f t="shared" ref="R26:R27" si="15">IF(SUM(D26:F26)=0,"",SUM(D26:F26))</f>
        <v/>
      </c>
      <c r="S26" s="19"/>
      <c r="T26" s="23"/>
      <c r="U26" s="33" t="s">
        <v>31</v>
      </c>
      <c r="V26" s="32"/>
      <c r="W26" s="112">
        <v>1068</v>
      </c>
      <c r="X26" s="34"/>
      <c r="Y26" s="145"/>
    </row>
    <row r="27" spans="1:27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45" t="str">
        <f t="shared" si="15"/>
        <v/>
      </c>
      <c r="S27" s="114" t="str">
        <f t="shared" ref="S27" si="16">IF(COUNTA(D27:F27)=0,"",COUNTA(D27:F27))</f>
        <v/>
      </c>
      <c r="T27" s="160"/>
      <c r="U27" s="27" t="s">
        <v>34</v>
      </c>
      <c r="V27" s="32"/>
      <c r="W27" s="112">
        <v>7</v>
      </c>
      <c r="X27" s="34"/>
      <c r="Y27" s="145"/>
    </row>
    <row r="28" spans="1:27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38" t="str">
        <f t="shared" si="11"/>
        <v/>
      </c>
      <c r="S28" s="25"/>
      <c r="T28" s="23"/>
      <c r="U28" s="135" t="s">
        <v>35</v>
      </c>
      <c r="V28" s="32"/>
      <c r="W28" s="138">
        <f t="shared" ref="W28" si="17">IF(W26="","",W26/W27)</f>
        <v>152.57142857142858</v>
      </c>
      <c r="X28" s="30"/>
      <c r="Y28" s="141"/>
    </row>
    <row r="29" spans="1:27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52">
        <v>1961</v>
      </c>
      <c r="Q29" s="152">
        <v>2468</v>
      </c>
      <c r="R29" s="145">
        <f t="shared" ref="R29:R30" si="18">IF(SUM(D29:Q29)=0,"",SUM(D29:Q29))</f>
        <v>14946</v>
      </c>
      <c r="S29" s="19"/>
      <c r="T29" s="20"/>
      <c r="U29" s="36" t="s">
        <v>37</v>
      </c>
      <c r="V29" s="30"/>
      <c r="W29" s="112">
        <v>52442</v>
      </c>
      <c r="X29" s="30"/>
      <c r="Y29" s="145"/>
    </row>
    <row r="30" spans="1:27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52">
        <v>11</v>
      </c>
      <c r="Q30" s="152">
        <v>14</v>
      </c>
      <c r="R30" s="145">
        <f t="shared" si="18"/>
        <v>85</v>
      </c>
      <c r="S30" s="114">
        <f t="shared" ref="S30:S34" si="19">IF(COUNTA(D30:Q30)=0,"",COUNTA(D30:Q30))</f>
        <v>7</v>
      </c>
      <c r="T30" s="244" t="s">
        <v>458</v>
      </c>
      <c r="U30" s="31" t="s">
        <v>38</v>
      </c>
      <c r="V30" s="30"/>
      <c r="W30" s="112">
        <v>300</v>
      </c>
      <c r="X30" s="30"/>
      <c r="Y30" s="145"/>
    </row>
    <row r="31" spans="1:27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>+P29/P30</f>
        <v>178.27272727272728</v>
      </c>
      <c r="Q31" s="138">
        <f>+Q29/Q30</f>
        <v>176.28571428571428</v>
      </c>
      <c r="R31" s="138">
        <f t="shared" ref="R31:R34" si="20">IF(R29="","",R29/R30)</f>
        <v>175.83529411764707</v>
      </c>
      <c r="S31" s="25"/>
      <c r="T31" s="160"/>
      <c r="U31" s="133" t="s">
        <v>39</v>
      </c>
      <c r="V31" s="30"/>
      <c r="W31" s="138">
        <f t="shared" ref="W31" si="21">IF(W29="","",W29/W30)</f>
        <v>174.80666666666667</v>
      </c>
      <c r="X31" s="30"/>
      <c r="Y31" s="141">
        <f>R31-A31</f>
        <v>1.0286274509803945</v>
      </c>
    </row>
    <row r="32" spans="1:27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52"/>
      <c r="Q32" s="152"/>
      <c r="R32" s="145">
        <f t="shared" ref="R32:R33" si="22">IF(SUM(D32:Q32)=0,"",SUM(D32:Q32))</f>
        <v>5008</v>
      </c>
      <c r="S32" s="19"/>
      <c r="T32" s="186"/>
      <c r="U32" s="37" t="s">
        <v>40</v>
      </c>
      <c r="V32" s="30"/>
      <c r="W32" s="112">
        <v>19153</v>
      </c>
      <c r="X32" s="30"/>
      <c r="Y32" s="145"/>
    </row>
    <row r="33" spans="1:25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14"/>
      <c r="Q33" s="114"/>
      <c r="R33" s="145">
        <f t="shared" si="22"/>
        <v>25</v>
      </c>
      <c r="S33" s="114">
        <f t="shared" ref="S33:S34" si="23">IF(COUNTA(D33:Q33)=0,"",COUNTA(D33:Q33))</f>
        <v>3</v>
      </c>
      <c r="T33" s="160" t="s">
        <v>405</v>
      </c>
      <c r="U33" s="27" t="s">
        <v>41</v>
      </c>
      <c r="V33" s="30"/>
      <c r="W33" s="112">
        <v>106</v>
      </c>
      <c r="X33" s="30"/>
      <c r="Y33" s="145"/>
    </row>
    <row r="34" spans="1:25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38"/>
      <c r="Q34" s="138"/>
      <c r="R34" s="242">
        <f t="shared" si="20"/>
        <v>200.32</v>
      </c>
      <c r="S34" s="25"/>
      <c r="T34" s="160"/>
      <c r="U34" s="135" t="s">
        <v>42</v>
      </c>
      <c r="V34" s="30"/>
      <c r="W34" s="138">
        <f t="shared" ref="W34" si="24">IF(W32="","",W32/W33)</f>
        <v>180.68867924528303</v>
      </c>
      <c r="X34" s="30"/>
      <c r="Y34" s="141">
        <f>R34-A34</f>
        <v>19.631320754716967</v>
      </c>
    </row>
    <row r="35" spans="1:25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45" t="str">
        <f t="shared" ref="R35:R36" si="25">IF(SUM(D35:F35)=0,"",SUM(D35:F35))</f>
        <v/>
      </c>
      <c r="S35" s="19"/>
      <c r="T35" s="23"/>
      <c r="U35" s="37" t="s">
        <v>40</v>
      </c>
      <c r="W35" s="112">
        <v>4007</v>
      </c>
      <c r="Y35" s="145"/>
    </row>
    <row r="36" spans="1:25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45" t="str">
        <f t="shared" si="25"/>
        <v/>
      </c>
      <c r="S36" s="114" t="str">
        <f t="shared" ref="S36" si="26">IF(COUNTA(D36:F36)=0,"",COUNTA(D36:F36))</f>
        <v/>
      </c>
      <c r="T36" s="160"/>
      <c r="U36" s="27" t="s">
        <v>43</v>
      </c>
      <c r="W36" s="112">
        <v>21</v>
      </c>
      <c r="Y36" s="145"/>
    </row>
    <row r="37" spans="1:25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38" t="str">
        <f t="shared" ref="R37:R40" si="27">IF(R35="","",R35/R36)</f>
        <v/>
      </c>
      <c r="S37" s="25"/>
      <c r="T37" s="23"/>
      <c r="U37" s="135" t="s">
        <v>44</v>
      </c>
      <c r="V37" s="30"/>
      <c r="W37" s="138">
        <f t="shared" ref="W37" si="28">IF(W35="","",W35/W36)</f>
        <v>190.8095238095238</v>
      </c>
      <c r="X37" s="30"/>
      <c r="Y37" s="141"/>
    </row>
    <row r="38" spans="1:25" x14ac:dyDescent="0.25">
      <c r="A38" s="139">
        <v>1013</v>
      </c>
      <c r="B38" s="37" t="s">
        <v>248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45" t="str">
        <f t="shared" ref="R38:R39" si="29">IF(SUM(D38:F38)=0,"",SUM(D38:F38))</f>
        <v/>
      </c>
      <c r="S38" s="19"/>
      <c r="T38" s="23"/>
      <c r="U38" s="37" t="s">
        <v>248</v>
      </c>
      <c r="V38" s="30"/>
      <c r="W38" s="139">
        <v>1013</v>
      </c>
      <c r="X38" s="30"/>
      <c r="Y38" s="150"/>
    </row>
    <row r="39" spans="1:25" x14ac:dyDescent="0.25">
      <c r="A39" s="139">
        <v>8</v>
      </c>
      <c r="B39" s="27" t="s">
        <v>253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45" t="str">
        <f t="shared" si="29"/>
        <v/>
      </c>
      <c r="S39" s="114" t="str">
        <f t="shared" ref="S39" si="30">IF(COUNTA(D39:F39)=0,"",COUNTA(D39:F39))</f>
        <v/>
      </c>
      <c r="T39" s="160"/>
      <c r="U39" s="27" t="s">
        <v>253</v>
      </c>
      <c r="V39" s="30"/>
      <c r="W39" s="139">
        <v>8</v>
      </c>
      <c r="X39" s="30"/>
      <c r="Y39" s="150"/>
    </row>
    <row r="40" spans="1:25" x14ac:dyDescent="0.25">
      <c r="A40" s="138">
        <f>A38/A39</f>
        <v>126.625</v>
      </c>
      <c r="B40" s="135" t="s">
        <v>249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38" t="str">
        <f t="shared" si="27"/>
        <v/>
      </c>
      <c r="S40" s="25"/>
      <c r="T40" s="23"/>
      <c r="U40" s="135" t="s">
        <v>249</v>
      </c>
      <c r="V40" s="30"/>
      <c r="W40" s="138">
        <f t="shared" ref="W40" si="31">IF(W38="","",W38/W39)</f>
        <v>126.625</v>
      </c>
      <c r="X40" s="30"/>
      <c r="Y40" s="141"/>
    </row>
    <row r="41" spans="1:25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52"/>
      <c r="Q41" s="152">
        <v>2540</v>
      </c>
      <c r="R41" s="145">
        <f t="shared" ref="R41:R42" si="32">IF(SUM(D41:Q41)=0,"",SUM(D41:Q41))</f>
        <v>8259</v>
      </c>
      <c r="S41" s="19"/>
      <c r="U41" s="37" t="s">
        <v>45</v>
      </c>
      <c r="W41" s="112">
        <v>22704</v>
      </c>
      <c r="Y41" s="145"/>
    </row>
    <row r="42" spans="1:25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52"/>
      <c r="Q42" s="152">
        <v>14</v>
      </c>
      <c r="R42" s="145">
        <f t="shared" si="32"/>
        <v>45</v>
      </c>
      <c r="S42" s="114">
        <f t="shared" ref="S42:S73" si="33">IF(COUNTA(D42:Q42)=0,"",COUNTA(D42:Q42))</f>
        <v>4</v>
      </c>
      <c r="T42" s="244" t="s">
        <v>457</v>
      </c>
      <c r="U42" s="27" t="s">
        <v>46</v>
      </c>
      <c r="W42" s="112">
        <v>124</v>
      </c>
      <c r="Y42" s="145"/>
    </row>
    <row r="43" spans="1:25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34">IF(F41="","",F41/F42)</f>
        <v>195.06666666666666</v>
      </c>
      <c r="G43" s="138"/>
      <c r="H43" s="138"/>
      <c r="I43" s="138"/>
      <c r="J43" s="138">
        <f t="shared" ref="J43" si="35">IF(J41="","",J41/J42)</f>
        <v>182.75</v>
      </c>
      <c r="K43" s="138"/>
      <c r="L43" s="138"/>
      <c r="M43" s="138"/>
      <c r="N43" s="138"/>
      <c r="O43" s="138">
        <f t="shared" ref="O43" si="36">IF(O41="","",O41/O42)</f>
        <v>166.375</v>
      </c>
      <c r="P43" s="138"/>
      <c r="Q43" s="138">
        <f>+Q41/Q42</f>
        <v>181.42857142857142</v>
      </c>
      <c r="R43" s="138">
        <f t="shared" ref="R43:R91" si="37">IF(R41="","",R41/R42)</f>
        <v>183.53333333333333</v>
      </c>
      <c r="S43" s="25"/>
      <c r="T43" s="160"/>
      <c r="U43" s="135" t="s">
        <v>47</v>
      </c>
      <c r="V43" s="30"/>
      <c r="W43" s="138">
        <f t="shared" ref="W43" si="38">IF(W41="","",W41/W42)</f>
        <v>183.09677419354838</v>
      </c>
      <c r="X43" s="30"/>
      <c r="Y43" s="141">
        <f>R43-A43</f>
        <v>0.43655913978494709</v>
      </c>
    </row>
    <row r="44" spans="1:25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52"/>
      <c r="Q44" s="152">
        <v>2357</v>
      </c>
      <c r="R44" s="145">
        <f t="shared" ref="R44:R45" si="39">IF(SUM(D44:Q44)=0,"",SUM(D44:Q44))</f>
        <v>6071</v>
      </c>
      <c r="S44" s="19"/>
      <c r="T44" s="160"/>
      <c r="U44" s="36" t="s">
        <v>45</v>
      </c>
      <c r="V44" s="30"/>
      <c r="W44" s="112">
        <v>9967</v>
      </c>
      <c r="X44" s="30"/>
      <c r="Y44" s="145"/>
    </row>
    <row r="45" spans="1:25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52"/>
      <c r="Q45" s="152">
        <v>14</v>
      </c>
      <c r="R45" s="145">
        <f t="shared" si="39"/>
        <v>37</v>
      </c>
      <c r="S45" s="114">
        <f t="shared" ref="S45:S91" si="40">IF(COUNTA(D45:Q45)=0,"",COUNTA(D45:Q45))</f>
        <v>3</v>
      </c>
      <c r="T45" s="244" t="s">
        <v>456</v>
      </c>
      <c r="U45" s="38" t="s">
        <v>48</v>
      </c>
      <c r="V45" s="30"/>
      <c r="W45" s="112">
        <v>62</v>
      </c>
      <c r="X45" s="30"/>
      <c r="Y45" s="145"/>
    </row>
    <row r="46" spans="1:25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41">IF(O44="","",O44/O45)</f>
        <v>161.75</v>
      </c>
      <c r="P46" s="138"/>
      <c r="Q46" s="138">
        <f>+Q44/Q45</f>
        <v>168.35714285714286</v>
      </c>
      <c r="R46" s="138">
        <f t="shared" si="37"/>
        <v>164.08108108108109</v>
      </c>
      <c r="S46" s="25"/>
      <c r="T46" s="23"/>
      <c r="U46" s="133" t="s">
        <v>49</v>
      </c>
      <c r="V46" s="30"/>
      <c r="W46" s="138">
        <f t="shared" ref="W46" si="42">IF(W44="","",W44/W45)</f>
        <v>160.75806451612902</v>
      </c>
      <c r="X46" s="30"/>
      <c r="Y46" s="141">
        <f>R46-A46</f>
        <v>3.32301656495207</v>
      </c>
    </row>
    <row r="47" spans="1:25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52"/>
      <c r="Q47" s="152"/>
      <c r="R47" s="145">
        <f t="shared" ref="R47:R48" si="43">IF(SUM(D47:Q47)=0,"",SUM(D47:Q47))</f>
        <v>1293</v>
      </c>
      <c r="S47" s="19"/>
      <c r="T47" s="23"/>
      <c r="U47" s="36" t="s">
        <v>45</v>
      </c>
      <c r="V47" s="30"/>
      <c r="W47" s="112">
        <v>2579</v>
      </c>
      <c r="X47" s="30"/>
      <c r="Y47" s="145"/>
    </row>
    <row r="48" spans="1:25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52"/>
      <c r="Q48" s="152"/>
      <c r="R48" s="145">
        <f t="shared" si="43"/>
        <v>8</v>
      </c>
      <c r="S48" s="114">
        <f t="shared" ref="S48:S91" si="44">IF(COUNTA(D48:Q48)=0,"",COUNTA(D48:Q48))</f>
        <v>1</v>
      </c>
      <c r="T48" s="160" t="s">
        <v>373</v>
      </c>
      <c r="U48" s="31" t="s">
        <v>50</v>
      </c>
      <c r="V48" s="30"/>
      <c r="W48" s="112">
        <v>18</v>
      </c>
      <c r="X48" s="30"/>
      <c r="Y48" s="145"/>
    </row>
    <row r="49" spans="1:25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/>
      <c r="Q49" s="138"/>
      <c r="R49" s="138">
        <f t="shared" si="37"/>
        <v>161.625</v>
      </c>
      <c r="S49" s="25"/>
      <c r="T49" s="23"/>
      <c r="U49" s="133" t="s">
        <v>51</v>
      </c>
      <c r="V49" s="30"/>
      <c r="W49" s="138">
        <f t="shared" ref="W49" si="45">IF(W47="","",W47/W48)</f>
        <v>143.27777777777777</v>
      </c>
      <c r="X49" s="30"/>
      <c r="Y49" s="141">
        <f>R49-A49</f>
        <v>18.347222222222229</v>
      </c>
    </row>
    <row r="50" spans="1:25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14"/>
      <c r="Q50" s="114"/>
      <c r="R50" s="145">
        <f t="shared" ref="R50:R51" si="46">IF(SUM(D50:Q50)=0,"",SUM(D50:Q50))</f>
        <v>768</v>
      </c>
      <c r="S50" s="19"/>
      <c r="T50" s="23"/>
      <c r="U50" s="37" t="s">
        <v>45</v>
      </c>
      <c r="V50" s="30"/>
      <c r="W50" s="139">
        <v>6917</v>
      </c>
      <c r="X50" s="30"/>
      <c r="Y50" s="150"/>
    </row>
    <row r="51" spans="1:25" x14ac:dyDescent="0.25">
      <c r="A51" s="139">
        <v>44</v>
      </c>
      <c r="B51" s="27" t="s">
        <v>246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14"/>
      <c r="Q51" s="114"/>
      <c r="R51" s="145">
        <f t="shared" si="46"/>
        <v>5</v>
      </c>
      <c r="S51" s="114">
        <f t="shared" ref="S51:S91" si="47">IF(COUNTA(D51:Q51)=0,"",COUNTA(D51:Q51))</f>
        <v>1</v>
      </c>
      <c r="T51" s="160" t="s">
        <v>404</v>
      </c>
      <c r="U51" s="27" t="s">
        <v>246</v>
      </c>
      <c r="V51" s="30"/>
      <c r="W51" s="139">
        <v>44</v>
      </c>
      <c r="X51" s="30"/>
      <c r="Y51" s="150"/>
    </row>
    <row r="52" spans="1:25" x14ac:dyDescent="0.25">
      <c r="A52" s="138">
        <f>A50/A51</f>
        <v>157.20454545454547</v>
      </c>
      <c r="B52" s="135" t="s">
        <v>247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/>
      <c r="Q52" s="138"/>
      <c r="R52" s="138">
        <f t="shared" si="37"/>
        <v>153.6</v>
      </c>
      <c r="S52" s="25"/>
      <c r="T52" s="23"/>
      <c r="U52" s="135" t="s">
        <v>247</v>
      </c>
      <c r="V52" s="30"/>
      <c r="W52" s="138">
        <f t="shared" ref="W52" si="48">IF(W50="","",W50/W51)</f>
        <v>157.20454545454547</v>
      </c>
      <c r="X52" s="30"/>
      <c r="Y52" s="141"/>
    </row>
    <row r="53" spans="1:25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/>
      <c r="Q53" s="145">
        <v>2853</v>
      </c>
      <c r="R53" s="145">
        <f t="shared" ref="R53:R54" si="49">IF(SUM(D53:Q53)=0,"",SUM(D53:Q53))</f>
        <v>13365</v>
      </c>
      <c r="S53" s="19"/>
      <c r="T53" s="160"/>
      <c r="U53" s="37" t="s">
        <v>52</v>
      </c>
      <c r="V53" s="39"/>
      <c r="W53" s="112">
        <v>41796</v>
      </c>
      <c r="X53" s="39"/>
      <c r="Y53" s="145"/>
    </row>
    <row r="54" spans="1:25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/>
      <c r="Q54" s="145">
        <v>14</v>
      </c>
      <c r="R54" s="145">
        <f t="shared" si="49"/>
        <v>71</v>
      </c>
      <c r="S54" s="114">
        <f t="shared" ref="S54:S91" si="50">IF(COUNTA(D54:Q54)=0,"",COUNTA(D54:Q54))</f>
        <v>6</v>
      </c>
      <c r="T54" s="244" t="s">
        <v>453</v>
      </c>
      <c r="U54" s="27" t="s">
        <v>53</v>
      </c>
      <c r="V54" s="39"/>
      <c r="W54" s="112">
        <v>218</v>
      </c>
      <c r="X54" s="39"/>
      <c r="Y54" s="145"/>
    </row>
    <row r="55" spans="1:25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/>
      <c r="Q55" s="242">
        <f>+Q53/Q54</f>
        <v>203.78571428571428</v>
      </c>
      <c r="R55" s="138">
        <f t="shared" si="37"/>
        <v>188.2394366197183</v>
      </c>
      <c r="S55" s="25"/>
      <c r="T55" s="194"/>
      <c r="U55" s="135" t="s">
        <v>54</v>
      </c>
      <c r="V55" s="39"/>
      <c r="W55" s="138">
        <f t="shared" ref="W55" si="51">IF(W53="","",W53/W54)</f>
        <v>191.72477064220183</v>
      </c>
      <c r="X55" s="39"/>
      <c r="Y55" s="141">
        <f>R55-A55</f>
        <v>-3.4853340224835279</v>
      </c>
    </row>
    <row r="56" spans="1:25" x14ac:dyDescent="0.25">
      <c r="A56" s="166"/>
      <c r="B56" s="37" t="s">
        <v>305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39"/>
      <c r="Q56" s="139"/>
      <c r="R56" s="145">
        <f t="shared" ref="R56:R57" si="52">IF(SUM(D56:Q56)=0,"",SUM(D56:Q56))</f>
        <v>1743</v>
      </c>
      <c r="S56" s="19"/>
      <c r="T56" s="194"/>
      <c r="U56" s="37" t="s">
        <v>305</v>
      </c>
      <c r="V56" s="39"/>
      <c r="W56" s="166"/>
      <c r="X56" s="39"/>
      <c r="Y56" s="150"/>
    </row>
    <row r="57" spans="1:25" x14ac:dyDescent="0.25">
      <c r="A57" s="166"/>
      <c r="B57" s="134" t="s">
        <v>306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39"/>
      <c r="Q57" s="139"/>
      <c r="R57" s="145">
        <f t="shared" si="52"/>
        <v>13</v>
      </c>
      <c r="S57" s="114">
        <f t="shared" ref="S57:S91" si="53">IF(COUNTA(D57:Q57)=0,"",COUNTA(D57:Q57))</f>
        <v>2</v>
      </c>
      <c r="T57" s="160" t="s">
        <v>403</v>
      </c>
      <c r="U57" s="134" t="s">
        <v>306</v>
      </c>
      <c r="V57" s="39"/>
      <c r="W57" s="166"/>
      <c r="X57" s="39"/>
      <c r="Y57" s="150"/>
    </row>
    <row r="58" spans="1:25" x14ac:dyDescent="0.25">
      <c r="A58" s="166"/>
      <c r="B58" s="135" t="s">
        <v>307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/>
      <c r="Q58" s="138"/>
      <c r="R58" s="138">
        <f t="shared" si="37"/>
        <v>134.07692307692307</v>
      </c>
      <c r="S58" s="25"/>
      <c r="T58" s="194"/>
      <c r="U58" s="135" t="s">
        <v>307</v>
      </c>
      <c r="V58" s="39"/>
      <c r="W58" s="166"/>
      <c r="X58" s="39"/>
      <c r="Y58" s="141"/>
    </row>
    <row r="59" spans="1:25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/>
      <c r="Q59" s="145"/>
      <c r="R59" s="145">
        <f t="shared" ref="R59:R60" si="54">IF(SUM(D59:Q59)=0,"",SUM(D59:Q59))</f>
        <v>12115</v>
      </c>
      <c r="S59" s="19"/>
      <c r="T59" s="23"/>
      <c r="U59" s="37" t="s">
        <v>55</v>
      </c>
      <c r="V59" s="39"/>
      <c r="W59" s="111">
        <v>21668</v>
      </c>
      <c r="X59" s="39"/>
      <c r="Y59" s="145"/>
    </row>
    <row r="60" spans="1:25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/>
      <c r="Q60" s="145"/>
      <c r="R60" s="145">
        <f t="shared" si="54"/>
        <v>64</v>
      </c>
      <c r="S60" s="114">
        <f t="shared" ref="S60:S91" si="55">IF(COUNTA(D60:Q60)=0,"",COUNTA(D60:Q60))</f>
        <v>5</v>
      </c>
      <c r="T60" s="160" t="s">
        <v>423</v>
      </c>
      <c r="U60" s="27" t="s">
        <v>56</v>
      </c>
      <c r="V60" s="39"/>
      <c r="W60" s="114">
        <v>113</v>
      </c>
      <c r="X60" s="39"/>
      <c r="Y60" s="145"/>
    </row>
    <row r="61" spans="1:25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2">
        <f>+M59/M60</f>
        <v>206.33333333333334</v>
      </c>
      <c r="N61" s="138"/>
      <c r="O61" s="242">
        <f>+O59/O60</f>
        <v>202.875</v>
      </c>
      <c r="P61" s="242"/>
      <c r="Q61" s="242"/>
      <c r="R61" s="138">
        <f t="shared" si="37"/>
        <v>189.296875</v>
      </c>
      <c r="S61" s="25"/>
      <c r="T61" s="160"/>
      <c r="U61" s="135" t="s">
        <v>57</v>
      </c>
      <c r="V61" s="39"/>
      <c r="W61" s="138">
        <f t="shared" ref="W61" si="56">IF(W59="","",W59/W60)</f>
        <v>191.75221238938053</v>
      </c>
      <c r="X61" s="39"/>
      <c r="Y61" s="141">
        <f>R61-A61</f>
        <v>-2.4553373893805315</v>
      </c>
    </row>
    <row r="62" spans="1:25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/>
      <c r="Q62" s="145"/>
      <c r="R62" s="145">
        <f t="shared" ref="R62:R63" si="57">IF(SUM(D62:Q62)=0,"",SUM(D62:Q62))</f>
        <v>2365</v>
      </c>
      <c r="S62" s="19"/>
      <c r="T62" s="23"/>
      <c r="U62" s="37" t="s">
        <v>58</v>
      </c>
      <c r="V62" s="39"/>
      <c r="W62" s="114">
        <v>9170</v>
      </c>
      <c r="X62" s="39"/>
      <c r="Y62" s="145"/>
    </row>
    <row r="63" spans="1:25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/>
      <c r="Q63" s="145"/>
      <c r="R63" s="145">
        <f t="shared" si="57"/>
        <v>16</v>
      </c>
      <c r="S63" s="114">
        <f t="shared" ref="S63:S91" si="58">IF(COUNTA(D63:Q63)=0,"",COUNTA(D63:Q63))</f>
        <v>2</v>
      </c>
      <c r="T63" s="160" t="s">
        <v>422</v>
      </c>
      <c r="U63" s="27" t="s">
        <v>59</v>
      </c>
      <c r="V63" s="39"/>
      <c r="W63" s="114">
        <v>61</v>
      </c>
      <c r="X63" s="39"/>
      <c r="Y63" s="145"/>
    </row>
    <row r="64" spans="1:25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/>
      <c r="Q64" s="138"/>
      <c r="R64" s="138">
        <f t="shared" si="37"/>
        <v>147.8125</v>
      </c>
      <c r="S64" s="25"/>
      <c r="T64" s="160"/>
      <c r="U64" s="135" t="s">
        <v>60</v>
      </c>
      <c r="V64" s="39"/>
      <c r="W64" s="138">
        <f t="shared" ref="W64" si="59">IF(W62="","",W62/W63)</f>
        <v>150.32786885245901</v>
      </c>
      <c r="X64" s="39"/>
      <c r="Y64" s="141">
        <f>R64-A64</f>
        <v>-2.5153688524590052</v>
      </c>
    </row>
    <row r="65" spans="1:25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/>
      <c r="Q65" s="145"/>
      <c r="R65" s="145">
        <f t="shared" ref="R65:R66" si="60">IF(SUM(D65:Q65)=0,"",SUM(D65:Q65))</f>
        <v>460</v>
      </c>
      <c r="S65" s="19"/>
      <c r="T65" s="23"/>
      <c r="U65" s="37" t="s">
        <v>61</v>
      </c>
      <c r="V65" s="39"/>
      <c r="W65" s="112">
        <v>1984</v>
      </c>
      <c r="X65" s="39"/>
      <c r="Y65" s="145"/>
    </row>
    <row r="66" spans="1:25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/>
      <c r="Q66" s="145"/>
      <c r="R66" s="145">
        <f t="shared" si="60"/>
        <v>3</v>
      </c>
      <c r="S66" s="114">
        <f t="shared" ref="S66:S91" si="61">IF(COUNTA(D66:Q66)=0,"",COUNTA(D66:Q66))</f>
        <v>1</v>
      </c>
      <c r="T66" s="160" t="s">
        <v>406</v>
      </c>
      <c r="U66" s="27" t="s">
        <v>34</v>
      </c>
      <c r="V66" s="39"/>
      <c r="W66" s="112">
        <v>12</v>
      </c>
      <c r="X66" s="39"/>
      <c r="Y66" s="145"/>
    </row>
    <row r="67" spans="1:25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/>
      <c r="Q67" s="138"/>
      <c r="R67" s="138">
        <f t="shared" si="37"/>
        <v>153.33333333333334</v>
      </c>
      <c r="S67" s="25"/>
      <c r="T67" s="160"/>
      <c r="U67" s="135" t="s">
        <v>62</v>
      </c>
      <c r="V67" s="39"/>
      <c r="W67" s="138">
        <f t="shared" ref="W67" si="62">IF(W65="","",W65/W66)</f>
        <v>165.33333333333334</v>
      </c>
      <c r="X67" s="39"/>
      <c r="Y67" s="141"/>
    </row>
    <row r="68" spans="1:25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/>
      <c r="Q68" s="145"/>
      <c r="R68" s="145">
        <f t="shared" ref="R68:R69" si="63">IF(SUM(D68:Q68)=0,"",SUM(D68:Q68))</f>
        <v>3001</v>
      </c>
      <c r="S68" s="19"/>
      <c r="T68" s="23"/>
      <c r="U68" s="40" t="s">
        <v>63</v>
      </c>
      <c r="V68" s="39"/>
      <c r="W68" s="112">
        <v>8576</v>
      </c>
      <c r="X68" s="39"/>
      <c r="Y68" s="145"/>
    </row>
    <row r="69" spans="1:25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/>
      <c r="Q69" s="145"/>
      <c r="R69" s="145">
        <f t="shared" si="63"/>
        <v>23</v>
      </c>
      <c r="S69" s="114">
        <f t="shared" ref="S69:S91" si="64">IF(COUNTA(D69:Q69)=0,"",COUNTA(D69:Q69))</f>
        <v>3</v>
      </c>
      <c r="T69" s="255" t="s">
        <v>421</v>
      </c>
      <c r="U69" s="31" t="s">
        <v>64</v>
      </c>
      <c r="V69" s="39"/>
      <c r="W69" s="112">
        <v>60</v>
      </c>
      <c r="X69" s="39"/>
      <c r="Y69" s="145"/>
    </row>
    <row r="70" spans="1:25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/>
      <c r="Q70" s="138"/>
      <c r="R70" s="138">
        <f t="shared" si="37"/>
        <v>130.47826086956522</v>
      </c>
      <c r="S70" s="25"/>
      <c r="T70" s="160"/>
      <c r="U70" s="133" t="s">
        <v>65</v>
      </c>
      <c r="V70" s="39"/>
      <c r="W70" s="138">
        <f t="shared" ref="W70" si="65">IF(W68="","",W68/W69)</f>
        <v>142.93333333333334</v>
      </c>
      <c r="X70" s="39"/>
      <c r="Y70" s="141">
        <f>R70-A70</f>
        <v>-12.455072463768118</v>
      </c>
    </row>
    <row r="71" spans="1:25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/>
      <c r="Q71" s="145">
        <v>2492</v>
      </c>
      <c r="R71" s="145">
        <f t="shared" ref="R71:R72" si="66">IF(SUM(D71:Q71)=0,"",SUM(D71:Q71))</f>
        <v>10978</v>
      </c>
      <c r="S71" s="19"/>
      <c r="T71" s="23"/>
      <c r="U71" s="35" t="s">
        <v>66</v>
      </c>
      <c r="V71" s="39"/>
      <c r="W71" s="112">
        <v>37878</v>
      </c>
      <c r="X71" s="39"/>
      <c r="Y71" s="145"/>
    </row>
    <row r="72" spans="1:25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/>
      <c r="Q72" s="145">
        <v>14</v>
      </c>
      <c r="R72" s="145">
        <f t="shared" si="66"/>
        <v>61</v>
      </c>
      <c r="S72" s="114">
        <f t="shared" ref="S72:S91" si="67">IF(COUNTA(D72:Q72)=0,"",COUNTA(D72:Q72))</f>
        <v>6</v>
      </c>
      <c r="T72" s="244" t="s">
        <v>454</v>
      </c>
      <c r="U72" s="27" t="s">
        <v>67</v>
      </c>
      <c r="V72" s="39"/>
      <c r="W72" s="112">
        <v>209</v>
      </c>
      <c r="X72" s="39"/>
      <c r="Y72" s="145"/>
    </row>
    <row r="73" spans="1:25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/>
      <c r="Q73" s="138">
        <f>+Q71/Q72</f>
        <v>178</v>
      </c>
      <c r="R73" s="138">
        <f t="shared" si="37"/>
        <v>179.96721311475409</v>
      </c>
      <c r="S73" s="25"/>
      <c r="T73" s="160"/>
      <c r="U73" s="135" t="s">
        <v>68</v>
      </c>
      <c r="V73" s="39"/>
      <c r="W73" s="138">
        <f t="shared" ref="W73" si="68">IF(W71="","",W71/W72)</f>
        <v>181.23444976076556</v>
      </c>
      <c r="X73" s="39"/>
      <c r="Y73" s="141">
        <f>R73-A73</f>
        <v>-1.2672366460114688</v>
      </c>
    </row>
    <row r="74" spans="1:25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/>
      <c r="Q74" s="145"/>
      <c r="R74" s="145">
        <f t="shared" ref="R74:R75" si="69">IF(SUM(D74:Q74)=0,"",SUM(D74:Q74))</f>
        <v>2296</v>
      </c>
      <c r="S74" s="19"/>
      <c r="T74" s="23"/>
      <c r="U74" s="37" t="s">
        <v>69</v>
      </c>
      <c r="V74" s="39"/>
      <c r="W74" s="112">
        <v>16123</v>
      </c>
      <c r="X74" s="39"/>
      <c r="Y74" s="145"/>
    </row>
    <row r="75" spans="1:25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/>
      <c r="Q75" s="145"/>
      <c r="R75" s="145">
        <f t="shared" si="69"/>
        <v>14</v>
      </c>
      <c r="S75" s="114">
        <f t="shared" ref="S75:S91" si="70">IF(COUNTA(D75:Q75)=0,"",COUNTA(D75:Q75))</f>
        <v>1</v>
      </c>
      <c r="T75" s="160" t="s">
        <v>367</v>
      </c>
      <c r="U75" s="27" t="s">
        <v>70</v>
      </c>
      <c r="V75" s="39"/>
      <c r="W75" s="112">
        <v>89</v>
      </c>
      <c r="X75" s="39"/>
      <c r="Y75" s="145"/>
    </row>
    <row r="76" spans="1:25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69"/>
      <c r="Q76" s="169"/>
      <c r="R76" s="138">
        <f t="shared" si="37"/>
        <v>164</v>
      </c>
      <c r="S76" s="25"/>
      <c r="T76" s="160"/>
      <c r="U76" s="135" t="s">
        <v>71</v>
      </c>
      <c r="V76" s="39"/>
      <c r="W76" s="138">
        <f t="shared" ref="W76" si="71">IF(W74="","",W74/W75)</f>
        <v>181.15730337078651</v>
      </c>
      <c r="X76" s="39"/>
      <c r="Y76" s="141">
        <f>R76-A76</f>
        <v>-17.157303370786508</v>
      </c>
    </row>
    <row r="77" spans="1:25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/>
      <c r="Q77" s="145"/>
      <c r="R77" s="145">
        <f t="shared" ref="R77:R78" si="72">IF(SUM(D77:Q77)=0,"",SUM(D77:Q77))</f>
        <v>2255</v>
      </c>
      <c r="S77" s="19"/>
      <c r="T77" s="20"/>
      <c r="U77" s="40" t="s">
        <v>69</v>
      </c>
      <c r="V77" s="39"/>
      <c r="W77" s="139">
        <v>13318</v>
      </c>
      <c r="X77" s="39"/>
      <c r="Y77" s="145"/>
    </row>
    <row r="78" spans="1:25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/>
      <c r="Q78" s="145"/>
      <c r="R78" s="145">
        <f t="shared" si="72"/>
        <v>14</v>
      </c>
      <c r="S78" s="114">
        <f t="shared" ref="S78:S91" si="73">IF(COUNTA(D78:Q78)=0,"",COUNTA(D78:Q78))</f>
        <v>1</v>
      </c>
      <c r="T78" s="160" t="s">
        <v>372</v>
      </c>
      <c r="U78" s="31" t="s">
        <v>72</v>
      </c>
      <c r="V78" s="39"/>
      <c r="W78" s="139">
        <v>76</v>
      </c>
      <c r="X78" s="39"/>
      <c r="Y78" s="145"/>
    </row>
    <row r="79" spans="1:25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/>
      <c r="Q79" s="138"/>
      <c r="R79" s="138">
        <f t="shared" si="37"/>
        <v>161.07142857142858</v>
      </c>
      <c r="S79" s="25"/>
      <c r="T79" s="160"/>
      <c r="U79" s="133" t="s">
        <v>73</v>
      </c>
      <c r="V79" s="39"/>
      <c r="W79" s="138">
        <f t="shared" ref="W79" si="74">IF(W77="","",W77/W78)</f>
        <v>175.23684210526315</v>
      </c>
      <c r="X79" s="39"/>
      <c r="Y79" s="141">
        <f>R79-A79</f>
        <v>-14.165413533834567</v>
      </c>
    </row>
    <row r="80" spans="1:25" x14ac:dyDescent="0.25">
      <c r="A80" s="166"/>
      <c r="B80" s="224" t="s">
        <v>308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39"/>
      <c r="Q80" s="139"/>
      <c r="R80" s="145">
        <f t="shared" ref="R80:R81" si="75">IF(SUM(D80:Q80)=0,"",SUM(D80:Q80))</f>
        <v>1788</v>
      </c>
      <c r="S80" s="19"/>
      <c r="T80" s="160"/>
      <c r="U80" s="224" t="s">
        <v>308</v>
      </c>
      <c r="V80" s="39"/>
      <c r="W80" s="166"/>
      <c r="X80" s="39"/>
      <c r="Y80" s="150"/>
    </row>
    <row r="81" spans="1:27" x14ac:dyDescent="0.25">
      <c r="A81" s="166"/>
      <c r="B81" s="223" t="s">
        <v>309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39"/>
      <c r="Q81" s="139"/>
      <c r="R81" s="145">
        <f t="shared" si="75"/>
        <v>13</v>
      </c>
      <c r="S81" s="114">
        <f t="shared" ref="S81:S91" si="76">IF(COUNTA(D81:Q81)=0,"",COUNTA(D81:Q81))</f>
        <v>2</v>
      </c>
      <c r="T81" s="160" t="s">
        <v>407</v>
      </c>
      <c r="U81" s="223" t="s">
        <v>309</v>
      </c>
      <c r="V81" s="39"/>
      <c r="W81" s="166"/>
      <c r="X81" s="39"/>
      <c r="Y81" s="150"/>
    </row>
    <row r="82" spans="1:27" x14ac:dyDescent="0.25">
      <c r="A82" s="138"/>
      <c r="B82" s="225" t="s">
        <v>310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/>
      <c r="Q82" s="138"/>
      <c r="R82" s="138">
        <f t="shared" si="37"/>
        <v>137.53846153846155</v>
      </c>
      <c r="S82" s="25"/>
      <c r="T82" s="160"/>
      <c r="U82" s="225" t="s">
        <v>310</v>
      </c>
      <c r="V82" s="39"/>
      <c r="W82" s="138"/>
      <c r="X82" s="39"/>
      <c r="Y82" s="141"/>
    </row>
    <row r="83" spans="1:27" x14ac:dyDescent="0.25">
      <c r="A83" s="139">
        <v>30507</v>
      </c>
      <c r="B83" s="224" t="s">
        <v>275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39"/>
      <c r="Q83" s="139">
        <v>2696</v>
      </c>
      <c r="R83" s="145">
        <f t="shared" ref="R83:R84" si="77">IF(SUM(D83:Q83)=0,"",SUM(D83:Q83))</f>
        <v>11047</v>
      </c>
      <c r="S83" s="19"/>
      <c r="T83" s="160"/>
      <c r="U83" s="224" t="s">
        <v>275</v>
      </c>
      <c r="V83" s="39"/>
      <c r="W83" s="139">
        <v>30507</v>
      </c>
      <c r="X83" s="39"/>
      <c r="Y83" s="150"/>
    </row>
    <row r="84" spans="1:27" x14ac:dyDescent="0.25">
      <c r="A84" s="139">
        <v>162</v>
      </c>
      <c r="B84" s="223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39"/>
      <c r="Q84" s="139">
        <v>14</v>
      </c>
      <c r="R84" s="145">
        <f t="shared" si="77"/>
        <v>60</v>
      </c>
      <c r="S84" s="114">
        <f t="shared" ref="S84:S91" si="78">IF(COUNTA(D84:Q84)=0,"",COUNTA(D84:Q84))</f>
        <v>5</v>
      </c>
      <c r="T84" s="244" t="s">
        <v>455</v>
      </c>
      <c r="U84" s="223" t="s">
        <v>26</v>
      </c>
      <c r="V84" s="39"/>
      <c r="W84" s="139">
        <v>162</v>
      </c>
      <c r="X84" s="39"/>
      <c r="Y84" s="150"/>
    </row>
    <row r="85" spans="1:27" x14ac:dyDescent="0.25">
      <c r="A85" s="138">
        <f>A83/A84</f>
        <v>188.31481481481481</v>
      </c>
      <c r="B85" s="225" t="s">
        <v>286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69"/>
      <c r="Q85" s="169">
        <f>+Q83/Q84</f>
        <v>192.57142857142858</v>
      </c>
      <c r="R85" s="138">
        <f t="shared" si="37"/>
        <v>184.11666666666667</v>
      </c>
      <c r="S85" s="25"/>
      <c r="T85" s="160"/>
      <c r="U85" s="225" t="s">
        <v>286</v>
      </c>
      <c r="V85" s="39"/>
      <c r="W85" s="138">
        <f t="shared" ref="W85" si="79">IF(W83="","",W83/W84)</f>
        <v>188.31481481481481</v>
      </c>
      <c r="X85" s="39"/>
      <c r="Y85" s="141">
        <f>R85-A85</f>
        <v>-4.1981481481481353</v>
      </c>
    </row>
    <row r="86" spans="1:27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/>
      <c r="Q86" s="145"/>
      <c r="R86" s="145">
        <f t="shared" ref="R86:R87" si="80">IF(SUM(D86:Q86)=0,"",SUM(D86:Q86))</f>
        <v>5564</v>
      </c>
      <c r="S86" s="19"/>
      <c r="T86" s="160"/>
      <c r="U86" s="40" t="s">
        <v>74</v>
      </c>
      <c r="V86" s="39"/>
      <c r="W86" s="112">
        <v>10152</v>
      </c>
      <c r="X86" s="39"/>
      <c r="Y86" s="145"/>
    </row>
    <row r="87" spans="1:27" x14ac:dyDescent="0.25">
      <c r="A87" s="112">
        <v>72</v>
      </c>
      <c r="B87" s="226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/>
      <c r="Q87" s="145"/>
      <c r="R87" s="145">
        <f t="shared" si="80"/>
        <v>38</v>
      </c>
      <c r="S87" s="114">
        <f t="shared" ref="S87:S91" si="81">IF(COUNTA(D87:Q87)=0,"",COUNTA(D87:Q87))</f>
        <v>3</v>
      </c>
      <c r="T87" s="160" t="s">
        <v>329</v>
      </c>
      <c r="U87" s="31" t="s">
        <v>75</v>
      </c>
      <c r="V87" s="39"/>
      <c r="W87" s="112">
        <v>66</v>
      </c>
      <c r="X87" s="39"/>
      <c r="Y87" s="145"/>
    </row>
    <row r="88" spans="1:27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/>
      <c r="Q88" s="138"/>
      <c r="R88" s="138">
        <f t="shared" si="37"/>
        <v>146.42105263157896</v>
      </c>
      <c r="S88" s="25"/>
      <c r="T88" s="20"/>
      <c r="U88" s="133" t="s">
        <v>76</v>
      </c>
      <c r="V88" s="39"/>
      <c r="W88" s="138">
        <f t="shared" ref="W88" si="82">IF(W86="","",W86/W87)</f>
        <v>153.81818181818181</v>
      </c>
      <c r="X88" s="39"/>
      <c r="Y88" s="141">
        <f>R88-A88</f>
        <v>-5.8983918128654977</v>
      </c>
    </row>
    <row r="89" spans="1:27" x14ac:dyDescent="0.25">
      <c r="A89" s="139">
        <v>0</v>
      </c>
      <c r="B89" s="227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39"/>
      <c r="Q89" s="139"/>
      <c r="R89" s="145">
        <f t="shared" ref="R89:R90" si="83">IF(SUM(D89:Q89)=0,"",SUM(D89:Q89))</f>
        <v>4856</v>
      </c>
      <c r="S89" s="19"/>
      <c r="T89" s="20"/>
      <c r="U89" s="227" t="s">
        <v>77</v>
      </c>
      <c r="V89" s="39"/>
      <c r="W89" s="166"/>
      <c r="X89" s="39"/>
      <c r="Y89" s="150"/>
    </row>
    <row r="90" spans="1:27" x14ac:dyDescent="0.25">
      <c r="A90" s="166"/>
      <c r="B90" s="226" t="s">
        <v>276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39"/>
      <c r="Q90" s="139"/>
      <c r="R90" s="145">
        <f t="shared" si="83"/>
        <v>29</v>
      </c>
      <c r="S90" s="114">
        <f t="shared" ref="S90:S91" si="84">IF(COUNTA(D90:Q90)=0,"",COUNTA(D90:Q90))</f>
        <v>2</v>
      </c>
      <c r="T90" s="160" t="s">
        <v>368</v>
      </c>
      <c r="U90" s="226" t="s">
        <v>276</v>
      </c>
      <c r="V90" s="39"/>
      <c r="W90" s="166"/>
      <c r="X90" s="39"/>
      <c r="Y90" s="150"/>
    </row>
    <row r="91" spans="1:27" x14ac:dyDescent="0.25">
      <c r="A91" s="138"/>
      <c r="B91" s="228" t="s">
        <v>287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/>
      <c r="Q91" s="138"/>
      <c r="R91" s="138">
        <f t="shared" si="37"/>
        <v>167.44827586206895</v>
      </c>
      <c r="S91" s="25"/>
      <c r="T91" s="20"/>
      <c r="U91" s="228" t="s">
        <v>287</v>
      </c>
      <c r="V91" s="39"/>
      <c r="W91" s="138"/>
      <c r="X91" s="39"/>
      <c r="Y91" s="141"/>
    </row>
    <row r="92" spans="1:27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 t="str">
        <f t="shared" ref="R92:R93" si="85">IF(SUM(D92:F92)=0,"",SUM(D92:F92))</f>
        <v/>
      </c>
      <c r="S92" s="19"/>
      <c r="T92" s="23"/>
      <c r="U92" s="37" t="s">
        <v>77</v>
      </c>
      <c r="V92" s="39"/>
      <c r="W92" s="139">
        <v>2257</v>
      </c>
      <c r="X92" s="39"/>
      <c r="Y92" s="145"/>
      <c r="AA92" s="181"/>
    </row>
    <row r="93" spans="1:27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 t="str">
        <f t="shared" si="85"/>
        <v/>
      </c>
      <c r="S93" s="114" t="str">
        <f t="shared" ref="S93" si="86">IF(COUNTA(D93:F93)=0,"",COUNTA(D93:F93))</f>
        <v/>
      </c>
      <c r="T93" s="160"/>
      <c r="U93" s="27" t="s">
        <v>78</v>
      </c>
      <c r="V93" s="39"/>
      <c r="W93" s="139">
        <v>15</v>
      </c>
      <c r="X93" s="39"/>
      <c r="Y93" s="145"/>
      <c r="AA93" s="181"/>
    </row>
    <row r="94" spans="1:27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38" t="str">
        <f t="shared" ref="R94:R100" si="87">IF(R92="","",R92/R93)</f>
        <v/>
      </c>
      <c r="S94" s="25"/>
      <c r="T94" s="23"/>
      <c r="U94" s="135" t="s">
        <v>79</v>
      </c>
      <c r="V94" s="39"/>
      <c r="W94" s="138">
        <f t="shared" ref="W94" si="88">IF(W92="","",W92/W93)</f>
        <v>150.46666666666667</v>
      </c>
      <c r="X94" s="39"/>
      <c r="Y94" s="141"/>
      <c r="AA94" s="182"/>
    </row>
    <row r="95" spans="1:27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 t="str">
        <f t="shared" ref="R95:R96" si="89">IF(SUM(D95:F95)=0,"",SUM(D95:F95))</f>
        <v/>
      </c>
      <c r="S95" s="19"/>
      <c r="T95" s="160"/>
      <c r="U95" s="40" t="s">
        <v>80</v>
      </c>
      <c r="V95" s="39"/>
      <c r="W95" s="112">
        <v>4431</v>
      </c>
      <c r="X95" s="39"/>
      <c r="Y95" s="145"/>
      <c r="AA95" s="183"/>
    </row>
    <row r="96" spans="1:27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 t="str">
        <f t="shared" si="89"/>
        <v/>
      </c>
      <c r="S96" s="114" t="str">
        <f t="shared" ref="S96" si="90">IF(COUNTA(D96:F96)=0,"",COUNTA(D96:F96))</f>
        <v/>
      </c>
      <c r="T96" s="160"/>
      <c r="U96" s="31" t="s">
        <v>81</v>
      </c>
      <c r="V96" s="39"/>
      <c r="W96" s="112">
        <v>28</v>
      </c>
      <c r="X96" s="39"/>
      <c r="Y96" s="145"/>
      <c r="AA96" s="183"/>
    </row>
    <row r="97" spans="1:27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38" t="str">
        <f t="shared" si="87"/>
        <v/>
      </c>
      <c r="S97" s="25"/>
      <c r="T97" s="23"/>
      <c r="U97" s="133" t="s">
        <v>82</v>
      </c>
      <c r="V97" s="39"/>
      <c r="W97" s="138">
        <f t="shared" ref="W97" si="91">IF(W95="","",W95/W96)</f>
        <v>158.25</v>
      </c>
      <c r="X97" s="39"/>
      <c r="Y97" s="141"/>
      <c r="AA97" s="182"/>
    </row>
    <row r="98" spans="1:27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 t="str">
        <f t="shared" ref="R98:R99" si="92">IF(SUM(D98:F98)=0,"",SUM(D98:F98))</f>
        <v/>
      </c>
      <c r="S98" s="19"/>
      <c r="T98" s="23"/>
      <c r="U98" s="37" t="s">
        <v>83</v>
      </c>
      <c r="V98" s="39"/>
      <c r="W98" s="112">
        <v>5880</v>
      </c>
      <c r="X98" s="39"/>
      <c r="Y98" s="150"/>
      <c r="AA98" s="183"/>
    </row>
    <row r="99" spans="1:27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 t="str">
        <f t="shared" si="92"/>
        <v/>
      </c>
      <c r="S99" s="114" t="str">
        <f t="shared" ref="S99" si="93">IF(COUNTA(D99:F99)=0,"",COUNTA(D99:F99))</f>
        <v/>
      </c>
      <c r="T99" s="160"/>
      <c r="U99" s="27" t="s">
        <v>84</v>
      </c>
      <c r="V99" s="39"/>
      <c r="W99" s="114">
        <v>36</v>
      </c>
      <c r="X99" s="39"/>
      <c r="Y99" s="145"/>
      <c r="AA99" s="184"/>
    </row>
    <row r="100" spans="1:27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38" t="str">
        <f t="shared" si="87"/>
        <v/>
      </c>
      <c r="S100" s="25"/>
      <c r="T100" s="23"/>
      <c r="U100" s="135" t="s">
        <v>85</v>
      </c>
      <c r="V100" s="39"/>
      <c r="W100" s="138">
        <f t="shared" ref="W100" si="94">IF(W98="","",W98/W99)</f>
        <v>163.33333333333334</v>
      </c>
      <c r="X100" s="39"/>
      <c r="Y100" s="141"/>
      <c r="AA100" s="182"/>
    </row>
    <row r="101" spans="1:27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/>
      <c r="Q101" s="145"/>
      <c r="R101" s="145">
        <f t="shared" ref="R101:R102" si="95">IF(SUM(D101:Q101)=0,"",SUM(D101:Q101))</f>
        <v>3441</v>
      </c>
      <c r="S101" s="19"/>
      <c r="T101" s="160"/>
      <c r="U101" s="40" t="s">
        <v>86</v>
      </c>
      <c r="V101" s="39"/>
      <c r="W101" s="114">
        <v>917</v>
      </c>
      <c r="X101" s="39"/>
      <c r="Y101" s="145"/>
      <c r="AA101" s="184"/>
    </row>
    <row r="102" spans="1:27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/>
      <c r="Q102" s="145"/>
      <c r="R102" s="145">
        <f t="shared" si="95"/>
        <v>21</v>
      </c>
      <c r="S102" s="114">
        <f t="shared" ref="S102:S124" si="96">IF(COUNTA(D102:Q102)=0,"",COUNTA(D102:Q102))</f>
        <v>2</v>
      </c>
      <c r="T102" s="160" t="s">
        <v>408</v>
      </c>
      <c r="U102" s="31" t="s">
        <v>87</v>
      </c>
      <c r="V102" s="39"/>
      <c r="W102" s="114">
        <v>6</v>
      </c>
      <c r="X102" s="39"/>
      <c r="Y102" s="145"/>
      <c r="AA102" s="184"/>
    </row>
    <row r="103" spans="1:27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/>
      <c r="Q103" s="138"/>
      <c r="R103" s="138">
        <f t="shared" ref="R103:R124" si="97">IF(R101="","",R101/R102)</f>
        <v>163.85714285714286</v>
      </c>
      <c r="S103" s="25"/>
      <c r="T103" s="23"/>
      <c r="U103" s="133" t="s">
        <v>88</v>
      </c>
      <c r="V103" s="39"/>
      <c r="W103" s="138">
        <f t="shared" ref="W103" si="98">IF(W101="","",W101/W102)</f>
        <v>152.83333333333334</v>
      </c>
      <c r="X103" s="39"/>
      <c r="Y103" s="141">
        <f>R103-A103</f>
        <v>11.023809523809518</v>
      </c>
      <c r="AA103" s="182"/>
    </row>
    <row r="104" spans="1:27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/>
      <c r="Q104" s="145"/>
      <c r="R104" s="145">
        <f t="shared" ref="R104:R105" si="99">IF(SUM(D104:Q104)=0,"",SUM(D104:Q104))</f>
        <v>1199</v>
      </c>
      <c r="S104" s="19"/>
      <c r="T104" s="20"/>
      <c r="U104" s="37" t="s">
        <v>89</v>
      </c>
      <c r="V104" s="39"/>
      <c r="W104" s="139">
        <v>17641</v>
      </c>
      <c r="X104" s="39"/>
      <c r="Y104" s="145"/>
      <c r="AA104" s="181"/>
    </row>
    <row r="105" spans="1:27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/>
      <c r="Q105" s="145"/>
      <c r="R105" s="145">
        <f t="shared" si="99"/>
        <v>7</v>
      </c>
      <c r="S105" s="114">
        <f t="shared" ref="S105:S124" si="100">IF(COUNTA(D105:Q105)=0,"",COUNTA(D105:Q105))</f>
        <v>1</v>
      </c>
      <c r="T105" s="160" t="s">
        <v>406</v>
      </c>
      <c r="U105" s="27" t="s">
        <v>90</v>
      </c>
      <c r="V105" s="39"/>
      <c r="W105" s="139">
        <v>92</v>
      </c>
      <c r="X105" s="39"/>
      <c r="Y105" s="145"/>
      <c r="AA105" s="181"/>
    </row>
    <row r="106" spans="1:27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69"/>
      <c r="Q106" s="169"/>
      <c r="R106" s="138">
        <f t="shared" si="97"/>
        <v>171.28571428571428</v>
      </c>
      <c r="S106" s="25"/>
      <c r="T106" s="205"/>
      <c r="U106" s="135" t="s">
        <v>91</v>
      </c>
      <c r="V106" s="39"/>
      <c r="W106" s="138">
        <f t="shared" ref="W106" si="101">IF(W104="","",W104/W105)</f>
        <v>191.75</v>
      </c>
      <c r="X106" s="39"/>
      <c r="Y106" s="141"/>
      <c r="AA106" s="182"/>
    </row>
    <row r="107" spans="1:27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/>
      <c r="Q107" s="145"/>
      <c r="R107" s="145">
        <f t="shared" ref="R107:R108" si="102">IF(SUM(D107:Q107)=0,"",SUM(D107:Q107))</f>
        <v>2523</v>
      </c>
      <c r="S107" s="19"/>
      <c r="T107" s="160"/>
      <c r="U107" s="40" t="s">
        <v>89</v>
      </c>
      <c r="V107" s="39"/>
      <c r="W107" s="112">
        <v>8273</v>
      </c>
      <c r="X107" s="39"/>
      <c r="Y107" s="145"/>
      <c r="AA107" s="183"/>
    </row>
    <row r="108" spans="1:27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/>
      <c r="Q108" s="145"/>
      <c r="R108" s="145">
        <f t="shared" si="102"/>
        <v>14</v>
      </c>
      <c r="S108" s="114">
        <f t="shared" ref="S108:S124" si="103">IF(COUNTA(D108:Q108)=0,"",COUNTA(D108:Q108))</f>
        <v>1</v>
      </c>
      <c r="T108" s="160" t="s">
        <v>369</v>
      </c>
      <c r="U108" s="31" t="s">
        <v>92</v>
      </c>
      <c r="V108" s="39"/>
      <c r="W108" s="112">
        <v>47</v>
      </c>
      <c r="X108" s="39"/>
      <c r="Y108" s="145"/>
      <c r="AA108" s="183"/>
    </row>
    <row r="109" spans="1:27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/>
      <c r="Q109" s="138"/>
      <c r="R109" s="138">
        <f t="shared" si="97"/>
        <v>180.21428571428572</v>
      </c>
      <c r="S109" s="25"/>
      <c r="T109" s="160"/>
      <c r="U109" s="133" t="s">
        <v>93</v>
      </c>
      <c r="V109" s="39"/>
      <c r="W109" s="138">
        <f t="shared" ref="W109" si="104">IF(W107="","",W107/W108)</f>
        <v>176.02127659574469</v>
      </c>
      <c r="X109" s="39"/>
      <c r="Y109" s="141">
        <f>R109-A109</f>
        <v>4.1930091185410276</v>
      </c>
      <c r="AA109" s="182"/>
    </row>
    <row r="110" spans="1:27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/>
      <c r="Q110" s="145"/>
      <c r="R110" s="145">
        <f t="shared" ref="R110:R111" si="105">IF(SUM(D110:Q110)=0,"",SUM(D110:Q110))</f>
        <v>1269</v>
      </c>
      <c r="S110" s="19"/>
      <c r="T110" s="23"/>
      <c r="U110" s="40" t="s">
        <v>94</v>
      </c>
      <c r="V110" s="39"/>
      <c r="W110" s="112">
        <v>3480</v>
      </c>
      <c r="X110" s="39"/>
      <c r="Y110" s="145"/>
      <c r="AA110" s="183"/>
    </row>
    <row r="111" spans="1:27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/>
      <c r="Q111" s="145"/>
      <c r="R111" s="145">
        <f t="shared" si="105"/>
        <v>8</v>
      </c>
      <c r="S111" s="114">
        <f t="shared" ref="S111:S124" si="106">IF(COUNTA(D111:Q111)=0,"",COUNTA(D111:Q111))</f>
        <v>1</v>
      </c>
      <c r="T111" s="160" t="s">
        <v>370</v>
      </c>
      <c r="U111" s="31" t="s">
        <v>95</v>
      </c>
      <c r="V111" s="39"/>
      <c r="W111" s="112">
        <v>21</v>
      </c>
      <c r="X111" s="39"/>
      <c r="Y111" s="145"/>
      <c r="AA111" s="183"/>
    </row>
    <row r="112" spans="1:27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/>
      <c r="Q112" s="138"/>
      <c r="R112" s="138">
        <f t="shared" si="97"/>
        <v>158.625</v>
      </c>
      <c r="S112" s="25"/>
      <c r="T112" s="23"/>
      <c r="U112" s="133" t="s">
        <v>96</v>
      </c>
      <c r="V112" s="39"/>
      <c r="W112" s="138">
        <f t="shared" ref="W112" si="107">IF(W110="","",W110/W111)</f>
        <v>165.71428571428572</v>
      </c>
      <c r="X112" s="39"/>
      <c r="Y112" s="141">
        <f>R112-A112</f>
        <v>-7.0892857142857224</v>
      </c>
      <c r="AA112" s="182"/>
    </row>
    <row r="113" spans="1:27" x14ac:dyDescent="0.25">
      <c r="A113" s="139">
        <v>11747</v>
      </c>
      <c r="B113" s="40" t="s">
        <v>213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39">
        <v>1554</v>
      </c>
      <c r="Q113" s="139"/>
      <c r="R113" s="145">
        <f t="shared" ref="R113:R114" si="108">IF(SUM(D113:Q113)=0,"",SUM(D113:Q113))</f>
        <v>6472</v>
      </c>
      <c r="S113" s="19"/>
      <c r="T113" s="23"/>
      <c r="U113" s="40" t="s">
        <v>213</v>
      </c>
      <c r="V113" s="39"/>
      <c r="W113" s="139">
        <v>11747</v>
      </c>
      <c r="X113" s="39"/>
      <c r="Y113" s="150"/>
      <c r="AA113" s="182"/>
    </row>
    <row r="114" spans="1:27" x14ac:dyDescent="0.25">
      <c r="A114" s="139">
        <v>84</v>
      </c>
      <c r="B114" s="132" t="s">
        <v>274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39">
        <v>11</v>
      </c>
      <c r="Q114" s="139"/>
      <c r="R114" s="145">
        <f t="shared" si="108"/>
        <v>48</v>
      </c>
      <c r="S114" s="114">
        <f t="shared" ref="S114:S124" si="109">IF(COUNTA(D114:Q114)=0,"",COUNTA(D114:Q114))</f>
        <v>5</v>
      </c>
      <c r="T114" s="255" t="s">
        <v>444</v>
      </c>
      <c r="U114" s="132" t="s">
        <v>274</v>
      </c>
      <c r="V114" s="39"/>
      <c r="W114" s="139">
        <v>84</v>
      </c>
      <c r="X114" s="39"/>
      <c r="Y114" s="150"/>
      <c r="AA114" s="182"/>
    </row>
    <row r="115" spans="1:27" x14ac:dyDescent="0.25">
      <c r="A115" s="138">
        <f>A113/A114</f>
        <v>139.8452380952381</v>
      </c>
      <c r="B115" s="133" t="s">
        <v>285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>+P113/P114</f>
        <v>141.27272727272728</v>
      </c>
      <c r="Q115" s="138"/>
      <c r="R115" s="138">
        <f t="shared" si="97"/>
        <v>134.83333333333334</v>
      </c>
      <c r="S115" s="25"/>
      <c r="T115" s="23"/>
      <c r="U115" s="133" t="s">
        <v>285</v>
      </c>
      <c r="V115" s="39"/>
      <c r="W115" s="138">
        <f t="shared" ref="W115" si="110">IF(W113="","",W113/W114)</f>
        <v>139.8452380952381</v>
      </c>
      <c r="X115" s="39"/>
      <c r="Y115" s="141">
        <f>R115-A115</f>
        <v>-5.0119047619047592</v>
      </c>
      <c r="AA115" s="182"/>
    </row>
    <row r="116" spans="1:27" x14ac:dyDescent="0.25">
      <c r="A116" s="139">
        <v>28407</v>
      </c>
      <c r="B116" s="40" t="s">
        <v>213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39">
        <v>1799</v>
      </c>
      <c r="Q116" s="139"/>
      <c r="R116" s="145">
        <f t="shared" ref="R116:R117" si="111">IF(SUM(D116:Q116)=0,"",SUM(D116:Q116))</f>
        <v>9466</v>
      </c>
      <c r="S116" s="19"/>
      <c r="T116" s="23"/>
      <c r="U116" s="40" t="s">
        <v>213</v>
      </c>
      <c r="V116" s="39"/>
      <c r="W116" s="139">
        <v>27383</v>
      </c>
      <c r="X116" s="39"/>
      <c r="Y116" s="150"/>
    </row>
    <row r="117" spans="1:27" x14ac:dyDescent="0.25">
      <c r="A117" s="139">
        <v>161</v>
      </c>
      <c r="B117" s="132" t="s">
        <v>214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39">
        <v>11</v>
      </c>
      <c r="Q117" s="139"/>
      <c r="R117" s="145">
        <f t="shared" si="111"/>
        <v>55</v>
      </c>
      <c r="S117" s="114">
        <f t="shared" ref="S117:S124" si="112">IF(COUNTA(D117:Q117)=0,"",COUNTA(D117:Q117))</f>
        <v>4</v>
      </c>
      <c r="T117" s="160" t="s">
        <v>445</v>
      </c>
      <c r="U117" s="132" t="s">
        <v>214</v>
      </c>
      <c r="V117" s="39"/>
      <c r="W117" s="139">
        <v>155</v>
      </c>
      <c r="X117" s="39"/>
      <c r="Y117" s="150"/>
    </row>
    <row r="118" spans="1:27" x14ac:dyDescent="0.25">
      <c r="A118" s="138">
        <f>A116/A117</f>
        <v>176.44099378881987</v>
      </c>
      <c r="B118" s="178" t="s">
        <v>217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>+P116/P117</f>
        <v>163.54545454545453</v>
      </c>
      <c r="Q118" s="138"/>
      <c r="R118" s="138">
        <f t="shared" si="97"/>
        <v>172.1090909090909</v>
      </c>
      <c r="S118" s="25"/>
      <c r="T118" s="160"/>
      <c r="U118" s="178" t="s">
        <v>217</v>
      </c>
      <c r="V118" s="39"/>
      <c r="W118" s="138">
        <f t="shared" ref="W118" si="113">IF(W116="","",W116/W117)</f>
        <v>176.66451612903225</v>
      </c>
      <c r="X118" s="39"/>
      <c r="Y118" s="141">
        <f>R118-A118</f>
        <v>-4.3319028797289718</v>
      </c>
    </row>
    <row r="119" spans="1:27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/>
      <c r="Q119" s="145"/>
      <c r="R119" s="145">
        <f t="shared" ref="R119:R120" si="114">IF(SUM(D119:Q119)=0,"",SUM(D119:Q119))</f>
        <v>2770</v>
      </c>
      <c r="S119" s="19"/>
      <c r="T119" s="23"/>
      <c r="U119" s="40" t="s">
        <v>97</v>
      </c>
      <c r="V119" s="39"/>
      <c r="W119" s="112">
        <v>12985</v>
      </c>
      <c r="X119" s="39"/>
      <c r="Y119" s="145"/>
    </row>
    <row r="120" spans="1:27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/>
      <c r="Q120" s="145"/>
      <c r="R120" s="145">
        <f t="shared" si="114"/>
        <v>16</v>
      </c>
      <c r="S120" s="114">
        <f t="shared" ref="S120:S124" si="115">IF(COUNTA(D120:Q120)=0,"",COUNTA(D120:Q120))</f>
        <v>2</v>
      </c>
      <c r="T120" s="160" t="s">
        <v>371</v>
      </c>
      <c r="U120" s="31" t="s">
        <v>98</v>
      </c>
      <c r="V120" s="39"/>
      <c r="W120" s="112">
        <v>78</v>
      </c>
      <c r="X120" s="39"/>
      <c r="Y120" s="145"/>
    </row>
    <row r="121" spans="1:27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41"/>
      <c r="Q121" s="141"/>
      <c r="R121" s="138">
        <f t="shared" si="97"/>
        <v>173.125</v>
      </c>
      <c r="S121" s="25"/>
      <c r="T121" s="23"/>
      <c r="U121" s="133" t="s">
        <v>99</v>
      </c>
      <c r="V121" s="39"/>
      <c r="W121" s="138">
        <f t="shared" ref="W121" si="116">IF(W119="","",W119/W120)</f>
        <v>166.47435897435898</v>
      </c>
      <c r="X121" s="39"/>
      <c r="Y121" s="141">
        <f>R121-A121</f>
        <v>6.650641025641022</v>
      </c>
    </row>
    <row r="122" spans="1:27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/>
      <c r="Q122" s="145"/>
      <c r="R122" s="145">
        <f t="shared" ref="R122:R123" si="117">IF(SUM(D122:Q122)=0,"",SUM(D122:Q122))</f>
        <v>5453</v>
      </c>
      <c r="S122" s="19"/>
      <c r="T122" s="23"/>
      <c r="U122" s="37" t="s">
        <v>206</v>
      </c>
      <c r="V122" s="39"/>
      <c r="W122" s="139">
        <v>21054</v>
      </c>
      <c r="X122" s="39"/>
      <c r="Y122" s="150"/>
    </row>
    <row r="123" spans="1:27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/>
      <c r="Q123" s="145"/>
      <c r="R123" s="145">
        <f t="shared" si="117"/>
        <v>31</v>
      </c>
      <c r="S123" s="114">
        <f t="shared" ref="S123:S124" si="118">IF(COUNTA(D123:Q123)=0,"",COUNTA(D123:Q123))</f>
        <v>3</v>
      </c>
      <c r="T123" s="160" t="s">
        <v>446</v>
      </c>
      <c r="U123" s="37" t="s">
        <v>207</v>
      </c>
      <c r="V123" s="39"/>
      <c r="W123" s="139">
        <v>116</v>
      </c>
      <c r="X123" s="39"/>
      <c r="Y123" s="150"/>
    </row>
    <row r="124" spans="1:27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/>
      <c r="Q124" s="138"/>
      <c r="R124" s="138">
        <f t="shared" si="97"/>
        <v>175.90322580645162</v>
      </c>
      <c r="S124" s="25"/>
      <c r="T124" s="23"/>
      <c r="U124" s="135" t="s">
        <v>208</v>
      </c>
      <c r="V124" s="39"/>
      <c r="W124" s="138">
        <f t="shared" ref="W124" si="119">IF(W122="","",W122/W123)</f>
        <v>181.5</v>
      </c>
      <c r="X124" s="39"/>
      <c r="Y124" s="141">
        <f>R124-A124</f>
        <v>-5.5967741935483843</v>
      </c>
    </row>
    <row r="125" spans="1:27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45" t="str">
        <f t="shared" ref="R125:R126" si="120">IF(SUM(D125:F125)=0,"",SUM(D125:F125))</f>
        <v/>
      </c>
      <c r="S125" s="19"/>
      <c r="T125" s="23"/>
      <c r="U125" s="37" t="s">
        <v>206</v>
      </c>
      <c r="V125" s="39"/>
      <c r="W125" s="166"/>
      <c r="X125" s="39"/>
      <c r="Y125" s="150"/>
    </row>
    <row r="126" spans="1:27" x14ac:dyDescent="0.25">
      <c r="A126" s="166"/>
      <c r="B126" s="134" t="s">
        <v>265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45" t="str">
        <f t="shared" si="120"/>
        <v/>
      </c>
      <c r="S126" s="114" t="str">
        <f t="shared" ref="S126" si="121">IF(COUNTA(D126:F126)=0,"",COUNTA(D126:F126))</f>
        <v/>
      </c>
      <c r="T126" s="23"/>
      <c r="U126" s="134" t="s">
        <v>265</v>
      </c>
      <c r="V126" s="39"/>
      <c r="W126" s="166"/>
      <c r="X126" s="39"/>
      <c r="Y126" s="150"/>
    </row>
    <row r="127" spans="1:27" x14ac:dyDescent="0.25">
      <c r="A127" s="138"/>
      <c r="B127" s="135" t="s">
        <v>266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38" t="str">
        <f t="shared" ref="R127:R139" si="122">IF(R125="","",R125/R126)</f>
        <v/>
      </c>
      <c r="S127" s="25"/>
      <c r="T127" s="23"/>
      <c r="U127" s="135" t="s">
        <v>266</v>
      </c>
      <c r="V127" s="39"/>
      <c r="W127" s="138"/>
      <c r="X127" s="39"/>
      <c r="Y127" s="141"/>
    </row>
    <row r="128" spans="1:27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/>
      <c r="Q128" s="145"/>
      <c r="R128" s="145">
        <f>IF(SUM(D128:Q128)=0,"",SUM(D128:Q128))</f>
        <v>3173</v>
      </c>
      <c r="S128" s="19"/>
      <c r="T128" s="23"/>
      <c r="U128" s="37" t="s">
        <v>100</v>
      </c>
      <c r="V128" s="39"/>
      <c r="W128" s="139">
        <v>9811</v>
      </c>
      <c r="X128" s="39"/>
      <c r="Y128" s="150"/>
    </row>
    <row r="129" spans="1:25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/>
      <c r="Q129" s="145"/>
      <c r="R129" s="145">
        <f>IF(SUM(D129:Q129)=0,"",SUM(D129:Q129))</f>
        <v>21</v>
      </c>
      <c r="S129" s="114">
        <f>IF(COUNTA(D129:Q129)=0,"",COUNTA(D129:Q129))</f>
        <v>3</v>
      </c>
      <c r="T129" s="254" t="s">
        <v>420</v>
      </c>
      <c r="U129" s="27" t="s">
        <v>101</v>
      </c>
      <c r="V129" s="39"/>
      <c r="W129" s="139">
        <v>67</v>
      </c>
      <c r="X129" s="39"/>
      <c r="Y129" s="150"/>
    </row>
    <row r="130" spans="1:25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/>
      <c r="Q130" s="138"/>
      <c r="R130" s="138">
        <f t="shared" ref="R130" si="123">IF(R128="","",R128/R129)</f>
        <v>151.0952380952381</v>
      </c>
      <c r="S130" s="25"/>
      <c r="T130" s="41"/>
      <c r="U130" s="135" t="s">
        <v>102</v>
      </c>
      <c r="V130" s="39"/>
      <c r="W130" s="138">
        <f t="shared" ref="W130" si="124">IF(W128="","",W128/W129)</f>
        <v>146.43283582089552</v>
      </c>
      <c r="X130" s="39"/>
      <c r="Y130" s="141">
        <f>R130-A130</f>
        <v>4.6624022743425826</v>
      </c>
    </row>
    <row r="131" spans="1:25" x14ac:dyDescent="0.25">
      <c r="A131" s="139">
        <v>0</v>
      </c>
      <c r="B131" s="37" t="s">
        <v>223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45" t="str">
        <f t="shared" ref="R131:R132" si="125">IF(SUM(D131:F131)=0,"",SUM(D131:F131))</f>
        <v/>
      </c>
      <c r="S131" s="19"/>
      <c r="T131" s="42"/>
      <c r="U131" s="37" t="s">
        <v>223</v>
      </c>
      <c r="V131" s="39"/>
      <c r="W131" s="166"/>
      <c r="X131" s="39"/>
      <c r="Y131" s="150"/>
    </row>
    <row r="132" spans="1:25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45" t="str">
        <f t="shared" si="125"/>
        <v/>
      </c>
      <c r="S132" s="114" t="str">
        <f t="shared" ref="S132" si="126">IF(COUNTA(D132:F132)=0,"",COUNTA(D132:F132))</f>
        <v/>
      </c>
      <c r="T132" s="42"/>
      <c r="U132" s="134" t="s">
        <v>36</v>
      </c>
      <c r="V132" s="39"/>
      <c r="W132" s="166"/>
      <c r="X132" s="39"/>
      <c r="Y132" s="150"/>
    </row>
    <row r="133" spans="1:25" x14ac:dyDescent="0.25">
      <c r="A133" s="138"/>
      <c r="B133" s="135" t="s">
        <v>225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38" t="str">
        <f t="shared" si="122"/>
        <v/>
      </c>
      <c r="S133" s="25"/>
      <c r="T133" s="42"/>
      <c r="U133" s="135" t="s">
        <v>225</v>
      </c>
      <c r="V133" s="39"/>
      <c r="W133" s="138"/>
      <c r="X133" s="39"/>
      <c r="Y133" s="141"/>
    </row>
    <row r="134" spans="1:25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 t="str">
        <f t="shared" ref="R134:R135" si="127">IF(SUM(D134:F134)=0,"",SUM(D134:F134))</f>
        <v/>
      </c>
      <c r="S134" s="19"/>
      <c r="T134" s="23"/>
      <c r="U134" s="37" t="s">
        <v>103</v>
      </c>
      <c r="V134" s="39"/>
      <c r="W134" s="139">
        <v>2371</v>
      </c>
      <c r="X134" s="39"/>
      <c r="Y134" s="145"/>
    </row>
    <row r="135" spans="1:25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 t="str">
        <f t="shared" si="127"/>
        <v/>
      </c>
      <c r="S135" s="114" t="str">
        <f t="shared" ref="S135" si="128">IF(COUNTA(D135:F135)=0,"",COUNTA(D135:F135))</f>
        <v/>
      </c>
      <c r="T135" s="160"/>
      <c r="U135" s="27" t="s">
        <v>26</v>
      </c>
      <c r="V135" s="39"/>
      <c r="W135" s="139">
        <v>14</v>
      </c>
      <c r="X135" s="39"/>
      <c r="Y135" s="145"/>
    </row>
    <row r="136" spans="1:25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38" t="str">
        <f t="shared" si="122"/>
        <v/>
      </c>
      <c r="S136" s="25"/>
      <c r="T136" s="160"/>
      <c r="U136" s="135" t="s">
        <v>104</v>
      </c>
      <c r="V136" s="39"/>
      <c r="W136" s="138">
        <f t="shared" ref="W136" si="129">IF(W134="","",W134/W135)</f>
        <v>169.35714285714286</v>
      </c>
      <c r="X136" s="39"/>
      <c r="Y136" s="141"/>
    </row>
    <row r="137" spans="1:25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45" t="str">
        <f t="shared" ref="R137:R138" si="130">IF(SUM(D137:F137)=0,"",SUM(D137:F137))</f>
        <v/>
      </c>
      <c r="S137" s="19"/>
      <c r="T137" s="28"/>
      <c r="U137" s="43" t="s">
        <v>105</v>
      </c>
      <c r="V137" s="39"/>
      <c r="W137" s="139"/>
      <c r="X137" s="39"/>
      <c r="Y137" s="155"/>
    </row>
    <row r="138" spans="1:25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45" t="str">
        <f t="shared" si="130"/>
        <v/>
      </c>
      <c r="S138" s="114" t="str">
        <f t="shared" ref="S138" si="131">IF(COUNTA(D138:F138)=0,"",COUNTA(D138:F138))</f>
        <v/>
      </c>
      <c r="T138" s="160"/>
      <c r="U138" s="31" t="s">
        <v>75</v>
      </c>
      <c r="V138" s="39"/>
      <c r="W138" s="139"/>
      <c r="X138" s="39"/>
      <c r="Y138" s="150"/>
    </row>
    <row r="139" spans="1:25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38" t="str">
        <f t="shared" si="122"/>
        <v/>
      </c>
      <c r="S139" s="25"/>
      <c r="T139" s="28"/>
      <c r="U139" s="133" t="s">
        <v>106</v>
      </c>
      <c r="V139" s="39"/>
      <c r="W139" s="138"/>
      <c r="X139" s="39"/>
      <c r="Y139" s="141"/>
    </row>
    <row r="140" spans="1:25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132">F11+F14+F17+F20+F23+F26+F29+F32+F35+F38+F41+F44+F47+F50+F53+F59+F62+F65+F68+F71+F74+F77+F83+F86+F89+F92+F95+F98+F101+F104+F107+F110+F113+F116+F119+F122+F125+F128+F131+F134+F137</f>
        <v>26552</v>
      </c>
      <c r="G140" s="140">
        <f t="shared" si="132"/>
        <v>1090</v>
      </c>
      <c r="H140" s="140">
        <f t="shared" si="132"/>
        <v>19151</v>
      </c>
      <c r="I140" s="140">
        <f t="shared" ref="I140:J140" si="133">I11+I14+I17+I20+I23+I26+I29+I32+I35+I38+I41+I44+I47+I50+I53+I59+I62+I65+I68+I71+I74+I77+I83+I86+I89+I92+I95+I98+I101+I104+I107+I110+I113+I116+I119+I122+I125+I128+I131+I134+I137</f>
        <v>21365</v>
      </c>
      <c r="J140" s="140">
        <f t="shared" si="133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134">M11+M14+M17+M20+M23+M26+M29+M32+M35+M38+M41+M44+M47+M50+M53+M56+M59+M62+M65+M68+M71+M74+M77+M80+M83+M86+M89+M92+M95+M98+M101+M104+M107+M110+M113+M116+M119+M122+M125+M128+M131+M134+M137</f>
        <v>8455</v>
      </c>
      <c r="N140" s="140">
        <f t="shared" si="134"/>
        <v>2807</v>
      </c>
      <c r="O140" s="140">
        <f t="shared" ref="O140:P140" si="135">O11+O14+O17+O20+O23+O26+O29+O32+O35+O38+O41+O44+O47+O50+O53+O56+O59+O62+O65+O68+O71+O74+O77+O80+O83+O86+O89+O92+O95+O98+O101+O104+O107+O110+O113+O116+O119+O122+O125+O128+O131+O134+O137</f>
        <v>18188</v>
      </c>
      <c r="P140" s="140">
        <f t="shared" si="135"/>
        <v>5314</v>
      </c>
      <c r="Q140" s="140">
        <f t="shared" ref="Q140" si="136">Q11+Q14+Q17+Q20+Q23+Q26+Q29+Q32+Q35+Q38+Q41+Q44+Q47+Q50+Q53+Q56+Q59+Q62+Q65+Q68+Q71+Q74+Q77+Q80+Q83+Q86+Q89+Q92+Q95+Q98+Q101+Q104+Q107+Q110+Q113+Q116+Q119+Q122+Q125+Q128+Q131+Q134+Q137</f>
        <v>15406</v>
      </c>
      <c r="R140" s="140">
        <f>SUM(D140:Q140)</f>
        <v>150955</v>
      </c>
      <c r="S140" s="146"/>
      <c r="T140" s="45"/>
      <c r="U140" s="44"/>
      <c r="V140" s="45"/>
      <c r="W140" s="140">
        <f>W11+W14+W17+W20+W23+W26+W29+W32+W35+W38+W41+W44+W47+W50+W53+W59+W62+W65+W68+W71+W74+W77+W83+W86+W92+W95+W98+W101++W104+W107+W110+W113+W116+W119+W122+W125+W128+W131+W134+W137</f>
        <v>454055</v>
      </c>
      <c r="X140" s="45"/>
      <c r="Y140" s="45"/>
    </row>
    <row r="141" spans="1:25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132"/>
        <v>150</v>
      </c>
      <c r="G141" s="145">
        <f t="shared" si="132"/>
        <v>8</v>
      </c>
      <c r="H141" s="145">
        <f t="shared" si="132"/>
        <v>111</v>
      </c>
      <c r="I141" s="145">
        <f t="shared" ref="I141:J141" si="137">I12+I15+I18+I21+I24+I27+I30+I33+I36+I39+I42+I45+I48+I51+I54+I60+I63+I66+I69+I72+I75+I78+I84+I87+I90+I93+I96+I99+I102+I105+I108+I111+I114+I117+I120+I123+I126+I129+I132+I135+I138</f>
        <v>128</v>
      </c>
      <c r="J141" s="145">
        <f t="shared" si="137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38">M12+M15+M18+M21+M24+M27+M30+M33+M36+M39+M42+M45+M48+M51+M54+M57+M60+M63+M66+M69+M72+M75+M78+M81+M84+M87+M90+M93+M96+M99+M102+M105+M108+M111+M114+M117+M120+M123+M126+M129+M132+M135+M138</f>
        <v>45</v>
      </c>
      <c r="N141" s="145">
        <f t="shared" si="138"/>
        <v>20</v>
      </c>
      <c r="O141" s="145">
        <f t="shared" ref="O141:P141" si="139">O12+O15+O18+O21+O24+O27+O30+O33+O36+O39+O42+O45+O48+O51+O54+O57+O60+O63+O66+O69+O72+O75+O78+O81+O84+O87+O90+O93+O96+O99+O102+O105+O108+O111+O114+O117+O120+O123+O126+O129+O132+O135+O138</f>
        <v>112</v>
      </c>
      <c r="P141" s="145">
        <f t="shared" si="139"/>
        <v>33</v>
      </c>
      <c r="Q141" s="145">
        <f t="shared" ref="Q141" si="140">Q12+Q15+Q18+Q21+Q24+Q27+Q30+Q33+Q36+Q39+Q42+Q45+Q48+Q51+Q54+Q57+Q60+Q63+Q66+Q69+Q72+Q75+Q78+Q81+Q84+Q87+Q90+Q93+Q96+Q99+Q102+Q105+Q108+Q111+Q114+Q117+Q120+Q123+Q126+Q129+Q132+Q135+Q138</f>
        <v>84</v>
      </c>
      <c r="R141" s="139">
        <f>SUM(D141:Q141)</f>
        <v>893</v>
      </c>
      <c r="S141" s="53">
        <f>SUM(S12:S138)</f>
        <v>86</v>
      </c>
      <c r="T141" s="45"/>
      <c r="U141" s="46"/>
      <c r="V141" s="45"/>
      <c r="W141" s="145">
        <f>W12+W15+W18+W21+W24+W27+W30+W33+W36+W39+W42+W45+W48+W51+W54+W60+W63+W66+W69+W72+W75+W78+W84+W87+W90+W93+W96+W99+W102++W105+W108+W111+W114+W117+W120+W123+W126+W129+W132+W135+W138</f>
        <v>2631</v>
      </c>
      <c r="X141" s="45"/>
      <c r="Y141" s="45"/>
    </row>
    <row r="142" spans="1:25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41">IF(D141=0,"",(D140/D141))</f>
        <v>175.35416666666666</v>
      </c>
      <c r="E142" s="141">
        <f t="shared" si="141"/>
        <v>179.53333333333333</v>
      </c>
      <c r="F142" s="141">
        <f t="shared" ref="F142:G142" si="142">IF(F141=0,"",(F140/F141))</f>
        <v>177.01333333333332</v>
      </c>
      <c r="G142" s="141">
        <f t="shared" si="142"/>
        <v>136.25</v>
      </c>
      <c r="H142" s="141">
        <f t="shared" ref="H142:K142" si="143">IF(H141=0,"",(H140/H141))</f>
        <v>172.53153153153153</v>
      </c>
      <c r="I142" s="141">
        <f t="shared" si="143"/>
        <v>166.9140625</v>
      </c>
      <c r="J142" s="141">
        <f t="shared" si="143"/>
        <v>180.85416666666666</v>
      </c>
      <c r="K142" s="141">
        <f t="shared" si="143"/>
        <v>143.25</v>
      </c>
      <c r="L142" s="141">
        <f t="shared" ref="L142:N142" si="144">IF(L141=0,"",(L140/L141))</f>
        <v>135.85185185185185</v>
      </c>
      <c r="M142" s="141">
        <f t="shared" si="144"/>
        <v>187.88888888888889</v>
      </c>
      <c r="N142" s="141">
        <f t="shared" si="144"/>
        <v>140.35</v>
      </c>
      <c r="O142" s="141">
        <f t="shared" ref="O142:P142" si="145">IF(O141=0,"",(O140/O141))</f>
        <v>162.39285714285714</v>
      </c>
      <c r="P142" s="141">
        <f t="shared" si="145"/>
        <v>161.03030303030303</v>
      </c>
      <c r="Q142" s="141">
        <f t="shared" ref="Q142" si="146">IF(Q141=0,"",(Q140/Q141))</f>
        <v>183.4047619047619</v>
      </c>
      <c r="R142" s="48">
        <f>R140/R141</f>
        <v>169.04255319148936</v>
      </c>
      <c r="S142" s="49"/>
      <c r="T142" s="50"/>
      <c r="U142" s="44"/>
      <c r="V142" s="50"/>
      <c r="W142" s="141">
        <f>IF(W141=0,"",(W140/W141))</f>
        <v>172.57886735081718</v>
      </c>
      <c r="X142" s="50"/>
      <c r="Y142" s="50"/>
    </row>
    <row r="143" spans="1:25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S143" s="51"/>
      <c r="T143" s="191" t="s">
        <v>202</v>
      </c>
      <c r="U143" s="156">
        <f>COUNTA(U10:U139)/3</f>
        <v>43</v>
      </c>
    </row>
    <row r="144" spans="1:25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47">COUNTA(I11:I139)/3</f>
        <v>10</v>
      </c>
      <c r="J144" s="63">
        <f t="shared" si="147"/>
        <v>6</v>
      </c>
      <c r="K144" s="63">
        <f t="shared" si="147"/>
        <v>8</v>
      </c>
      <c r="L144" s="63">
        <f t="shared" ref="L144:N144" si="148">COUNTA(L11:L139)/3</f>
        <v>4</v>
      </c>
      <c r="M144" s="63">
        <f t="shared" si="148"/>
        <v>6</v>
      </c>
      <c r="N144" s="63">
        <f t="shared" si="148"/>
        <v>4</v>
      </c>
      <c r="O144" s="63">
        <f t="shared" ref="O144:P144" si="149">COUNTA(O11:O139)/3</f>
        <v>14</v>
      </c>
      <c r="P144" s="63">
        <f t="shared" si="149"/>
        <v>3</v>
      </c>
      <c r="Q144" s="63">
        <f t="shared" ref="Q144" si="150">COUNTA(Q11:Q139)/3</f>
        <v>6</v>
      </c>
      <c r="R144" s="157">
        <f>SUM(D144:Q144)</f>
        <v>86</v>
      </c>
      <c r="S144" s="8"/>
      <c r="U144" s="54"/>
    </row>
  </sheetData>
  <mergeCells count="1">
    <mergeCell ref="R5:S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topLeftCell="A66" workbookViewId="0">
      <selection activeCell="K93" sqref="K93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297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231</v>
      </c>
      <c r="E7" s="64"/>
      <c r="F7" s="71" t="s">
        <v>277</v>
      </c>
      <c r="G7" s="64" t="s">
        <v>233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92" si="0">J7/K7</f>
        <v>187.5</v>
      </c>
      <c r="M7" s="200" t="s">
        <v>250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231</v>
      </c>
      <c r="E8" s="64"/>
      <c r="F8" s="220" t="s">
        <v>277</v>
      </c>
      <c r="G8" s="64" t="s">
        <v>233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250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231</v>
      </c>
      <c r="E9" s="64"/>
      <c r="F9" s="220" t="s">
        <v>277</v>
      </c>
      <c r="G9" s="64" t="s">
        <v>233</v>
      </c>
      <c r="H9" s="180" t="s">
        <v>132</v>
      </c>
      <c r="I9" s="220" t="s">
        <v>121</v>
      </c>
      <c r="J9" s="65">
        <v>1426</v>
      </c>
      <c r="K9" s="63">
        <v>8</v>
      </c>
      <c r="L9" s="66">
        <f t="shared" si="0"/>
        <v>178.25</v>
      </c>
      <c r="M9" s="200" t="s">
        <v>250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231</v>
      </c>
      <c r="E10" s="64"/>
      <c r="F10" s="220" t="s">
        <v>277</v>
      </c>
      <c r="G10" s="64" t="s">
        <v>233</v>
      </c>
      <c r="H10" s="72" t="s">
        <v>122</v>
      </c>
      <c r="I10" s="220" t="s">
        <v>230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231</v>
      </c>
      <c r="E11" s="64"/>
      <c r="F11" s="220" t="s">
        <v>277</v>
      </c>
      <c r="G11" s="64" t="s">
        <v>233</v>
      </c>
      <c r="H11" s="180" t="s">
        <v>227</v>
      </c>
      <c r="I11" s="220" t="s">
        <v>230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231</v>
      </c>
      <c r="E12" s="64"/>
      <c r="F12" s="220" t="s">
        <v>277</v>
      </c>
      <c r="G12" s="64" t="s">
        <v>233</v>
      </c>
      <c r="H12" s="180" t="s">
        <v>127</v>
      </c>
      <c r="I12" s="220" t="s">
        <v>229</v>
      </c>
      <c r="J12" s="65">
        <v>1051</v>
      </c>
      <c r="K12" s="63">
        <v>8</v>
      </c>
      <c r="L12" s="66">
        <f t="shared" si="0"/>
        <v>131.375</v>
      </c>
      <c r="M12" s="176" t="s">
        <v>235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289</v>
      </c>
      <c r="E13" s="64"/>
      <c r="F13" s="222" t="s">
        <v>290</v>
      </c>
      <c r="G13" s="64" t="s">
        <v>291</v>
      </c>
      <c r="H13" s="180" t="s">
        <v>132</v>
      </c>
      <c r="I13" s="222"/>
      <c r="J13" s="65">
        <v>2693</v>
      </c>
      <c r="K13" s="63">
        <v>15</v>
      </c>
      <c r="L13" s="66">
        <f t="shared" si="0"/>
        <v>179.53333333333333</v>
      </c>
      <c r="M13" s="222" t="s">
        <v>292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293</v>
      </c>
      <c r="E14" s="64"/>
      <c r="F14" s="222" t="s">
        <v>18</v>
      </c>
      <c r="G14" s="64" t="s">
        <v>119</v>
      </c>
      <c r="H14" s="72" t="s">
        <v>120</v>
      </c>
      <c r="I14" s="222" t="s">
        <v>121</v>
      </c>
      <c r="J14" s="65">
        <v>2665</v>
      </c>
      <c r="K14" s="63">
        <v>15</v>
      </c>
      <c r="L14" s="66">
        <f t="shared" si="0"/>
        <v>177.66666666666666</v>
      </c>
      <c r="M14" s="230" t="s">
        <v>300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293</v>
      </c>
      <c r="E15" s="64"/>
      <c r="F15" s="222" t="s">
        <v>18</v>
      </c>
      <c r="G15" s="64" t="s">
        <v>119</v>
      </c>
      <c r="H15" s="72" t="s">
        <v>122</v>
      </c>
      <c r="I15" s="222" t="s">
        <v>121</v>
      </c>
      <c r="J15" s="65">
        <v>2820</v>
      </c>
      <c r="K15" s="63">
        <v>15</v>
      </c>
      <c r="L15" s="66">
        <f t="shared" si="0"/>
        <v>188</v>
      </c>
      <c r="M15" s="230" t="s">
        <v>300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293</v>
      </c>
      <c r="E16" s="64"/>
      <c r="F16" s="222" t="s">
        <v>18</v>
      </c>
      <c r="G16" s="64" t="s">
        <v>119</v>
      </c>
      <c r="H16" s="180" t="s">
        <v>228</v>
      </c>
      <c r="I16" s="222" t="s">
        <v>121</v>
      </c>
      <c r="J16" s="65">
        <v>2916</v>
      </c>
      <c r="K16" s="63">
        <v>15</v>
      </c>
      <c r="L16" s="235">
        <f t="shared" si="0"/>
        <v>194.4</v>
      </c>
      <c r="M16" s="230" t="s">
        <v>300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293</v>
      </c>
      <c r="E17" s="64"/>
      <c r="F17" s="222" t="s">
        <v>18</v>
      </c>
      <c r="G17" s="64" t="s">
        <v>119</v>
      </c>
      <c r="H17" s="180" t="s">
        <v>127</v>
      </c>
      <c r="I17" s="222"/>
      <c r="J17" s="65">
        <v>2190</v>
      </c>
      <c r="K17" s="63">
        <v>15</v>
      </c>
      <c r="L17" s="66">
        <f t="shared" si="0"/>
        <v>146</v>
      </c>
      <c r="M17" s="222" t="s">
        <v>303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293</v>
      </c>
      <c r="E18" s="64"/>
      <c r="F18" s="222" t="s">
        <v>18</v>
      </c>
      <c r="G18" s="64" t="s">
        <v>119</v>
      </c>
      <c r="H18" s="180" t="s">
        <v>125</v>
      </c>
      <c r="I18" s="222" t="s">
        <v>230</v>
      </c>
      <c r="J18" s="65">
        <v>2926</v>
      </c>
      <c r="K18" s="63">
        <v>15</v>
      </c>
      <c r="L18" s="204">
        <f t="shared" si="0"/>
        <v>195.06666666666666</v>
      </c>
      <c r="M18" s="222" t="s">
        <v>302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293</v>
      </c>
      <c r="E19" s="64"/>
      <c r="F19" s="222" t="s">
        <v>18</v>
      </c>
      <c r="G19" s="64" t="s">
        <v>119</v>
      </c>
      <c r="H19" s="180" t="s">
        <v>294</v>
      </c>
      <c r="I19" s="222" t="s">
        <v>230</v>
      </c>
      <c r="J19" s="65">
        <v>2420</v>
      </c>
      <c r="K19" s="63">
        <v>15</v>
      </c>
      <c r="L19" s="66">
        <f t="shared" si="0"/>
        <v>161.33333333333334</v>
      </c>
      <c r="M19" s="230" t="s">
        <v>302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293</v>
      </c>
      <c r="E20" s="64"/>
      <c r="F20" s="222" t="s">
        <v>18</v>
      </c>
      <c r="G20" s="64" t="s">
        <v>119</v>
      </c>
      <c r="H20" s="180" t="s">
        <v>244</v>
      </c>
      <c r="I20" s="222" t="s">
        <v>230</v>
      </c>
      <c r="J20" s="65">
        <v>2692</v>
      </c>
      <c r="K20" s="63">
        <v>15</v>
      </c>
      <c r="L20" s="66">
        <f t="shared" si="0"/>
        <v>179.46666666666667</v>
      </c>
      <c r="M20" s="230" t="s">
        <v>302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293</v>
      </c>
      <c r="E21" s="64"/>
      <c r="F21" s="222" t="s">
        <v>18</v>
      </c>
      <c r="G21" s="64" t="s">
        <v>119</v>
      </c>
      <c r="H21" s="180" t="s">
        <v>295</v>
      </c>
      <c r="I21" s="222"/>
      <c r="J21" s="65">
        <v>2519</v>
      </c>
      <c r="K21" s="63">
        <v>15</v>
      </c>
      <c r="L21" s="66">
        <f t="shared" si="0"/>
        <v>167.93333333333334</v>
      </c>
      <c r="M21" s="222" t="s">
        <v>301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293</v>
      </c>
      <c r="E22" s="64"/>
      <c r="F22" s="222" t="s">
        <v>18</v>
      </c>
      <c r="G22" s="64" t="s">
        <v>119</v>
      </c>
      <c r="H22" s="180" t="s">
        <v>296</v>
      </c>
      <c r="I22" s="222" t="s">
        <v>229</v>
      </c>
      <c r="J22" s="65">
        <v>2720</v>
      </c>
      <c r="K22" s="63">
        <v>15</v>
      </c>
      <c r="L22" s="66">
        <f t="shared" si="0"/>
        <v>181.33333333333334</v>
      </c>
      <c r="M22" s="222" t="s">
        <v>304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293</v>
      </c>
      <c r="E23" s="64"/>
      <c r="F23" s="222" t="s">
        <v>18</v>
      </c>
      <c r="G23" s="64" t="s">
        <v>119</v>
      </c>
      <c r="H23" s="180" t="s">
        <v>254</v>
      </c>
      <c r="I23" s="222" t="s">
        <v>229</v>
      </c>
      <c r="J23" s="65">
        <v>2684</v>
      </c>
      <c r="K23" s="63">
        <v>15</v>
      </c>
      <c r="L23" s="66">
        <f t="shared" si="0"/>
        <v>178.93333333333334</v>
      </c>
      <c r="M23" s="230" t="s">
        <v>304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320</v>
      </c>
      <c r="E24" s="64"/>
      <c r="F24" s="234" t="s">
        <v>318</v>
      </c>
      <c r="G24" s="64" t="s">
        <v>134</v>
      </c>
      <c r="H24" s="180" t="s">
        <v>243</v>
      </c>
      <c r="I24" s="234"/>
      <c r="J24" s="65">
        <v>1090</v>
      </c>
      <c r="K24" s="63">
        <v>8</v>
      </c>
      <c r="L24" s="66">
        <f t="shared" si="0"/>
        <v>136.25</v>
      </c>
      <c r="M24" s="234" t="s">
        <v>319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322</v>
      </c>
      <c r="E25" s="64"/>
      <c r="F25" s="237" t="s">
        <v>323</v>
      </c>
      <c r="G25" s="64" t="s">
        <v>119</v>
      </c>
      <c r="H25" s="180" t="s">
        <v>228</v>
      </c>
      <c r="I25" s="237"/>
      <c r="J25" s="65">
        <v>3387</v>
      </c>
      <c r="K25" s="63">
        <v>18</v>
      </c>
      <c r="L25" s="66">
        <f t="shared" si="0"/>
        <v>188.16666666666666</v>
      </c>
      <c r="M25" s="237" t="s">
        <v>319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322</v>
      </c>
      <c r="E26" s="64"/>
      <c r="F26" s="237" t="s">
        <v>323</v>
      </c>
      <c r="G26" s="64" t="s">
        <v>119</v>
      </c>
      <c r="H26" s="72" t="s">
        <v>122</v>
      </c>
      <c r="I26" s="237"/>
      <c r="J26" s="65">
        <v>3403</v>
      </c>
      <c r="K26" s="63">
        <v>18</v>
      </c>
      <c r="L26" s="66">
        <f t="shared" si="0"/>
        <v>189.05555555555554</v>
      </c>
      <c r="M26" s="237" t="s">
        <v>292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322</v>
      </c>
      <c r="E27" s="64"/>
      <c r="F27" s="237" t="s">
        <v>323</v>
      </c>
      <c r="G27" s="64" t="s">
        <v>119</v>
      </c>
      <c r="H27" s="180" t="s">
        <v>296</v>
      </c>
      <c r="I27" s="237"/>
      <c r="J27" s="65">
        <v>2787</v>
      </c>
      <c r="K27" s="63">
        <v>15</v>
      </c>
      <c r="L27" s="66">
        <f t="shared" si="0"/>
        <v>185.8</v>
      </c>
      <c r="M27" s="237" t="s">
        <v>330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322</v>
      </c>
      <c r="E28" s="64"/>
      <c r="F28" s="237" t="s">
        <v>323</v>
      </c>
      <c r="G28" s="64" t="s">
        <v>119</v>
      </c>
      <c r="H28" s="72" t="s">
        <v>120</v>
      </c>
      <c r="I28" s="237" t="s">
        <v>121</v>
      </c>
      <c r="J28" s="65">
        <v>2517</v>
      </c>
      <c r="K28" s="63">
        <v>15</v>
      </c>
      <c r="L28" s="66">
        <f t="shared" si="0"/>
        <v>167.8</v>
      </c>
      <c r="M28" s="237" t="s">
        <v>324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322</v>
      </c>
      <c r="E29" s="64"/>
      <c r="F29" s="237" t="s">
        <v>323</v>
      </c>
      <c r="G29" s="64" t="s">
        <v>119</v>
      </c>
      <c r="H29" s="180" t="s">
        <v>254</v>
      </c>
      <c r="I29" s="237" t="s">
        <v>121</v>
      </c>
      <c r="J29" s="65">
        <v>2727</v>
      </c>
      <c r="K29" s="63">
        <v>15</v>
      </c>
      <c r="L29" s="66">
        <f t="shared" si="0"/>
        <v>181.8</v>
      </c>
      <c r="M29" s="237" t="s">
        <v>324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322</v>
      </c>
      <c r="E30" s="64"/>
      <c r="F30" s="237" t="s">
        <v>323</v>
      </c>
      <c r="G30" s="64" t="s">
        <v>119</v>
      </c>
      <c r="H30" s="180" t="s">
        <v>127</v>
      </c>
      <c r="I30" s="237"/>
      <c r="J30" s="65">
        <v>2323</v>
      </c>
      <c r="K30" s="63">
        <v>15</v>
      </c>
      <c r="L30" s="66">
        <f t="shared" si="0"/>
        <v>154.86666666666667</v>
      </c>
      <c r="M30" s="237" t="s">
        <v>325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322</v>
      </c>
      <c r="E31" s="64"/>
      <c r="F31" s="237" t="s">
        <v>323</v>
      </c>
      <c r="G31" s="64" t="s">
        <v>119</v>
      </c>
      <c r="H31" s="180" t="s">
        <v>326</v>
      </c>
      <c r="I31" s="237"/>
      <c r="J31" s="65">
        <v>2007</v>
      </c>
      <c r="K31" s="63">
        <v>15</v>
      </c>
      <c r="L31" s="66">
        <f t="shared" si="0"/>
        <v>133.80000000000001</v>
      </c>
      <c r="M31" s="237" t="s">
        <v>327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331</v>
      </c>
      <c r="E32" s="64"/>
      <c r="F32" s="240" t="s">
        <v>332</v>
      </c>
      <c r="G32" s="64" t="s">
        <v>134</v>
      </c>
      <c r="H32" s="180" t="s">
        <v>295</v>
      </c>
      <c r="I32" s="240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333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331</v>
      </c>
      <c r="E33" s="64"/>
      <c r="F33" s="240" t="s">
        <v>332</v>
      </c>
      <c r="G33" s="64" t="s">
        <v>134</v>
      </c>
      <c r="H33" s="180" t="s">
        <v>123</v>
      </c>
      <c r="I33" s="240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333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331</v>
      </c>
      <c r="E34" s="64"/>
      <c r="F34" s="240" t="s">
        <v>332</v>
      </c>
      <c r="G34" s="64" t="s">
        <v>134</v>
      </c>
      <c r="H34" s="180" t="s">
        <v>254</v>
      </c>
      <c r="I34" s="240" t="s">
        <v>230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331</v>
      </c>
      <c r="E35" s="64"/>
      <c r="F35" s="240" t="s">
        <v>332</v>
      </c>
      <c r="G35" s="64" t="s">
        <v>134</v>
      </c>
      <c r="H35" s="72" t="s">
        <v>120</v>
      </c>
      <c r="I35" s="240" t="s">
        <v>230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331</v>
      </c>
      <c r="E36" s="64"/>
      <c r="F36" s="240" t="s">
        <v>332</v>
      </c>
      <c r="G36" s="64" t="s">
        <v>134</v>
      </c>
      <c r="H36" s="72" t="s">
        <v>129</v>
      </c>
      <c r="I36" s="240" t="s">
        <v>229</v>
      </c>
      <c r="J36" s="65">
        <v>2255</v>
      </c>
      <c r="K36" s="63">
        <v>14</v>
      </c>
      <c r="L36" s="66">
        <f t="shared" si="0"/>
        <v>161.07142857142858</v>
      </c>
      <c r="M36" s="241" t="s">
        <v>334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331</v>
      </c>
      <c r="E37" s="64"/>
      <c r="F37" s="240" t="s">
        <v>332</v>
      </c>
      <c r="G37" s="64" t="s">
        <v>134</v>
      </c>
      <c r="H37" s="180" t="s">
        <v>135</v>
      </c>
      <c r="I37" s="240" t="s">
        <v>229</v>
      </c>
      <c r="J37" s="65">
        <v>2290</v>
      </c>
      <c r="K37" s="63">
        <v>14</v>
      </c>
      <c r="L37" s="66">
        <f t="shared" si="0"/>
        <v>163.57142857142858</v>
      </c>
      <c r="M37" s="241" t="s">
        <v>334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331</v>
      </c>
      <c r="E38" s="64"/>
      <c r="F38" s="240" t="s">
        <v>332</v>
      </c>
      <c r="G38" s="64" t="s">
        <v>134</v>
      </c>
      <c r="H38" s="72" t="s">
        <v>128</v>
      </c>
      <c r="I38" s="240" t="s">
        <v>335</v>
      </c>
      <c r="J38" s="65">
        <v>2296</v>
      </c>
      <c r="K38" s="63">
        <v>14</v>
      </c>
      <c r="L38" s="66">
        <f t="shared" si="0"/>
        <v>164</v>
      </c>
      <c r="M38" s="240" t="s">
        <v>337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331</v>
      </c>
      <c r="E39" s="64"/>
      <c r="F39" s="240" t="s">
        <v>332</v>
      </c>
      <c r="G39" s="64" t="s">
        <v>134</v>
      </c>
      <c r="H39" s="180" t="s">
        <v>228</v>
      </c>
      <c r="I39" s="240" t="s">
        <v>335</v>
      </c>
      <c r="J39" s="65">
        <v>2332</v>
      </c>
      <c r="K39" s="63">
        <v>14</v>
      </c>
      <c r="L39" s="66">
        <f t="shared" si="0"/>
        <v>166.57142857142858</v>
      </c>
      <c r="M39" s="240" t="s">
        <v>337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331</v>
      </c>
      <c r="E40" s="64"/>
      <c r="F40" s="240" t="s">
        <v>332</v>
      </c>
      <c r="G40" s="64" t="s">
        <v>134</v>
      </c>
      <c r="H40" s="72" t="s">
        <v>122</v>
      </c>
      <c r="I40" s="240" t="s">
        <v>336</v>
      </c>
      <c r="J40" s="65">
        <v>1354</v>
      </c>
      <c r="K40" s="63">
        <v>8</v>
      </c>
      <c r="L40" s="66">
        <f t="shared" si="0"/>
        <v>169.25</v>
      </c>
      <c r="M40" s="240" t="s">
        <v>338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331</v>
      </c>
      <c r="E41" s="64"/>
      <c r="F41" s="240" t="s">
        <v>332</v>
      </c>
      <c r="G41" s="64" t="s">
        <v>134</v>
      </c>
      <c r="H41" s="180" t="s">
        <v>296</v>
      </c>
      <c r="I41" s="240" t="s">
        <v>336</v>
      </c>
      <c r="J41" s="65">
        <v>1265</v>
      </c>
      <c r="K41" s="63">
        <v>8</v>
      </c>
      <c r="L41" s="66">
        <f t="shared" si="0"/>
        <v>158.125</v>
      </c>
      <c r="M41" s="240" t="s">
        <v>338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349</v>
      </c>
      <c r="E42" s="64"/>
      <c r="F42" s="240" t="s">
        <v>332</v>
      </c>
      <c r="G42" s="64" t="s">
        <v>119</v>
      </c>
      <c r="H42" s="180" t="s">
        <v>130</v>
      </c>
      <c r="I42" s="240" t="s">
        <v>339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349</v>
      </c>
      <c r="E43" s="64"/>
      <c r="F43" s="240" t="s">
        <v>332</v>
      </c>
      <c r="G43" s="64" t="s">
        <v>119</v>
      </c>
      <c r="H43" s="180" t="s">
        <v>227</v>
      </c>
      <c r="I43" s="240" t="s">
        <v>339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349</v>
      </c>
      <c r="E44" s="64"/>
      <c r="F44" s="240" t="s">
        <v>332</v>
      </c>
      <c r="G44" s="64" t="s">
        <v>119</v>
      </c>
      <c r="H44" s="180" t="s">
        <v>132</v>
      </c>
      <c r="I44" s="240" t="s">
        <v>340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349</v>
      </c>
      <c r="E45" s="64"/>
      <c r="F45" s="240" t="s">
        <v>332</v>
      </c>
      <c r="G45" s="64" t="s">
        <v>119</v>
      </c>
      <c r="H45" s="72" t="s">
        <v>126</v>
      </c>
      <c r="I45" s="240" t="s">
        <v>340</v>
      </c>
      <c r="J45" s="65">
        <v>1575</v>
      </c>
      <c r="K45" s="63">
        <v>8</v>
      </c>
      <c r="L45" s="235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349</v>
      </c>
      <c r="E46" s="64"/>
      <c r="F46" s="240" t="s">
        <v>332</v>
      </c>
      <c r="G46" s="64" t="s">
        <v>119</v>
      </c>
      <c r="H46" s="180" t="s">
        <v>125</v>
      </c>
      <c r="I46" s="240" t="s">
        <v>341</v>
      </c>
      <c r="J46" s="65">
        <v>1462</v>
      </c>
      <c r="K46" s="63">
        <v>8</v>
      </c>
      <c r="L46" s="66">
        <f t="shared" si="0"/>
        <v>182.75</v>
      </c>
      <c r="M46" s="240" t="s">
        <v>235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349</v>
      </c>
      <c r="E47" s="64"/>
      <c r="F47" s="240" t="s">
        <v>332</v>
      </c>
      <c r="G47" s="64" t="s">
        <v>119</v>
      </c>
      <c r="H47" s="180" t="s">
        <v>244</v>
      </c>
      <c r="I47" s="240" t="s">
        <v>341</v>
      </c>
      <c r="J47" s="65">
        <v>1474</v>
      </c>
      <c r="K47" s="63">
        <v>8</v>
      </c>
      <c r="L47" s="66">
        <f t="shared" si="0"/>
        <v>184.25</v>
      </c>
      <c r="M47" s="240" t="s">
        <v>235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342</v>
      </c>
      <c r="E48" s="64"/>
      <c r="F48" s="240" t="s">
        <v>332</v>
      </c>
      <c r="G48" s="64" t="s">
        <v>233</v>
      </c>
      <c r="H48" s="180" t="s">
        <v>343</v>
      </c>
      <c r="I48" s="240" t="s">
        <v>344</v>
      </c>
      <c r="J48" s="65">
        <v>1048</v>
      </c>
      <c r="K48" s="63">
        <v>8</v>
      </c>
      <c r="L48" s="66">
        <f t="shared" si="0"/>
        <v>131</v>
      </c>
      <c r="M48" s="240" t="s">
        <v>235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342</v>
      </c>
      <c r="E49" s="64"/>
      <c r="F49" s="240" t="s">
        <v>332</v>
      </c>
      <c r="G49" s="64" t="s">
        <v>233</v>
      </c>
      <c r="H49" s="180" t="s">
        <v>133</v>
      </c>
      <c r="I49" s="240" t="s">
        <v>344</v>
      </c>
      <c r="J49" s="65">
        <v>1053</v>
      </c>
      <c r="K49" s="63">
        <v>8</v>
      </c>
      <c r="L49" s="66">
        <f t="shared" si="0"/>
        <v>131.625</v>
      </c>
      <c r="M49" s="240" t="s">
        <v>235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342</v>
      </c>
      <c r="E50" s="64"/>
      <c r="F50" s="240" t="s">
        <v>332</v>
      </c>
      <c r="G50" s="64" t="s">
        <v>233</v>
      </c>
      <c r="H50" s="180" t="s">
        <v>234</v>
      </c>
      <c r="I50" s="240" t="s">
        <v>345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342</v>
      </c>
      <c r="E51" s="64"/>
      <c r="F51" s="240" t="s">
        <v>332</v>
      </c>
      <c r="G51" s="64" t="s">
        <v>233</v>
      </c>
      <c r="H51" s="180" t="s">
        <v>210</v>
      </c>
      <c r="I51" s="240" t="s">
        <v>345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342</v>
      </c>
      <c r="E52" s="64"/>
      <c r="F52" s="240" t="s">
        <v>332</v>
      </c>
      <c r="G52" s="64" t="s">
        <v>233</v>
      </c>
      <c r="H52" s="180" t="s">
        <v>326</v>
      </c>
      <c r="I52" s="240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342</v>
      </c>
      <c r="E53" s="64"/>
      <c r="F53" s="240" t="s">
        <v>332</v>
      </c>
      <c r="G53" s="64" t="s">
        <v>233</v>
      </c>
      <c r="H53" s="180" t="s">
        <v>257</v>
      </c>
      <c r="I53" s="240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342</v>
      </c>
      <c r="E54" s="64"/>
      <c r="F54" s="240" t="s">
        <v>332</v>
      </c>
      <c r="G54" s="64" t="s">
        <v>233</v>
      </c>
      <c r="H54" s="180" t="s">
        <v>346</v>
      </c>
      <c r="I54" s="240" t="s">
        <v>24</v>
      </c>
      <c r="J54" s="65">
        <v>1043</v>
      </c>
      <c r="K54" s="63">
        <v>8</v>
      </c>
      <c r="L54" s="66">
        <f t="shared" si="0"/>
        <v>130.375</v>
      </c>
      <c r="M54" s="240" t="s">
        <v>347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342</v>
      </c>
      <c r="E55" s="64"/>
      <c r="F55" s="240" t="s">
        <v>332</v>
      </c>
      <c r="G55" s="64" t="s">
        <v>233</v>
      </c>
      <c r="H55" s="180" t="s">
        <v>348</v>
      </c>
      <c r="I55" s="240" t="s">
        <v>24</v>
      </c>
      <c r="J55" s="65">
        <v>1129</v>
      </c>
      <c r="K55" s="63">
        <v>8</v>
      </c>
      <c r="L55" s="66">
        <f t="shared" si="0"/>
        <v>141.125</v>
      </c>
      <c r="M55" s="240" t="s">
        <v>347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377</v>
      </c>
      <c r="E56" s="64"/>
      <c r="F56" s="246" t="s">
        <v>378</v>
      </c>
      <c r="G56" s="64" t="s">
        <v>134</v>
      </c>
      <c r="H56" s="180" t="s">
        <v>133</v>
      </c>
      <c r="I56" s="246"/>
      <c r="J56" s="65">
        <v>888</v>
      </c>
      <c r="K56" s="63">
        <v>7</v>
      </c>
      <c r="L56" s="66">
        <f t="shared" si="0"/>
        <v>126.85714285714286</v>
      </c>
      <c r="M56" s="241" t="s">
        <v>334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377</v>
      </c>
      <c r="E57" s="64"/>
      <c r="F57" s="246" t="s">
        <v>378</v>
      </c>
      <c r="G57" s="64" t="s">
        <v>134</v>
      </c>
      <c r="H57" s="180" t="s">
        <v>343</v>
      </c>
      <c r="I57" s="246"/>
      <c r="J57" s="65">
        <v>879</v>
      </c>
      <c r="K57" s="63">
        <v>7</v>
      </c>
      <c r="L57" s="66">
        <f t="shared" si="0"/>
        <v>125.57142857142857</v>
      </c>
      <c r="M57" s="241" t="s">
        <v>334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377</v>
      </c>
      <c r="E58" s="64"/>
      <c r="F58" s="246" t="s">
        <v>378</v>
      </c>
      <c r="G58" s="64" t="s">
        <v>134</v>
      </c>
      <c r="H58" s="180" t="s">
        <v>326</v>
      </c>
      <c r="I58" s="246"/>
      <c r="J58" s="65">
        <v>750</v>
      </c>
      <c r="K58" s="63">
        <v>6</v>
      </c>
      <c r="L58" s="66">
        <f t="shared" si="0"/>
        <v>125</v>
      </c>
      <c r="M58" s="241" t="s">
        <v>334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377</v>
      </c>
      <c r="E59" s="64"/>
      <c r="F59" s="246" t="s">
        <v>378</v>
      </c>
      <c r="G59" s="64" t="s">
        <v>134</v>
      </c>
      <c r="H59" s="180" t="s">
        <v>135</v>
      </c>
      <c r="I59" s="246"/>
      <c r="J59" s="65">
        <v>1151</v>
      </c>
      <c r="K59" s="63">
        <v>7</v>
      </c>
      <c r="L59" s="66">
        <f t="shared" si="0"/>
        <v>164.42857142857142</v>
      </c>
      <c r="M59" s="241" t="s">
        <v>334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386</v>
      </c>
      <c r="E60" s="64"/>
      <c r="F60" s="248" t="s">
        <v>387</v>
      </c>
      <c r="G60" s="64" t="s">
        <v>119</v>
      </c>
      <c r="H60" s="72" t="s">
        <v>126</v>
      </c>
      <c r="I60" s="248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386</v>
      </c>
      <c r="E61" s="64"/>
      <c r="F61" s="248" t="s">
        <v>387</v>
      </c>
      <c r="G61" s="64" t="s">
        <v>119</v>
      </c>
      <c r="H61" s="180" t="s">
        <v>228</v>
      </c>
      <c r="I61" s="248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386</v>
      </c>
      <c r="E62" s="64"/>
      <c r="F62" s="248" t="s">
        <v>387</v>
      </c>
      <c r="G62" s="64" t="s">
        <v>119</v>
      </c>
      <c r="H62" s="180" t="s">
        <v>131</v>
      </c>
      <c r="I62" s="248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386</v>
      </c>
      <c r="E63" s="64"/>
      <c r="F63" s="248" t="s">
        <v>387</v>
      </c>
      <c r="G63" s="64" t="s">
        <v>119</v>
      </c>
      <c r="H63" s="180" t="s">
        <v>132</v>
      </c>
      <c r="I63" s="248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386</v>
      </c>
      <c r="E64" s="64"/>
      <c r="F64" s="248" t="s">
        <v>387</v>
      </c>
      <c r="G64" s="64" t="s">
        <v>119</v>
      </c>
      <c r="H64" s="180" t="s">
        <v>139</v>
      </c>
      <c r="I64" s="248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386</v>
      </c>
      <c r="E65" s="64"/>
      <c r="F65" s="248" t="s">
        <v>387</v>
      </c>
      <c r="G65" s="64" t="s">
        <v>119</v>
      </c>
      <c r="H65" s="180" t="s">
        <v>124</v>
      </c>
      <c r="I65" s="248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388</v>
      </c>
      <c r="E66" s="64"/>
      <c r="F66" s="248" t="s">
        <v>389</v>
      </c>
      <c r="G66" s="64" t="s">
        <v>233</v>
      </c>
      <c r="H66" s="180" t="s">
        <v>245</v>
      </c>
      <c r="I66" s="248"/>
      <c r="J66" s="65">
        <v>768</v>
      </c>
      <c r="K66" s="63">
        <v>5</v>
      </c>
      <c r="L66" s="66">
        <f t="shared" si="0"/>
        <v>153.6</v>
      </c>
      <c r="M66" s="248" t="s">
        <v>390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388</v>
      </c>
      <c r="E67" s="64"/>
      <c r="F67" s="248" t="s">
        <v>389</v>
      </c>
      <c r="G67" s="64" t="s">
        <v>233</v>
      </c>
      <c r="H67" s="180" t="s">
        <v>346</v>
      </c>
      <c r="I67" s="248"/>
      <c r="J67" s="65">
        <v>700</v>
      </c>
      <c r="K67" s="63">
        <v>5</v>
      </c>
      <c r="L67" s="66">
        <f t="shared" si="0"/>
        <v>140</v>
      </c>
      <c r="M67" s="248" t="s">
        <v>390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388</v>
      </c>
      <c r="E68" s="64"/>
      <c r="F68" s="248" t="s">
        <v>389</v>
      </c>
      <c r="G68" s="64" t="s">
        <v>233</v>
      </c>
      <c r="H68" s="180" t="s">
        <v>348</v>
      </c>
      <c r="I68" s="248"/>
      <c r="J68" s="65">
        <v>659</v>
      </c>
      <c r="K68" s="63">
        <v>5</v>
      </c>
      <c r="L68" s="66">
        <f t="shared" si="0"/>
        <v>131.80000000000001</v>
      </c>
      <c r="M68" s="248" t="s">
        <v>390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388</v>
      </c>
      <c r="E69" s="64"/>
      <c r="F69" s="248" t="s">
        <v>389</v>
      </c>
      <c r="G69" s="64" t="s">
        <v>233</v>
      </c>
      <c r="H69" s="180" t="s">
        <v>210</v>
      </c>
      <c r="I69" s="248"/>
      <c r="J69" s="65">
        <v>680</v>
      </c>
      <c r="K69" s="63">
        <v>5</v>
      </c>
      <c r="L69" s="66">
        <f t="shared" si="0"/>
        <v>136</v>
      </c>
      <c r="M69" s="248" t="s">
        <v>390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410</v>
      </c>
      <c r="E70" s="64"/>
      <c r="F70" s="250" t="s">
        <v>414</v>
      </c>
      <c r="G70" s="64" t="s">
        <v>233</v>
      </c>
      <c r="H70" s="72" t="s">
        <v>120</v>
      </c>
      <c r="I70" s="250"/>
      <c r="J70" s="65">
        <v>1378</v>
      </c>
      <c r="K70" s="63">
        <v>8</v>
      </c>
      <c r="L70" s="66">
        <f t="shared" si="0"/>
        <v>172.25</v>
      </c>
      <c r="M70" s="200" t="s">
        <v>409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410</v>
      </c>
      <c r="E71" s="64"/>
      <c r="F71" s="250" t="s">
        <v>414</v>
      </c>
      <c r="G71" s="64" t="s">
        <v>233</v>
      </c>
      <c r="H71" s="180" t="s">
        <v>296</v>
      </c>
      <c r="I71" s="250"/>
      <c r="J71" s="65">
        <v>1579</v>
      </c>
      <c r="K71" s="63">
        <v>8</v>
      </c>
      <c r="L71" s="235">
        <f t="shared" si="0"/>
        <v>197.375</v>
      </c>
      <c r="M71" s="200" t="s">
        <v>411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410</v>
      </c>
      <c r="E72" s="64"/>
      <c r="F72" s="250" t="s">
        <v>414</v>
      </c>
      <c r="G72" s="64" t="s">
        <v>233</v>
      </c>
      <c r="H72" s="72" t="s">
        <v>122</v>
      </c>
      <c r="I72" s="250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410</v>
      </c>
      <c r="E73" s="64"/>
      <c r="F73" s="250" t="s">
        <v>414</v>
      </c>
      <c r="G73" s="64" t="s">
        <v>233</v>
      </c>
      <c r="H73" s="180" t="s">
        <v>244</v>
      </c>
      <c r="I73" s="250"/>
      <c r="J73" s="65">
        <v>1287</v>
      </c>
      <c r="K73" s="63">
        <v>8</v>
      </c>
      <c r="L73" s="66">
        <f t="shared" si="0"/>
        <v>160.875</v>
      </c>
      <c r="M73" s="250" t="s">
        <v>319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412</v>
      </c>
      <c r="E74" s="64"/>
      <c r="F74" s="250" t="s">
        <v>414</v>
      </c>
      <c r="G74" s="64" t="s">
        <v>233</v>
      </c>
      <c r="H74" s="180" t="s">
        <v>294</v>
      </c>
      <c r="I74" s="250"/>
      <c r="J74" s="65">
        <v>1294</v>
      </c>
      <c r="K74" s="63">
        <v>8</v>
      </c>
      <c r="L74" s="66">
        <f t="shared" si="0"/>
        <v>161.75</v>
      </c>
      <c r="M74" s="200" t="s">
        <v>409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412</v>
      </c>
      <c r="E75" s="64"/>
      <c r="F75" s="250" t="s">
        <v>414</v>
      </c>
      <c r="G75" s="64" t="s">
        <v>233</v>
      </c>
      <c r="H75" s="180" t="s">
        <v>343</v>
      </c>
      <c r="I75" s="250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412</v>
      </c>
      <c r="E76" s="64"/>
      <c r="F76" s="250" t="s">
        <v>414</v>
      </c>
      <c r="G76" s="64" t="s">
        <v>233</v>
      </c>
      <c r="H76" s="180" t="s">
        <v>326</v>
      </c>
      <c r="I76" s="250"/>
      <c r="J76" s="65">
        <v>1015</v>
      </c>
      <c r="K76" s="63">
        <v>8</v>
      </c>
      <c r="L76" s="66">
        <f t="shared" si="0"/>
        <v>126.875</v>
      </c>
      <c r="M76" s="241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412</v>
      </c>
      <c r="E77" s="64"/>
      <c r="F77" s="250" t="s">
        <v>414</v>
      </c>
      <c r="G77" s="64" t="s">
        <v>233</v>
      </c>
      <c r="H77" s="180" t="s">
        <v>133</v>
      </c>
      <c r="I77" s="250"/>
      <c r="J77" s="65">
        <v>997</v>
      </c>
      <c r="K77" s="63">
        <v>8</v>
      </c>
      <c r="L77" s="66">
        <f t="shared" si="0"/>
        <v>124.625</v>
      </c>
      <c r="M77" s="250" t="s">
        <v>319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412</v>
      </c>
      <c r="E78" s="64"/>
      <c r="F78" s="250" t="s">
        <v>414</v>
      </c>
      <c r="G78" s="64" t="s">
        <v>233</v>
      </c>
      <c r="H78" s="180" t="s">
        <v>228</v>
      </c>
      <c r="I78" s="250"/>
      <c r="J78" s="65">
        <v>1623</v>
      </c>
      <c r="K78" s="63">
        <v>8</v>
      </c>
      <c r="L78" s="61">
        <f t="shared" si="0"/>
        <v>202.875</v>
      </c>
      <c r="M78" s="200" t="s">
        <v>411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412</v>
      </c>
      <c r="E79" s="64"/>
      <c r="F79" s="250" t="s">
        <v>414</v>
      </c>
      <c r="G79" s="64" t="s">
        <v>233</v>
      </c>
      <c r="H79" s="180" t="s">
        <v>132</v>
      </c>
      <c r="I79" s="250"/>
      <c r="J79" s="65">
        <v>1452</v>
      </c>
      <c r="K79" s="63">
        <v>8</v>
      </c>
      <c r="L79" s="66">
        <f t="shared" si="0"/>
        <v>181.5</v>
      </c>
      <c r="M79" s="250" t="s">
        <v>319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412</v>
      </c>
      <c r="E80" s="64"/>
      <c r="F80" s="250" t="s">
        <v>414</v>
      </c>
      <c r="G80" s="64" t="s">
        <v>233</v>
      </c>
      <c r="H80" s="180" t="s">
        <v>125</v>
      </c>
      <c r="I80" s="250"/>
      <c r="J80" s="65">
        <v>1331</v>
      </c>
      <c r="K80" s="63">
        <v>8</v>
      </c>
      <c r="L80" s="66">
        <f t="shared" si="0"/>
        <v>166.375</v>
      </c>
      <c r="M80" s="250" t="s">
        <v>413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412</v>
      </c>
      <c r="E81" s="64"/>
      <c r="F81" s="250" t="s">
        <v>414</v>
      </c>
      <c r="G81" s="64" t="s">
        <v>233</v>
      </c>
      <c r="H81" s="180" t="s">
        <v>139</v>
      </c>
      <c r="I81" s="250"/>
      <c r="J81" s="65">
        <v>1290</v>
      </c>
      <c r="K81" s="63">
        <v>8</v>
      </c>
      <c r="L81" s="66">
        <f t="shared" si="0"/>
        <v>161.25</v>
      </c>
      <c r="M81" s="250" t="s">
        <v>415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412</v>
      </c>
      <c r="E82" s="64"/>
      <c r="F82" s="250" t="s">
        <v>414</v>
      </c>
      <c r="G82" s="64" t="s">
        <v>233</v>
      </c>
      <c r="H82" s="180" t="s">
        <v>210</v>
      </c>
      <c r="I82" s="250"/>
      <c r="J82" s="65">
        <v>1209</v>
      </c>
      <c r="K82" s="63">
        <v>8</v>
      </c>
      <c r="L82" s="66">
        <f t="shared" si="0"/>
        <v>151.125</v>
      </c>
      <c r="M82" s="250" t="s">
        <v>301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412</v>
      </c>
      <c r="E83" s="64"/>
      <c r="F83" s="250" t="s">
        <v>414</v>
      </c>
      <c r="G83" s="64" t="s">
        <v>233</v>
      </c>
      <c r="H83" s="180" t="s">
        <v>234</v>
      </c>
      <c r="I83" s="250"/>
      <c r="J83" s="65">
        <v>1193</v>
      </c>
      <c r="K83" s="63">
        <v>8</v>
      </c>
      <c r="L83" s="66">
        <f t="shared" si="0"/>
        <v>149.125</v>
      </c>
      <c r="M83" s="250" t="s">
        <v>416</v>
      </c>
    </row>
    <row r="84" spans="1:13" x14ac:dyDescent="0.25">
      <c r="A84" s="63">
        <v>6</v>
      </c>
      <c r="B84" s="63">
        <v>11</v>
      </c>
      <c r="C84" s="63">
        <v>2022</v>
      </c>
      <c r="D84" s="64" t="s">
        <v>440</v>
      </c>
      <c r="E84" s="64"/>
      <c r="F84" s="252" t="s">
        <v>323</v>
      </c>
      <c r="G84" s="64" t="s">
        <v>134</v>
      </c>
      <c r="H84" s="180" t="s">
        <v>326</v>
      </c>
      <c r="I84" s="252" t="s">
        <v>121</v>
      </c>
      <c r="J84" s="65">
        <v>1554</v>
      </c>
      <c r="K84" s="63">
        <v>11</v>
      </c>
      <c r="L84" s="66">
        <f t="shared" si="0"/>
        <v>141.27272727272728</v>
      </c>
      <c r="M84" s="252" t="s">
        <v>441</v>
      </c>
    </row>
    <row r="85" spans="1:13" x14ac:dyDescent="0.25">
      <c r="A85" s="63">
        <v>6</v>
      </c>
      <c r="B85" s="63">
        <v>11</v>
      </c>
      <c r="C85" s="63">
        <v>2022</v>
      </c>
      <c r="D85" s="64" t="s">
        <v>440</v>
      </c>
      <c r="E85" s="64"/>
      <c r="F85" s="252" t="s">
        <v>323</v>
      </c>
      <c r="G85" s="64" t="s">
        <v>134</v>
      </c>
      <c r="H85" s="180" t="s">
        <v>254</v>
      </c>
      <c r="I85" s="252" t="s">
        <v>121</v>
      </c>
      <c r="J85" s="65">
        <v>1799</v>
      </c>
      <c r="K85" s="63">
        <v>11</v>
      </c>
      <c r="L85" s="66">
        <f t="shared" si="0"/>
        <v>163.54545454545453</v>
      </c>
      <c r="M85" s="252" t="s">
        <v>441</v>
      </c>
    </row>
    <row r="86" spans="1:13" x14ac:dyDescent="0.25">
      <c r="A86" s="63">
        <v>6</v>
      </c>
      <c r="B86" s="63">
        <v>11</v>
      </c>
      <c r="C86" s="63">
        <v>2022</v>
      </c>
      <c r="D86" s="64" t="s">
        <v>440</v>
      </c>
      <c r="E86" s="64"/>
      <c r="F86" s="252" t="s">
        <v>323</v>
      </c>
      <c r="G86" s="64" t="s">
        <v>134</v>
      </c>
      <c r="H86" s="72" t="s">
        <v>120</v>
      </c>
      <c r="I86" s="252"/>
      <c r="J86" s="65">
        <v>1961</v>
      </c>
      <c r="K86" s="63">
        <v>11</v>
      </c>
      <c r="L86" s="66">
        <f t="shared" si="0"/>
        <v>178.27272727272728</v>
      </c>
      <c r="M86" s="252" t="s">
        <v>415</v>
      </c>
    </row>
    <row r="87" spans="1:13" x14ac:dyDescent="0.25">
      <c r="A87" s="63">
        <v>13</v>
      </c>
      <c r="B87" s="63">
        <v>11</v>
      </c>
      <c r="C87" s="63">
        <v>2022</v>
      </c>
      <c r="D87" s="64" t="s">
        <v>447</v>
      </c>
      <c r="E87" s="64"/>
      <c r="F87" s="257" t="s">
        <v>323</v>
      </c>
      <c r="G87" s="64" t="s">
        <v>119</v>
      </c>
      <c r="H87" s="72" t="s">
        <v>122</v>
      </c>
      <c r="I87" s="257" t="s">
        <v>121</v>
      </c>
      <c r="J87" s="65">
        <v>2853</v>
      </c>
      <c r="K87" s="63">
        <v>14</v>
      </c>
      <c r="L87" s="61">
        <f t="shared" si="0"/>
        <v>203.78571428571428</v>
      </c>
      <c r="M87" s="257" t="s">
        <v>235</v>
      </c>
    </row>
    <row r="88" spans="1:13" x14ac:dyDescent="0.25">
      <c r="A88" s="63">
        <v>13</v>
      </c>
      <c r="B88" s="63">
        <v>11</v>
      </c>
      <c r="C88" s="63">
        <v>2022</v>
      </c>
      <c r="D88" s="64" t="s">
        <v>447</v>
      </c>
      <c r="E88" s="64"/>
      <c r="F88" s="257" t="s">
        <v>323</v>
      </c>
      <c r="G88" s="64" t="s">
        <v>119</v>
      </c>
      <c r="H88" s="180" t="s">
        <v>296</v>
      </c>
      <c r="I88" s="257" t="s">
        <v>121</v>
      </c>
      <c r="J88" s="65">
        <v>2696</v>
      </c>
      <c r="K88" s="63">
        <v>14</v>
      </c>
      <c r="L88" s="235">
        <f t="shared" si="0"/>
        <v>192.57142857142858</v>
      </c>
      <c r="M88" s="257" t="s">
        <v>235</v>
      </c>
    </row>
    <row r="89" spans="1:13" x14ac:dyDescent="0.25">
      <c r="A89" s="63">
        <v>13</v>
      </c>
      <c r="B89" s="63">
        <v>11</v>
      </c>
      <c r="C89" s="63">
        <v>2022</v>
      </c>
      <c r="D89" s="64" t="s">
        <v>447</v>
      </c>
      <c r="E89" s="64"/>
      <c r="F89" s="257" t="s">
        <v>323</v>
      </c>
      <c r="G89" s="64" t="s">
        <v>119</v>
      </c>
      <c r="H89" s="180" t="s">
        <v>125</v>
      </c>
      <c r="I89" s="257" t="s">
        <v>230</v>
      </c>
      <c r="J89" s="65">
        <v>2540</v>
      </c>
      <c r="K89" s="63">
        <v>14</v>
      </c>
      <c r="L89" s="66">
        <f t="shared" si="0"/>
        <v>181.42857142857142</v>
      </c>
      <c r="M89" s="257" t="s">
        <v>448</v>
      </c>
    </row>
    <row r="90" spans="1:13" x14ac:dyDescent="0.25">
      <c r="A90" s="63">
        <v>13</v>
      </c>
      <c r="B90" s="63">
        <v>11</v>
      </c>
      <c r="C90" s="63">
        <v>2022</v>
      </c>
      <c r="D90" s="64" t="s">
        <v>447</v>
      </c>
      <c r="E90" s="64"/>
      <c r="F90" s="257" t="s">
        <v>323</v>
      </c>
      <c r="G90" s="64" t="s">
        <v>119</v>
      </c>
      <c r="H90" s="180" t="s">
        <v>294</v>
      </c>
      <c r="I90" s="257" t="s">
        <v>230</v>
      </c>
      <c r="J90" s="65">
        <v>2357</v>
      </c>
      <c r="K90" s="63">
        <v>14</v>
      </c>
      <c r="L90" s="66">
        <f t="shared" si="0"/>
        <v>168.35714285714286</v>
      </c>
      <c r="M90" s="257" t="s">
        <v>448</v>
      </c>
    </row>
    <row r="91" spans="1:13" x14ac:dyDescent="0.25">
      <c r="A91" s="63">
        <v>13</v>
      </c>
      <c r="B91" s="63">
        <v>11</v>
      </c>
      <c r="C91" s="63">
        <v>2022</v>
      </c>
      <c r="D91" s="64" t="s">
        <v>447</v>
      </c>
      <c r="E91" s="64"/>
      <c r="F91" s="257" t="s">
        <v>323</v>
      </c>
      <c r="G91" s="64" t="s">
        <v>119</v>
      </c>
      <c r="H91" s="72" t="s">
        <v>120</v>
      </c>
      <c r="I91" s="257" t="s">
        <v>229</v>
      </c>
      <c r="J91" s="65">
        <v>2468</v>
      </c>
      <c r="K91" s="63">
        <v>14</v>
      </c>
      <c r="L91" s="66">
        <f t="shared" si="0"/>
        <v>176.28571428571428</v>
      </c>
      <c r="M91" s="257" t="s">
        <v>449</v>
      </c>
    </row>
    <row r="92" spans="1:13" x14ac:dyDescent="0.25">
      <c r="A92" s="63">
        <v>13</v>
      </c>
      <c r="B92" s="63">
        <v>11</v>
      </c>
      <c r="C92" s="63">
        <v>2022</v>
      </c>
      <c r="D92" s="64" t="s">
        <v>447</v>
      </c>
      <c r="E92" s="64"/>
      <c r="F92" s="257" t="s">
        <v>323</v>
      </c>
      <c r="G92" s="64" t="s">
        <v>119</v>
      </c>
      <c r="H92" s="180" t="s">
        <v>132</v>
      </c>
      <c r="I92" s="257" t="s">
        <v>229</v>
      </c>
      <c r="J92" s="65">
        <v>2492</v>
      </c>
      <c r="K92" s="63">
        <v>14</v>
      </c>
      <c r="L92" s="66">
        <f t="shared" si="0"/>
        <v>178</v>
      </c>
      <c r="M92" s="257" t="s">
        <v>449</v>
      </c>
    </row>
    <row r="93" spans="1:13" x14ac:dyDescent="0.25">
      <c r="A93" s="52"/>
      <c r="B93" s="52"/>
      <c r="C93" s="52"/>
      <c r="D93" s="32"/>
      <c r="E93" s="32"/>
      <c r="F93" s="54"/>
      <c r="G93" s="59"/>
      <c r="H93" s="71">
        <f>COUNTA(H7:H92)</f>
        <v>86</v>
      </c>
      <c r="I93" s="71"/>
      <c r="J93" s="158">
        <f>SUBTOTAL(9,J7:J92)</f>
        <v>150955</v>
      </c>
      <c r="K93" s="79">
        <f>SUBTOTAL(9,K7:K92)</f>
        <v>893</v>
      </c>
      <c r="L93" s="159">
        <f t="shared" ref="L93" si="1">J93/K93</f>
        <v>169.04255319148936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0"/>
  <sheetViews>
    <sheetView topLeftCell="A55" workbookViewId="0">
      <selection activeCell="D79" sqref="D7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61" t="s">
        <v>283</v>
      </c>
      <c r="B2" s="262"/>
      <c r="C2" s="262"/>
      <c r="D2" s="262"/>
      <c r="E2" s="262"/>
      <c r="F2" s="262"/>
      <c r="G2" s="262"/>
      <c r="H2" s="262"/>
      <c r="I2" s="263"/>
    </row>
    <row r="4" spans="1:10" x14ac:dyDescent="0.25">
      <c r="J4" s="63" t="s">
        <v>140</v>
      </c>
    </row>
    <row r="5" spans="1:10" ht="15.75" x14ac:dyDescent="0.25">
      <c r="A5" s="73" t="s">
        <v>437</v>
      </c>
    </row>
    <row r="6" spans="1:10" x14ac:dyDescent="0.25">
      <c r="A6" s="64" t="s">
        <v>331</v>
      </c>
      <c r="C6" s="63"/>
      <c r="D6" s="64" t="s">
        <v>357</v>
      </c>
      <c r="J6" s="52">
        <v>2</v>
      </c>
    </row>
    <row r="7" spans="1:10" x14ac:dyDescent="0.25">
      <c r="A7" s="64" t="s">
        <v>430</v>
      </c>
      <c r="B7" s="77"/>
      <c r="C7" s="63"/>
      <c r="D7" s="67" t="s">
        <v>428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430</v>
      </c>
      <c r="B8" s="77"/>
      <c r="C8" s="63"/>
      <c r="D8" s="67" t="s">
        <v>429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431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431</v>
      </c>
      <c r="B10" s="77"/>
      <c r="C10" s="52"/>
      <c r="D10" s="67" t="s">
        <v>436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221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215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64"/>
      <c r="B21" s="264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236</v>
      </c>
      <c r="D24" s="67" t="s">
        <v>282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364</v>
      </c>
      <c r="J27" s="52"/>
    </row>
    <row r="28" spans="1:10" x14ac:dyDescent="0.25">
      <c r="J28" s="52"/>
    </row>
    <row r="29" spans="1:10" x14ac:dyDescent="0.25">
      <c r="A29" s="187" t="s">
        <v>433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218</v>
      </c>
      <c r="B30" s="81"/>
      <c r="C30" s="63" t="s">
        <v>236</v>
      </c>
      <c r="D30" s="67" t="s">
        <v>232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331</v>
      </c>
      <c r="B31" s="81"/>
      <c r="C31" s="63" t="s">
        <v>134</v>
      </c>
      <c r="D31" s="67" t="s">
        <v>358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349</v>
      </c>
      <c r="B32" s="81"/>
      <c r="C32" s="63" t="s">
        <v>119</v>
      </c>
      <c r="D32" s="67" t="s">
        <v>359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349</v>
      </c>
      <c r="B33" s="81"/>
      <c r="C33" s="63" t="s">
        <v>119</v>
      </c>
      <c r="D33" s="67" t="s">
        <v>360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342</v>
      </c>
      <c r="B34" s="81"/>
      <c r="C34" s="63" t="s">
        <v>236</v>
      </c>
      <c r="D34" s="67" t="s">
        <v>361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342</v>
      </c>
      <c r="B35" s="81"/>
      <c r="C35" s="63" t="s">
        <v>236</v>
      </c>
      <c r="D35" s="67" t="s">
        <v>362</v>
      </c>
      <c r="E35" s="72"/>
      <c r="F35" s="64"/>
      <c r="G35" s="64"/>
      <c r="H35" s="64"/>
      <c r="I35" s="64"/>
      <c r="J35" s="63">
        <v>2</v>
      </c>
      <c r="K35" s="64" t="s">
        <v>431</v>
      </c>
    </row>
    <row r="36" spans="1:11" x14ac:dyDescent="0.25">
      <c r="A36" s="64" t="s">
        <v>398</v>
      </c>
      <c r="B36" s="81"/>
      <c r="C36" s="63" t="s">
        <v>119</v>
      </c>
      <c r="D36" s="64" t="s">
        <v>397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430</v>
      </c>
      <c r="B37" s="81"/>
      <c r="C37" s="63" t="s">
        <v>236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431</v>
      </c>
      <c r="B38" s="81"/>
      <c r="C38" s="63" t="s">
        <v>236</v>
      </c>
      <c r="D38" s="67" t="s">
        <v>432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/>
      <c r="B39" s="81"/>
      <c r="C39" s="63"/>
      <c r="D39" s="199"/>
      <c r="E39" s="72"/>
      <c r="F39" s="64"/>
      <c r="G39" s="64"/>
      <c r="H39" s="64"/>
      <c r="I39" s="64"/>
      <c r="J39" s="79">
        <f>SUM(J30:J38)</f>
        <v>20</v>
      </c>
    </row>
    <row r="40" spans="1:11" x14ac:dyDescent="0.25">
      <c r="A40" s="64"/>
      <c r="B40" s="81"/>
      <c r="C40" s="63"/>
      <c r="D40" s="63"/>
      <c r="E40" s="67"/>
      <c r="F40" s="64"/>
      <c r="G40" s="64"/>
      <c r="H40" s="63"/>
      <c r="I40" s="63"/>
      <c r="J40" s="100"/>
    </row>
    <row r="41" spans="1:11" x14ac:dyDescent="0.25">
      <c r="A41" s="64"/>
      <c r="B41" s="81"/>
      <c r="C41" s="63"/>
      <c r="D41" s="202"/>
      <c r="E41" s="72"/>
      <c r="F41" s="64"/>
      <c r="G41" s="64"/>
      <c r="H41" s="64"/>
      <c r="I41" s="191"/>
      <c r="J41" s="100"/>
    </row>
    <row r="42" spans="1:11" x14ac:dyDescent="0.25">
      <c r="A42" s="187" t="s">
        <v>434</v>
      </c>
      <c r="B42" s="81"/>
      <c r="C42" s="192"/>
      <c r="D42" s="67"/>
      <c r="E42" s="72"/>
      <c r="F42" s="64"/>
      <c r="G42" s="64"/>
      <c r="H42" s="64"/>
      <c r="I42" s="64"/>
      <c r="J42" s="63"/>
    </row>
    <row r="43" spans="1:11" x14ac:dyDescent="0.25">
      <c r="A43" s="64" t="s">
        <v>331</v>
      </c>
      <c r="B43" s="81"/>
      <c r="C43" s="63" t="s">
        <v>134</v>
      </c>
      <c r="D43" s="67" t="s">
        <v>363</v>
      </c>
      <c r="E43" s="72"/>
      <c r="F43" s="64"/>
      <c r="G43" s="64"/>
      <c r="H43" s="64"/>
      <c r="I43" s="64"/>
      <c r="J43" s="63">
        <v>2</v>
      </c>
    </row>
    <row r="44" spans="1:11" x14ac:dyDescent="0.25">
      <c r="A44" s="64" t="s">
        <v>385</v>
      </c>
      <c r="B44" s="81"/>
      <c r="C44" s="63" t="s">
        <v>134</v>
      </c>
      <c r="D44" s="64" t="s">
        <v>384</v>
      </c>
      <c r="E44" s="72"/>
      <c r="F44" s="64"/>
      <c r="G44" s="64"/>
      <c r="H44" s="64"/>
      <c r="I44" s="64"/>
      <c r="J44" s="100">
        <v>4</v>
      </c>
    </row>
    <row r="45" spans="1:11" x14ac:dyDescent="0.25">
      <c r="A45" s="64" t="s">
        <v>431</v>
      </c>
      <c r="B45" s="81"/>
      <c r="C45" s="63" t="s">
        <v>236</v>
      </c>
      <c r="D45" s="67" t="s">
        <v>435</v>
      </c>
      <c r="E45" s="72"/>
      <c r="F45" s="64"/>
      <c r="G45" s="64"/>
      <c r="H45" s="64"/>
      <c r="I45" s="64"/>
      <c r="J45" s="100">
        <v>1</v>
      </c>
    </row>
    <row r="46" spans="1:11" x14ac:dyDescent="0.25">
      <c r="D46" s="64"/>
      <c r="E46" s="64"/>
      <c r="F46" s="64"/>
      <c r="G46" s="64"/>
      <c r="H46" s="64"/>
      <c r="I46" s="64"/>
      <c r="J46" s="79">
        <f>SUM(J42:J45)</f>
        <v>7</v>
      </c>
    </row>
    <row r="47" spans="1:11" x14ac:dyDescent="0.25">
      <c r="A47" s="63"/>
      <c r="B47" s="64"/>
      <c r="C47" s="63"/>
      <c r="D47" s="81"/>
      <c r="F47" s="64"/>
      <c r="G47" s="64"/>
      <c r="I47" s="63"/>
      <c r="J47" s="100"/>
    </row>
    <row r="48" spans="1:11" ht="15.75" x14ac:dyDescent="0.25">
      <c r="A48" s="73" t="s">
        <v>155</v>
      </c>
      <c r="I48" s="191"/>
      <c r="J48" s="63"/>
    </row>
    <row r="49" spans="1:10" ht="15.75" x14ac:dyDescent="0.25">
      <c r="A49" s="73"/>
      <c r="I49" s="191"/>
      <c r="J49" s="63"/>
    </row>
    <row r="50" spans="1:10" x14ac:dyDescent="0.25">
      <c r="A50" s="52"/>
      <c r="J50" s="52"/>
    </row>
    <row r="51" spans="1:10" ht="15.75" x14ac:dyDescent="0.25">
      <c r="A51" s="73" t="s">
        <v>156</v>
      </c>
      <c r="J51" s="52"/>
    </row>
    <row r="52" spans="1:10" x14ac:dyDescent="0.25">
      <c r="A52" s="64"/>
      <c r="B52" s="63"/>
      <c r="C52" s="217"/>
      <c r="D52" s="81"/>
      <c r="E52" s="72"/>
      <c r="F52" s="77"/>
      <c r="G52" s="77"/>
      <c r="H52" s="77"/>
      <c r="I52" s="77"/>
      <c r="J52" s="63"/>
    </row>
    <row r="53" spans="1:10" x14ac:dyDescent="0.25">
      <c r="A53" s="71"/>
      <c r="B53" s="81"/>
      <c r="C53" s="77"/>
      <c r="D53" s="77"/>
      <c r="E53" s="77"/>
      <c r="F53" s="77"/>
      <c r="G53" s="77"/>
      <c r="H53" s="77"/>
      <c r="I53" s="77"/>
      <c r="J53" s="79">
        <f>SUM(J52:J52)</f>
        <v>0</v>
      </c>
    </row>
    <row r="54" spans="1:10" ht="15.75" x14ac:dyDescent="0.25">
      <c r="A54" s="73" t="s">
        <v>157</v>
      </c>
      <c r="J54" s="52"/>
    </row>
    <row r="55" spans="1:10" ht="15.75" x14ac:dyDescent="0.25">
      <c r="A55" s="55" t="s">
        <v>395</v>
      </c>
      <c r="B55" s="63" t="s">
        <v>137</v>
      </c>
      <c r="C55" s="63" t="s">
        <v>134</v>
      </c>
      <c r="D55" s="64" t="s">
        <v>384</v>
      </c>
      <c r="J55" s="52"/>
    </row>
    <row r="56" spans="1:10" x14ac:dyDescent="0.25">
      <c r="A56" s="248" t="s">
        <v>396</v>
      </c>
      <c r="B56" s="63" t="s">
        <v>136</v>
      </c>
      <c r="C56" s="63" t="s">
        <v>119</v>
      </c>
      <c r="D56" s="64" t="s">
        <v>397</v>
      </c>
      <c r="J56" s="52"/>
    </row>
    <row r="57" spans="1:10" x14ac:dyDescent="0.25">
      <c r="A57" s="248" t="s">
        <v>438</v>
      </c>
      <c r="B57" s="63" t="s">
        <v>319</v>
      </c>
      <c r="C57" s="248" t="s">
        <v>236</v>
      </c>
      <c r="D57" s="64" t="s">
        <v>439</v>
      </c>
      <c r="J57" s="52"/>
    </row>
    <row r="58" spans="1:10" ht="15.75" x14ac:dyDescent="0.25">
      <c r="A58" s="73"/>
      <c r="J58" s="52"/>
    </row>
    <row r="59" spans="1:10" ht="15.75" x14ac:dyDescent="0.25">
      <c r="A59" s="73"/>
      <c r="J59" s="52"/>
    </row>
    <row r="60" spans="1:10" x14ac:dyDescent="0.25">
      <c r="A60" s="212"/>
      <c r="B60" s="213"/>
      <c r="C60" s="212"/>
      <c r="D60" s="67"/>
      <c r="J60" s="52"/>
    </row>
    <row r="61" spans="1:10" x14ac:dyDescent="0.25">
      <c r="A61" s="170"/>
      <c r="J61" s="62">
        <f>SUM(J55:J60)</f>
        <v>0</v>
      </c>
    </row>
    <row r="62" spans="1:10" ht="15.75" x14ac:dyDescent="0.25">
      <c r="A62" s="73" t="s">
        <v>158</v>
      </c>
      <c r="J62" s="52"/>
    </row>
    <row r="63" spans="1:10" ht="15.75" x14ac:dyDescent="0.25">
      <c r="A63" s="73"/>
      <c r="J63" s="52"/>
    </row>
    <row r="64" spans="1:10" x14ac:dyDescent="0.25">
      <c r="A64" s="167" t="s">
        <v>205</v>
      </c>
      <c r="J64" s="52"/>
    </row>
    <row r="65" spans="1:10" x14ac:dyDescent="0.25">
      <c r="A65" s="72"/>
      <c r="B65" s="63"/>
      <c r="C65" s="63"/>
      <c r="D65" s="64"/>
      <c r="J65" s="63"/>
    </row>
    <row r="66" spans="1:10" ht="15.75" x14ac:dyDescent="0.25">
      <c r="A66" s="73"/>
      <c r="J66" s="79">
        <f>SUM(J65:J65)</f>
        <v>0</v>
      </c>
    </row>
    <row r="67" spans="1:10" x14ac:dyDescent="0.25">
      <c r="A67" s="74" t="s">
        <v>271</v>
      </c>
      <c r="J67" s="52"/>
    </row>
    <row r="68" spans="1:10" x14ac:dyDescent="0.25">
      <c r="A68" s="74"/>
      <c r="J68" s="52"/>
    </row>
    <row r="69" spans="1:10" ht="15.75" x14ac:dyDescent="0.25">
      <c r="A69" s="64"/>
      <c r="B69" s="52"/>
      <c r="C69" s="219"/>
      <c r="D69" s="67"/>
      <c r="J69" s="52"/>
    </row>
    <row r="70" spans="1:10" x14ac:dyDescent="0.25">
      <c r="A70" s="64"/>
      <c r="B70" s="52"/>
      <c r="C70" s="218"/>
      <c r="D70" s="67"/>
      <c r="J70" s="52"/>
    </row>
    <row r="71" spans="1:10" x14ac:dyDescent="0.25">
      <c r="A71" s="74" t="s">
        <v>159</v>
      </c>
      <c r="J71" s="52"/>
    </row>
    <row r="72" spans="1:10" x14ac:dyDescent="0.25">
      <c r="A72" s="74"/>
      <c r="B72" s="74"/>
      <c r="J72" s="52"/>
    </row>
    <row r="73" spans="1:10" x14ac:dyDescent="0.25">
      <c r="B73" s="75" t="s">
        <v>160</v>
      </c>
      <c r="C73" s="32"/>
      <c r="E73" s="32"/>
      <c r="F73" s="32"/>
      <c r="G73" s="32"/>
      <c r="J73" s="52"/>
    </row>
    <row r="74" spans="1:10" x14ac:dyDescent="0.25">
      <c r="A74" s="175"/>
      <c r="B74" s="174"/>
      <c r="C74" s="176"/>
      <c r="D74" s="67"/>
      <c r="E74" s="32"/>
      <c r="F74" s="32"/>
      <c r="G74" s="32"/>
      <c r="J74" s="52"/>
    </row>
    <row r="75" spans="1:10" x14ac:dyDescent="0.25">
      <c r="A75" s="63" t="s">
        <v>281</v>
      </c>
      <c r="B75" s="196" t="s">
        <v>236</v>
      </c>
      <c r="C75" s="179" t="s">
        <v>280</v>
      </c>
      <c r="D75" s="67" t="s">
        <v>161</v>
      </c>
      <c r="E75" s="72"/>
      <c r="F75" s="72"/>
      <c r="G75" s="72"/>
      <c r="H75" s="77"/>
      <c r="I75" s="77"/>
      <c r="J75" s="63">
        <v>1</v>
      </c>
    </row>
    <row r="76" spans="1:10" x14ac:dyDescent="0.25">
      <c r="A76" s="248" t="s">
        <v>394</v>
      </c>
      <c r="B76" s="63" t="s">
        <v>119</v>
      </c>
      <c r="C76" s="185" t="s">
        <v>393</v>
      </c>
      <c r="D76" s="67" t="s">
        <v>176</v>
      </c>
      <c r="E76" s="72"/>
      <c r="F76" s="72"/>
      <c r="G76" s="72"/>
      <c r="H76" s="77"/>
      <c r="I76" s="77"/>
      <c r="J76" s="63">
        <v>1</v>
      </c>
    </row>
    <row r="77" spans="1:10" x14ac:dyDescent="0.25">
      <c r="A77" s="63" t="s">
        <v>426</v>
      </c>
      <c r="B77" s="250" t="s">
        <v>236</v>
      </c>
      <c r="C77" s="211" t="s">
        <v>427</v>
      </c>
      <c r="D77" s="67" t="s">
        <v>176</v>
      </c>
      <c r="E77" s="72"/>
      <c r="F77" s="72"/>
      <c r="G77" s="72"/>
      <c r="H77" s="77"/>
      <c r="I77" s="77"/>
      <c r="J77" s="63">
        <v>1</v>
      </c>
    </row>
    <row r="78" spans="1:10" x14ac:dyDescent="0.25">
      <c r="A78" s="63" t="s">
        <v>451</v>
      </c>
      <c r="B78" s="63" t="s">
        <v>119</v>
      </c>
      <c r="C78" s="214" t="s">
        <v>450</v>
      </c>
      <c r="D78" s="67" t="s">
        <v>452</v>
      </c>
      <c r="E78" s="72"/>
      <c r="F78" s="72"/>
      <c r="G78" s="72"/>
      <c r="H78" s="77"/>
      <c r="I78" s="77"/>
      <c r="J78" s="63">
        <v>1</v>
      </c>
    </row>
    <row r="79" spans="1:10" x14ac:dyDescent="0.25">
      <c r="E79" s="77"/>
      <c r="F79" s="77"/>
      <c r="G79" s="77"/>
      <c r="H79" s="77"/>
      <c r="I79" s="77"/>
      <c r="J79" s="79">
        <f>SUM(J73:J78)</f>
        <v>4</v>
      </c>
    </row>
    <row r="80" spans="1:10" x14ac:dyDescent="0.25">
      <c r="A80" s="74"/>
    </row>
    <row r="81" spans="1:10" x14ac:dyDescent="0.25">
      <c r="A81" s="74"/>
      <c r="I81" s="63" t="s">
        <v>164</v>
      </c>
      <c r="J81" s="63">
        <f>J11+J18+J22+J26+J39+J46+J53+J61+J66+J69+J79</f>
        <v>40</v>
      </c>
    </row>
    <row r="82" spans="1:10" x14ac:dyDescent="0.25">
      <c r="B82" s="52"/>
      <c r="C82" s="32"/>
      <c r="E82" s="52"/>
      <c r="F82" s="32"/>
    </row>
    <row r="83" spans="1:10" x14ac:dyDescent="0.25">
      <c r="A83" s="74" t="s">
        <v>163</v>
      </c>
      <c r="B83" s="52"/>
      <c r="C83" s="32"/>
      <c r="E83" s="76"/>
    </row>
    <row r="85" spans="1:10" x14ac:dyDescent="0.25">
      <c r="A85" s="63"/>
      <c r="B85" s="260"/>
      <c r="C85" s="260"/>
      <c r="D85" s="67"/>
      <c r="E85" s="64"/>
      <c r="F85" s="52"/>
    </row>
    <row r="86" spans="1:10" x14ac:dyDescent="0.25">
      <c r="A86" s="63"/>
      <c r="B86" s="260"/>
      <c r="C86" s="260"/>
      <c r="D86" s="63"/>
      <c r="E86" s="64"/>
      <c r="F86" s="52"/>
    </row>
    <row r="87" spans="1:10" x14ac:dyDescent="0.25">
      <c r="A87" s="63"/>
      <c r="B87" s="260"/>
      <c r="C87" s="260"/>
      <c r="D87" s="63"/>
      <c r="E87" s="64"/>
    </row>
    <row r="88" spans="1:10" x14ac:dyDescent="0.25">
      <c r="A88" s="52"/>
      <c r="B88" s="260"/>
      <c r="C88" s="260"/>
      <c r="D88" s="63"/>
      <c r="E88" s="64"/>
    </row>
    <row r="89" spans="1:10" x14ac:dyDescent="0.25">
      <c r="B89" s="260"/>
      <c r="C89" s="260"/>
      <c r="D89" s="63"/>
    </row>
    <row r="90" spans="1:10" x14ac:dyDescent="0.25">
      <c r="B90" s="260"/>
      <c r="C90" s="260"/>
      <c r="D90" s="63"/>
    </row>
  </sheetData>
  <mergeCells count="8">
    <mergeCell ref="B89:C89"/>
    <mergeCell ref="B90:C90"/>
    <mergeCell ref="B86:C86"/>
    <mergeCell ref="A2:I2"/>
    <mergeCell ref="A21:B21"/>
    <mergeCell ref="B85:C85"/>
    <mergeCell ref="B87:C87"/>
    <mergeCell ref="B88:C8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6" workbookViewId="0">
      <selection activeCell="G19" sqref="G19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61" t="s">
        <v>284</v>
      </c>
      <c r="C2" s="262"/>
      <c r="D2" s="262"/>
      <c r="E2" s="262"/>
      <c r="F2" s="262"/>
      <c r="G2" s="262"/>
      <c r="H2" s="262"/>
      <c r="I2" s="262"/>
      <c r="J2" s="262"/>
      <c r="K2" s="262"/>
    </row>
    <row r="3" spans="2:11" x14ac:dyDescent="0.25">
      <c r="C3" s="209"/>
    </row>
    <row r="4" spans="2:11" x14ac:dyDescent="0.25">
      <c r="C4" s="84" t="s">
        <v>261</v>
      </c>
      <c r="D4" s="84" t="s">
        <v>262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264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176</v>
      </c>
      <c r="C9" s="243">
        <v>1</v>
      </c>
      <c r="D9" s="88"/>
      <c r="E9" s="164">
        <v>1</v>
      </c>
      <c r="F9" s="88"/>
      <c r="G9" s="88"/>
      <c r="H9" s="88"/>
      <c r="I9" s="88"/>
      <c r="J9" s="89">
        <v>2</v>
      </c>
      <c r="K9" s="87">
        <f>C9+D9+E9+F9+G9+H9+I9+J9</f>
        <v>4</v>
      </c>
    </row>
    <row r="10" spans="2:11" x14ac:dyDescent="0.25">
      <c r="B10" s="72" t="s">
        <v>161</v>
      </c>
      <c r="C10" s="229"/>
      <c r="D10" s="88"/>
      <c r="E10" s="164">
        <v>2</v>
      </c>
      <c r="F10" s="88"/>
      <c r="G10" s="165">
        <v>1</v>
      </c>
      <c r="H10" s="88"/>
      <c r="I10" s="88"/>
      <c r="J10" s="89">
        <v>1</v>
      </c>
      <c r="K10" s="87">
        <f>C10+D10+E10+F10+G10+H10+I10+J10</f>
        <v>4</v>
      </c>
    </row>
    <row r="11" spans="2:11" x14ac:dyDescent="0.25">
      <c r="B11" s="72" t="s">
        <v>141</v>
      </c>
      <c r="C11" s="243">
        <v>1</v>
      </c>
      <c r="D11" s="88"/>
      <c r="E11" s="164">
        <v>1</v>
      </c>
      <c r="F11" s="88"/>
      <c r="G11" s="165">
        <v>1</v>
      </c>
      <c r="H11" s="88"/>
      <c r="I11" s="88"/>
      <c r="J11" s="88"/>
      <c r="K11" s="87">
        <f>C11+D11+E11+F11+G11+H11+I11+J11</f>
        <v>3</v>
      </c>
    </row>
    <row r="12" spans="2:11" x14ac:dyDescent="0.25">
      <c r="B12" s="72" t="s">
        <v>151</v>
      </c>
      <c r="C12" s="88"/>
      <c r="D12" s="88"/>
      <c r="E12" s="164">
        <v>2</v>
      </c>
      <c r="F12" s="88"/>
      <c r="G12" s="88"/>
      <c r="H12" s="88"/>
      <c r="I12" s="88"/>
      <c r="J12" s="89">
        <v>1</v>
      </c>
      <c r="K12" s="87">
        <f>C12+D12+E12+F12+G12+H12+I12+J12</f>
        <v>3</v>
      </c>
    </row>
    <row r="13" spans="2:11" x14ac:dyDescent="0.25">
      <c r="B13" s="72" t="s">
        <v>149</v>
      </c>
      <c r="C13" s="229"/>
      <c r="D13" s="88"/>
      <c r="E13" s="164">
        <v>2</v>
      </c>
      <c r="F13" s="88"/>
      <c r="G13" s="165">
        <v>1</v>
      </c>
      <c r="H13" s="88"/>
      <c r="I13" s="177"/>
      <c r="J13" s="88"/>
      <c r="K13" s="87">
        <f>C13+D13+E13+F13+G13+H13+I13+J13</f>
        <v>3</v>
      </c>
    </row>
    <row r="14" spans="2:11" x14ac:dyDescent="0.25">
      <c r="B14" s="72" t="s">
        <v>365</v>
      </c>
      <c r="C14" s="88"/>
      <c r="D14" s="88"/>
      <c r="E14" s="164">
        <v>1</v>
      </c>
      <c r="F14" s="91">
        <v>2</v>
      </c>
      <c r="G14" s="88"/>
      <c r="H14" s="88"/>
      <c r="I14" s="88"/>
      <c r="J14" s="88"/>
      <c r="K14" s="87">
        <f>C14+D14+E14+F14+G14+H14+I14+J14</f>
        <v>3</v>
      </c>
    </row>
    <row r="15" spans="2:11" x14ac:dyDescent="0.25">
      <c r="B15" s="64" t="s">
        <v>145</v>
      </c>
      <c r="C15" s="88"/>
      <c r="D15" s="88"/>
      <c r="E15" s="164">
        <v>2</v>
      </c>
      <c r="F15" s="88"/>
      <c r="G15" s="88"/>
      <c r="H15" s="88"/>
      <c r="I15" s="88"/>
      <c r="J15" s="88"/>
      <c r="K15" s="87">
        <f>C15+D15+E15+F15+G15+H15+I15+J15</f>
        <v>2</v>
      </c>
    </row>
    <row r="16" spans="2:11" x14ac:dyDescent="0.25">
      <c r="B16" s="72" t="s">
        <v>154</v>
      </c>
      <c r="C16" s="72"/>
      <c r="D16" s="88"/>
      <c r="E16" s="164">
        <v>1</v>
      </c>
      <c r="F16" s="91">
        <v>1</v>
      </c>
      <c r="G16" s="88"/>
      <c r="H16" s="88"/>
      <c r="I16" s="88"/>
      <c r="J16" s="63"/>
      <c r="K16" s="87">
        <f>C16+D16+E16+F16+G16+H16+I16+J16</f>
        <v>2</v>
      </c>
    </row>
    <row r="17" spans="2:11" x14ac:dyDescent="0.25">
      <c r="B17" s="72" t="s">
        <v>142</v>
      </c>
      <c r="C17" s="72"/>
      <c r="D17" s="88"/>
      <c r="E17" s="88"/>
      <c r="F17" s="91">
        <v>2</v>
      </c>
      <c r="G17" s="88"/>
      <c r="H17" s="88"/>
      <c r="I17" s="88"/>
      <c r="J17" s="88"/>
      <c r="K17" s="87">
        <f>C17+D17+E17+F17+G17+H17+I17+J17</f>
        <v>2</v>
      </c>
    </row>
    <row r="18" spans="2:11" x14ac:dyDescent="0.25">
      <c r="B18" s="72" t="s">
        <v>147</v>
      </c>
      <c r="C18" s="243">
        <v>1</v>
      </c>
      <c r="D18" s="88"/>
      <c r="E18" s="88"/>
      <c r="F18" s="88"/>
      <c r="G18" s="88"/>
      <c r="H18" s="88"/>
      <c r="I18" s="88"/>
      <c r="J18" s="88"/>
      <c r="K18" s="87">
        <f>C18+D18+E18+F18+G18+H18+I18+J18</f>
        <v>1</v>
      </c>
    </row>
    <row r="19" spans="2:11" x14ac:dyDescent="0.25">
      <c r="B19" s="64" t="s">
        <v>366</v>
      </c>
      <c r="C19" s="243">
        <v>1</v>
      </c>
      <c r="D19" s="88"/>
      <c r="E19" s="88"/>
      <c r="F19" s="88"/>
      <c r="G19" s="88"/>
      <c r="H19" s="88"/>
      <c r="I19" s="88"/>
      <c r="J19" s="88"/>
      <c r="K19" s="87">
        <f>C19+D19+E19+F19+G19+H19+I19+J19</f>
        <v>1</v>
      </c>
    </row>
    <row r="20" spans="2:11" x14ac:dyDescent="0.25">
      <c r="B20" s="72" t="s">
        <v>178</v>
      </c>
      <c r="C20" s="243">
        <v>1</v>
      </c>
      <c r="D20" s="88"/>
      <c r="E20" s="253"/>
      <c r="F20" s="253"/>
      <c r="G20" s="88"/>
      <c r="H20" s="88"/>
      <c r="I20" s="88"/>
      <c r="J20" s="63"/>
      <c r="K20" s="87">
        <f>C20+D20+E20+F20+G20+H20+I20+J20</f>
        <v>1</v>
      </c>
    </row>
    <row r="21" spans="2:11" x14ac:dyDescent="0.25">
      <c r="B21" s="72" t="s">
        <v>428</v>
      </c>
      <c r="C21" s="243">
        <v>1</v>
      </c>
      <c r="D21" s="88"/>
      <c r="E21" s="88"/>
      <c r="F21" s="88"/>
      <c r="G21" s="88"/>
      <c r="H21" s="88"/>
      <c r="I21" s="88"/>
      <c r="J21" s="63"/>
      <c r="K21" s="87">
        <f>C21+D21+E21+F21+G21+H21+I21+J21</f>
        <v>1</v>
      </c>
    </row>
    <row r="22" spans="2:11" x14ac:dyDescent="0.25">
      <c r="B22" s="72" t="s">
        <v>216</v>
      </c>
      <c r="C22" s="88"/>
      <c r="D22" s="88"/>
      <c r="E22" s="164">
        <v>1</v>
      </c>
      <c r="F22" s="88"/>
      <c r="G22" s="88"/>
      <c r="H22" s="88"/>
      <c r="I22" s="88"/>
      <c r="J22" s="88"/>
      <c r="K22" s="87">
        <f>C22+D22+E22+F22+G22+H22+I22+J22</f>
        <v>1</v>
      </c>
    </row>
    <row r="23" spans="2:11" x14ac:dyDescent="0.25">
      <c r="B23" s="72" t="s">
        <v>162</v>
      </c>
      <c r="C23" s="229"/>
      <c r="D23" s="88"/>
      <c r="E23" s="164">
        <v>1</v>
      </c>
      <c r="F23" s="88"/>
      <c r="G23" s="88"/>
      <c r="H23" s="88"/>
      <c r="I23" s="88"/>
      <c r="J23" s="88"/>
      <c r="K23" s="87">
        <f>C23+D23+E23+F23+G23+H23+I23+J23</f>
        <v>1</v>
      </c>
    </row>
    <row r="24" spans="2:11" x14ac:dyDescent="0.25">
      <c r="B24" s="72" t="s">
        <v>153</v>
      </c>
      <c r="C24" s="229"/>
      <c r="D24" s="88"/>
      <c r="E24" s="164">
        <v>1</v>
      </c>
      <c r="F24" s="88"/>
      <c r="G24" s="88"/>
      <c r="H24" s="88"/>
      <c r="I24" s="88"/>
      <c r="J24" s="88"/>
      <c r="K24" s="87">
        <f>C24+D24+E24+F24+G24+H24+I24+J24</f>
        <v>1</v>
      </c>
    </row>
    <row r="25" spans="2:11" x14ac:dyDescent="0.25">
      <c r="B25" s="72" t="s">
        <v>174</v>
      </c>
      <c r="C25" s="229"/>
      <c r="D25" s="88"/>
      <c r="E25" s="164">
        <v>1</v>
      </c>
      <c r="F25" s="88"/>
      <c r="G25" s="88"/>
      <c r="H25" s="88"/>
      <c r="I25" s="88"/>
      <c r="J25" s="88"/>
      <c r="K25" s="87">
        <f>C25+D25+E25+F25+G25+H25+I25+J25</f>
        <v>1</v>
      </c>
    </row>
    <row r="26" spans="2:11" x14ac:dyDescent="0.25">
      <c r="B26" s="72" t="s">
        <v>150</v>
      </c>
      <c r="C26" s="72"/>
      <c r="D26" s="88"/>
      <c r="E26" s="164">
        <v>1</v>
      </c>
      <c r="F26" s="88"/>
      <c r="G26" s="88"/>
      <c r="H26" s="88"/>
      <c r="I26" s="88"/>
      <c r="J26" s="88"/>
      <c r="K26" s="87">
        <f>C26+D26+E26+F26+G26+H26+I26+J26</f>
        <v>1</v>
      </c>
    </row>
    <row r="27" spans="2:11" x14ac:dyDescent="0.25">
      <c r="B27" s="64" t="s">
        <v>181</v>
      </c>
      <c r="C27" s="72"/>
      <c r="D27" s="88"/>
      <c r="E27" s="164">
        <v>1</v>
      </c>
      <c r="F27" s="88"/>
      <c r="G27" s="88"/>
      <c r="H27" s="88"/>
      <c r="I27" s="88"/>
      <c r="J27" s="63"/>
      <c r="K27" s="87">
        <f>C27+D27+E27+F27+G27+H27+I27+J27</f>
        <v>1</v>
      </c>
    </row>
    <row r="28" spans="2:11" x14ac:dyDescent="0.25">
      <c r="B28" s="72" t="s">
        <v>173</v>
      </c>
      <c r="C28" s="72"/>
      <c r="D28" s="88"/>
      <c r="E28" s="164">
        <v>1</v>
      </c>
      <c r="F28" s="88"/>
      <c r="G28" s="88"/>
      <c r="H28" s="88"/>
      <c r="I28" s="88"/>
      <c r="J28" s="63"/>
      <c r="K28" s="87">
        <f>C28+D28+E28+F28+G28+H28+I28+J28</f>
        <v>1</v>
      </c>
    </row>
    <row r="29" spans="2:11" x14ac:dyDescent="0.25">
      <c r="B29" s="72" t="s">
        <v>146</v>
      </c>
      <c r="C29" s="72"/>
      <c r="D29" s="88"/>
      <c r="E29" s="164">
        <v>1</v>
      </c>
      <c r="F29" s="88"/>
      <c r="G29" s="88"/>
      <c r="H29" s="88"/>
      <c r="I29" s="88"/>
      <c r="J29" s="63"/>
      <c r="K29" s="87">
        <f>C29+D29+E29+F29+G29+H29+I29+J29</f>
        <v>1</v>
      </c>
    </row>
    <row r="30" spans="2:11" x14ac:dyDescent="0.25">
      <c r="B30" s="72" t="s">
        <v>219</v>
      </c>
      <c r="C30" s="88"/>
      <c r="D30" s="88"/>
      <c r="E30" s="88"/>
      <c r="F30" s="91">
        <v>1</v>
      </c>
      <c r="G30" s="88"/>
      <c r="H30" s="88"/>
      <c r="I30" s="88"/>
      <c r="J30" s="88"/>
      <c r="K30" s="87">
        <f>C30+D30+E30+F30+G30+H30+I30+J30</f>
        <v>1</v>
      </c>
    </row>
    <row r="31" spans="2:11" x14ac:dyDescent="0.25">
      <c r="B31" s="72" t="s">
        <v>152</v>
      </c>
      <c r="D31" s="88"/>
      <c r="E31" s="88"/>
      <c r="F31" s="91">
        <v>1</v>
      </c>
      <c r="G31" s="88"/>
      <c r="H31" s="88"/>
      <c r="I31" s="177"/>
      <c r="K31" s="87">
        <f>C31+D31+E31+F31+G31+H31+I31+J31</f>
        <v>1</v>
      </c>
    </row>
    <row r="32" spans="2:11" x14ac:dyDescent="0.25">
      <c r="B32" s="72"/>
      <c r="C32" s="72"/>
      <c r="D32" s="88"/>
      <c r="E32" s="88"/>
      <c r="F32" s="88"/>
      <c r="G32" s="88"/>
      <c r="H32" s="88"/>
      <c r="I32" s="88"/>
      <c r="J32" s="63"/>
      <c r="K32" s="177"/>
    </row>
    <row r="33" spans="1:11" x14ac:dyDescent="0.25">
      <c r="A33" t="s">
        <v>9</v>
      </c>
      <c r="B33" s="63">
        <f>COUNTA(B9:B31)</f>
        <v>23</v>
      </c>
      <c r="C33" s="63">
        <f>SUM(C10:C31)</f>
        <v>5</v>
      </c>
      <c r="D33" s="63">
        <f>SUM(D10:D29)</f>
        <v>0</v>
      </c>
      <c r="E33" s="63">
        <f>SUM(E10:E31)</f>
        <v>19</v>
      </c>
      <c r="F33" s="63">
        <f>SUM(F10:F31)</f>
        <v>7</v>
      </c>
      <c r="G33" s="63">
        <f>SUM(G10:G31)</f>
        <v>3</v>
      </c>
      <c r="H33" s="63">
        <f t="shared" ref="H33" si="0">SUM(H10:H29)</f>
        <v>0</v>
      </c>
      <c r="I33" s="63">
        <f>SUM(I10:I31)</f>
        <v>0</v>
      </c>
      <c r="J33" s="63">
        <f>SUM(J10:J31)</f>
        <v>2</v>
      </c>
      <c r="K33" s="63">
        <f>SUM(K9:K31)</f>
        <v>40</v>
      </c>
    </row>
    <row r="34" spans="1:11" x14ac:dyDescent="0.25">
      <c r="B34" s="72"/>
      <c r="C34" s="72"/>
      <c r="D34" s="63"/>
      <c r="E34" s="88"/>
      <c r="F34" s="88"/>
      <c r="G34" s="63"/>
      <c r="H34" s="63"/>
      <c r="I34" s="63"/>
      <c r="J34" s="63"/>
      <c r="K34" s="63"/>
    </row>
    <row r="35" spans="1:11" x14ac:dyDescent="0.25">
      <c r="B35" s="72" t="s">
        <v>182</v>
      </c>
      <c r="C35" s="72"/>
      <c r="D35" s="63"/>
      <c r="E35" s="88"/>
      <c r="F35" s="88"/>
      <c r="G35" s="63"/>
      <c r="H35" s="63"/>
      <c r="I35" s="63"/>
      <c r="J35" s="63"/>
      <c r="K35" s="63"/>
    </row>
    <row r="36" spans="1:11" x14ac:dyDescent="0.25">
      <c r="B36" s="72"/>
      <c r="C36" s="72"/>
      <c r="D36" s="63"/>
      <c r="E36" s="88"/>
      <c r="F36" s="88"/>
      <c r="G36" s="63"/>
      <c r="H36" s="63"/>
      <c r="I36" s="63"/>
      <c r="J36" s="63"/>
      <c r="K36" s="63"/>
    </row>
    <row r="37" spans="1:11" x14ac:dyDescent="0.25">
      <c r="B37" s="72" t="s">
        <v>255</v>
      </c>
      <c r="C37" s="64"/>
      <c r="D37" s="63"/>
      <c r="E37" s="88"/>
      <c r="F37" s="88"/>
      <c r="G37" s="63"/>
      <c r="H37" s="63"/>
      <c r="I37" s="63"/>
      <c r="J37" s="63"/>
      <c r="K37" s="63"/>
    </row>
    <row r="38" spans="1:11" x14ac:dyDescent="0.25">
      <c r="B38" s="64" t="s">
        <v>184</v>
      </c>
      <c r="C38" s="64"/>
      <c r="D38" s="63"/>
      <c r="E38" s="88"/>
      <c r="F38" s="88"/>
      <c r="G38" s="63"/>
      <c r="H38" s="63"/>
      <c r="I38" s="63"/>
      <c r="J38" s="63"/>
      <c r="K38" s="63"/>
    </row>
    <row r="39" spans="1:11" x14ac:dyDescent="0.25">
      <c r="B39" s="64" t="s">
        <v>183</v>
      </c>
      <c r="C39" s="72"/>
      <c r="D39" s="63"/>
      <c r="E39" s="63"/>
      <c r="F39" s="88"/>
      <c r="G39" s="63"/>
      <c r="H39" s="63"/>
      <c r="I39" s="63"/>
      <c r="J39" s="63"/>
      <c r="K39" s="63"/>
    </row>
    <row r="40" spans="1:11" x14ac:dyDescent="0.25">
      <c r="B40" s="64" t="s">
        <v>220</v>
      </c>
      <c r="C40" s="72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B41" s="64" t="s">
        <v>180</v>
      </c>
      <c r="C41" s="64"/>
      <c r="D41" s="77"/>
      <c r="E41" s="77"/>
      <c r="F41" s="77"/>
      <c r="G41" s="77"/>
      <c r="H41" s="77"/>
      <c r="I41" s="77"/>
      <c r="J41" s="77"/>
      <c r="K41" s="77"/>
    </row>
    <row r="42" spans="1:11" x14ac:dyDescent="0.25">
      <c r="B42" s="64" t="s">
        <v>376</v>
      </c>
      <c r="C42" s="64"/>
      <c r="D42" s="77"/>
      <c r="E42" s="77"/>
      <c r="F42" s="77"/>
      <c r="G42" s="77"/>
      <c r="H42" s="77"/>
      <c r="I42" s="77"/>
      <c r="J42" s="77"/>
      <c r="K42" s="77"/>
    </row>
    <row r="43" spans="1:11" x14ac:dyDescent="0.25">
      <c r="B43" s="72" t="s">
        <v>148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C44" s="64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B45" s="72" t="s">
        <v>256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72" t="s">
        <v>374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143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375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179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64" t="s">
        <v>263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144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175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269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212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224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72" t="s">
        <v>177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 t="s">
        <v>185</v>
      </c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64"/>
      <c r="C58" s="64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B59" s="64"/>
      <c r="C59" s="64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B60" s="173"/>
      <c r="C60" s="208"/>
      <c r="D60" s="77"/>
      <c r="E60" s="77"/>
      <c r="F60" s="77"/>
      <c r="G60" s="77"/>
      <c r="H60" s="77"/>
      <c r="I60" s="77"/>
      <c r="J60" s="77"/>
      <c r="K60" s="77"/>
    </row>
    <row r="61" spans="1:11" x14ac:dyDescent="0.25">
      <c r="A61" t="s">
        <v>9</v>
      </c>
      <c r="B61" s="63">
        <f>COUNTA(B36:B57)</f>
        <v>20</v>
      </c>
      <c r="C61" s="63"/>
    </row>
  </sheetData>
  <sortState ref="B9:K31">
    <sortCondition descending="1" ref="K9:K31"/>
    <sortCondition descending="1" ref="C9:C31"/>
    <sortCondition descending="1" ref="D9:D31"/>
    <sortCondition descending="1" ref="E9:E31"/>
    <sortCondition descending="1" ref="F9:F31"/>
    <sortCondition descending="1" ref="J9:J31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56" workbookViewId="0">
      <selection activeCell="B87" sqref="B87:D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239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65" t="s">
        <v>188</v>
      </c>
      <c r="F9" s="265"/>
      <c r="G9" s="265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189</v>
      </c>
      <c r="F11" s="71">
        <v>4</v>
      </c>
      <c r="G11" s="72" t="s">
        <v>209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189</v>
      </c>
      <c r="F12" s="71">
        <v>4</v>
      </c>
      <c r="G12" s="64" t="s">
        <v>260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189</v>
      </c>
      <c r="F13" s="71">
        <v>4</v>
      </c>
      <c r="G13" s="72" t="s">
        <v>268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3">
        <v>10</v>
      </c>
      <c r="C16" s="63">
        <v>10</v>
      </c>
      <c r="D16" s="63">
        <v>2021</v>
      </c>
      <c r="E16" s="71" t="s">
        <v>189</v>
      </c>
      <c r="F16" s="71">
        <v>4</v>
      </c>
      <c r="G16" s="72" t="s">
        <v>209</v>
      </c>
      <c r="H16" s="72" t="s">
        <v>238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189</v>
      </c>
      <c r="F17" s="71">
        <v>4</v>
      </c>
      <c r="G17" s="64" t="s">
        <v>260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189</v>
      </c>
      <c r="F18" s="170">
        <v>4</v>
      </c>
      <c r="G18" s="72" t="s">
        <v>268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3">
        <v>10</v>
      </c>
      <c r="C21" s="63">
        <v>10</v>
      </c>
      <c r="D21" s="63">
        <v>2021</v>
      </c>
      <c r="E21" s="71" t="s">
        <v>189</v>
      </c>
      <c r="F21" s="71">
        <v>4</v>
      </c>
      <c r="G21" s="72" t="s">
        <v>209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189</v>
      </c>
      <c r="F22" s="71">
        <v>4</v>
      </c>
      <c r="G22" s="64" t="s">
        <v>260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189</v>
      </c>
      <c r="F23" s="71">
        <v>4</v>
      </c>
      <c r="G23" s="72" t="s">
        <v>268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3">
        <v>10</v>
      </c>
      <c r="C26" s="63">
        <v>10</v>
      </c>
      <c r="D26" s="63">
        <v>2021</v>
      </c>
      <c r="E26" s="71" t="s">
        <v>189</v>
      </c>
      <c r="F26" s="71">
        <v>4</v>
      </c>
      <c r="G26" s="72" t="s">
        <v>209</v>
      </c>
      <c r="H26" s="72" t="s">
        <v>190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189</v>
      </c>
      <c r="F27" s="71">
        <v>4</v>
      </c>
      <c r="G27" s="72" t="s">
        <v>268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3">
        <v>10</v>
      </c>
      <c r="C30" s="63">
        <v>10</v>
      </c>
      <c r="D30" s="63">
        <v>2021</v>
      </c>
      <c r="E30" s="71" t="s">
        <v>189</v>
      </c>
      <c r="F30" s="71">
        <v>4</v>
      </c>
      <c r="G30" s="72" t="s">
        <v>209</v>
      </c>
      <c r="H30" s="72" t="s">
        <v>191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189</v>
      </c>
      <c r="F31" s="71">
        <v>4</v>
      </c>
      <c r="G31" s="64" t="s">
        <v>260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189</v>
      </c>
      <c r="F32" s="71">
        <v>4</v>
      </c>
      <c r="G32" s="72" t="s">
        <v>268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6" t="s">
        <v>189</v>
      </c>
      <c r="F35" s="206">
        <v>4</v>
      </c>
      <c r="G35" s="64" t="s">
        <v>260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192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65" t="s">
        <v>193</v>
      </c>
      <c r="F41" s="265"/>
      <c r="G41" s="265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3">
        <v>10</v>
      </c>
      <c r="C43" s="63">
        <v>10</v>
      </c>
      <c r="D43" s="63">
        <v>2021</v>
      </c>
      <c r="E43" s="71" t="s">
        <v>194</v>
      </c>
      <c r="F43" s="71">
        <v>4</v>
      </c>
      <c r="G43" s="72" t="s">
        <v>237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194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194</v>
      </c>
      <c r="F45" s="71">
        <v>4</v>
      </c>
      <c r="G45" s="72" t="s">
        <v>267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3">
        <v>10</v>
      </c>
      <c r="C48" s="63">
        <v>10</v>
      </c>
      <c r="D48" s="63">
        <v>2021</v>
      </c>
      <c r="E48" s="71" t="s">
        <v>194</v>
      </c>
      <c r="F48" s="71">
        <v>4</v>
      </c>
      <c r="G48" s="72" t="s">
        <v>237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194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194</v>
      </c>
      <c r="F50" s="71">
        <v>4</v>
      </c>
      <c r="G50" s="72" t="s">
        <v>267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3">
        <v>10</v>
      </c>
      <c r="C53" s="63">
        <v>10</v>
      </c>
      <c r="D53" s="63">
        <v>2021</v>
      </c>
      <c r="E53" s="71" t="s">
        <v>194</v>
      </c>
      <c r="F53" s="71">
        <v>4</v>
      </c>
      <c r="G53" s="72" t="s">
        <v>237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194</v>
      </c>
      <c r="F56" s="71">
        <v>4</v>
      </c>
      <c r="G56" s="64" t="s">
        <v>119</v>
      </c>
      <c r="H56" s="72" t="s">
        <v>135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194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3">
        <v>10</v>
      </c>
      <c r="C60" s="63">
        <v>10</v>
      </c>
      <c r="D60" s="63">
        <v>2021</v>
      </c>
      <c r="E60" s="71" t="s">
        <v>194</v>
      </c>
      <c r="F60" s="71">
        <v>4</v>
      </c>
      <c r="G60" s="72" t="s">
        <v>237</v>
      </c>
      <c r="H60" s="67" t="s">
        <v>138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194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194</v>
      </c>
      <c r="F62" s="170">
        <v>4</v>
      </c>
      <c r="G62" s="72" t="s">
        <v>267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6" t="s">
        <v>194</v>
      </c>
      <c r="F65" s="206">
        <v>4</v>
      </c>
      <c r="G65" s="64" t="s">
        <v>119</v>
      </c>
      <c r="H65" s="77" t="s">
        <v>257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267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192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65" t="s">
        <v>195</v>
      </c>
      <c r="F70" s="265"/>
      <c r="G70" s="265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16</v>
      </c>
      <c r="C72" s="63">
        <v>10</v>
      </c>
      <c r="D72" s="63">
        <v>2022</v>
      </c>
      <c r="E72" s="71" t="s">
        <v>196</v>
      </c>
      <c r="F72" s="71">
        <v>3</v>
      </c>
      <c r="G72" s="72" t="s">
        <v>134</v>
      </c>
      <c r="H72" s="64" t="s">
        <v>197</v>
      </c>
      <c r="I72" s="63">
        <v>879</v>
      </c>
      <c r="J72" s="63">
        <v>7</v>
      </c>
      <c r="K72" s="66">
        <f>I72/J72</f>
        <v>125.57142857142857</v>
      </c>
    </row>
    <row r="73" spans="2:11" x14ac:dyDescent="0.25">
      <c r="B73" s="63"/>
      <c r="C73" s="63"/>
      <c r="D73" s="63"/>
      <c r="E73" s="71" t="s">
        <v>196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196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879</v>
      </c>
      <c r="J75" s="79">
        <f>SUM(J72:J74)</f>
        <v>7</v>
      </c>
      <c r="K75" s="66">
        <f>I75/J75</f>
        <v>125.57142857142857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246">
        <v>16</v>
      </c>
      <c r="C77" s="63">
        <v>10</v>
      </c>
      <c r="D77" s="63">
        <v>2022</v>
      </c>
      <c r="E77" s="71" t="s">
        <v>196</v>
      </c>
      <c r="F77" s="170">
        <v>3</v>
      </c>
      <c r="G77" s="72" t="s">
        <v>134</v>
      </c>
      <c r="H77" s="72" t="s">
        <v>133</v>
      </c>
      <c r="I77" s="63">
        <v>888</v>
      </c>
      <c r="J77" s="63">
        <v>4</v>
      </c>
      <c r="K77" s="66">
        <f>I77/J77</f>
        <v>222</v>
      </c>
    </row>
    <row r="78" spans="2:11" x14ac:dyDescent="0.25">
      <c r="B78" s="170"/>
      <c r="C78" s="63"/>
      <c r="D78" s="63"/>
      <c r="E78" s="170" t="s">
        <v>196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196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888</v>
      </c>
      <c r="J80" s="79">
        <f>SUM(J77:J79)</f>
        <v>4</v>
      </c>
      <c r="K80" s="66">
        <f>I80/J80</f>
        <v>222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246">
        <v>16</v>
      </c>
      <c r="C82" s="63">
        <v>10</v>
      </c>
      <c r="D82" s="63">
        <v>2022</v>
      </c>
      <c r="E82" s="71" t="s">
        <v>196</v>
      </c>
      <c r="F82" s="170">
        <v>3</v>
      </c>
      <c r="G82" s="72" t="s">
        <v>134</v>
      </c>
      <c r="H82" s="64" t="s">
        <v>383</v>
      </c>
      <c r="I82" s="63">
        <v>750</v>
      </c>
      <c r="J82" s="63">
        <v>6</v>
      </c>
      <c r="K82" s="66">
        <f>I82/J82</f>
        <v>125</v>
      </c>
    </row>
    <row r="83" spans="2:11" x14ac:dyDescent="0.25">
      <c r="B83" s="63"/>
      <c r="C83" s="63"/>
      <c r="D83" s="63"/>
      <c r="E83" s="71" t="s">
        <v>196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196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750</v>
      </c>
      <c r="J85" s="79">
        <f>SUM(J82:J84)</f>
        <v>6</v>
      </c>
      <c r="K85" s="66">
        <f>I85/J85</f>
        <v>125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246">
        <v>16</v>
      </c>
      <c r="C87" s="63">
        <v>10</v>
      </c>
      <c r="D87" s="63">
        <v>2022</v>
      </c>
      <c r="E87" s="71" t="s">
        <v>196</v>
      </c>
      <c r="F87" s="170">
        <v>3</v>
      </c>
      <c r="G87" s="72" t="s">
        <v>134</v>
      </c>
      <c r="H87" s="72" t="s">
        <v>135</v>
      </c>
      <c r="I87" s="63">
        <v>1151</v>
      </c>
      <c r="J87" s="63">
        <v>7</v>
      </c>
      <c r="K87" s="66">
        <f>I87/J87</f>
        <v>164.42857142857142</v>
      </c>
    </row>
    <row r="88" spans="2:11" x14ac:dyDescent="0.25">
      <c r="B88" s="170"/>
      <c r="C88" s="63"/>
      <c r="D88" s="63"/>
      <c r="E88" s="170" t="s">
        <v>196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196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1151</v>
      </c>
      <c r="J90" s="79">
        <f>SUM(J87:J89)</f>
        <v>7</v>
      </c>
      <c r="K90" s="66">
        <f>I90/J90</f>
        <v>164.42857142857142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192</v>
      </c>
      <c r="I92" s="101">
        <f>I75+I80+I85+I90</f>
        <v>3668</v>
      </c>
      <c r="J92" s="102">
        <f>J75+J80+J85+J90</f>
        <v>24</v>
      </c>
      <c r="K92" s="103">
        <f>I92/J92</f>
        <v>152.83333333333334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40" workbookViewId="0">
      <selection activeCell="H110" sqref="H110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399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66" t="s">
        <v>400</v>
      </c>
      <c r="H8" s="266"/>
      <c r="I8" s="94"/>
      <c r="J8" s="94"/>
      <c r="K8" s="94"/>
    </row>
    <row r="9" spans="2:11" x14ac:dyDescent="0.25">
      <c r="B9" s="248">
        <v>14</v>
      </c>
      <c r="C9" s="63">
        <v>11</v>
      </c>
      <c r="D9" s="63">
        <v>2021</v>
      </c>
      <c r="E9" s="71" t="s">
        <v>196</v>
      </c>
      <c r="F9" s="71">
        <v>5</v>
      </c>
      <c r="G9" s="64"/>
      <c r="H9" s="72"/>
      <c r="I9" s="63"/>
      <c r="J9" s="63"/>
      <c r="K9" s="66"/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0</v>
      </c>
      <c r="J12" s="79">
        <f>SUM(J9:J11)</f>
        <v>0</v>
      </c>
      <c r="K12" s="66" t="e">
        <f>I12/J12</f>
        <v>#DIV/0!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3">
        <v>14</v>
      </c>
      <c r="C14" s="63">
        <v>11</v>
      </c>
      <c r="D14" s="63">
        <v>2021</v>
      </c>
      <c r="E14" s="171" t="s">
        <v>196</v>
      </c>
      <c r="F14" s="171">
        <v>5</v>
      </c>
      <c r="G14" s="64"/>
      <c r="H14" s="72"/>
      <c r="I14" s="63"/>
      <c r="J14" s="63"/>
      <c r="K14" s="66"/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0</v>
      </c>
      <c r="J17" s="79">
        <f>SUM(J14:J16)</f>
        <v>0</v>
      </c>
      <c r="K17" s="66" t="e">
        <f>I17/J17</f>
        <v>#DIV/0!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3">
        <v>14</v>
      </c>
      <c r="C19" s="63">
        <v>11</v>
      </c>
      <c r="D19" s="63">
        <v>2021</v>
      </c>
      <c r="E19" s="171" t="s">
        <v>196</v>
      </c>
      <c r="F19" s="171">
        <v>5</v>
      </c>
      <c r="G19" s="64"/>
      <c r="H19" s="72"/>
      <c r="I19" s="63"/>
      <c r="J19" s="63"/>
      <c r="K19" s="66"/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0</v>
      </c>
      <c r="J22" s="79">
        <f>SUM(J19:J21)</f>
        <v>0</v>
      </c>
      <c r="K22" s="66" t="e">
        <f>I22/J22</f>
        <v>#DIV/0!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3">
        <v>14</v>
      </c>
      <c r="C24" s="63">
        <v>11</v>
      </c>
      <c r="D24" s="63">
        <v>2021</v>
      </c>
      <c r="E24" s="171" t="s">
        <v>196</v>
      </c>
      <c r="F24" s="171">
        <v>5</v>
      </c>
      <c r="G24" s="64"/>
      <c r="H24" s="72"/>
      <c r="I24" s="63"/>
      <c r="J24" s="63"/>
      <c r="K24" s="66"/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0</v>
      </c>
      <c r="J27" s="79">
        <f>SUM(J24:J26)</f>
        <v>0</v>
      </c>
      <c r="K27" s="66" t="e">
        <f>I27/J27</f>
        <v>#DIV/0!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3">
        <v>14</v>
      </c>
      <c r="C29" s="63">
        <v>11</v>
      </c>
      <c r="D29" s="63">
        <v>2021</v>
      </c>
      <c r="E29" s="171" t="s">
        <v>196</v>
      </c>
      <c r="F29" s="171">
        <v>5</v>
      </c>
      <c r="G29" s="64"/>
      <c r="H29" s="72"/>
      <c r="I29" s="63"/>
      <c r="J29" s="63"/>
      <c r="K29" s="172"/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0</v>
      </c>
      <c r="J32" s="79">
        <f>SUM(J29:J31)</f>
        <v>0</v>
      </c>
      <c r="K32" s="66" t="e">
        <f>I32/J32</f>
        <v>#DIV/0!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3">
        <v>14</v>
      </c>
      <c r="C34" s="63">
        <v>11</v>
      </c>
      <c r="D34" s="63">
        <v>2021</v>
      </c>
      <c r="E34" s="171" t="s">
        <v>196</v>
      </c>
      <c r="F34" s="171">
        <v>5</v>
      </c>
      <c r="G34" s="64"/>
      <c r="H34" s="72"/>
      <c r="I34" s="100"/>
      <c r="J34" s="100"/>
      <c r="K34" s="66"/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0</v>
      </c>
      <c r="J37" s="79">
        <f>SUM(J34:J36)</f>
        <v>0</v>
      </c>
      <c r="K37" s="66" t="e">
        <f>I37/J37</f>
        <v>#DIV/0!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0</v>
      </c>
      <c r="J39" s="102">
        <f>J12+J17+J22+J27+J32+J37</f>
        <v>0</v>
      </c>
      <c r="K39" s="103" t="e">
        <f>I39/J39</f>
        <v>#DIV/0!</v>
      </c>
    </row>
    <row r="40" spans="2:11" ht="22.5" customHeight="1" x14ac:dyDescent="0.25">
      <c r="B40" s="54"/>
      <c r="C40" s="52"/>
      <c r="D40" s="52"/>
      <c r="E40" s="32"/>
      <c r="F40" s="54"/>
      <c r="G40" s="266" t="s">
        <v>270</v>
      </c>
      <c r="H40" s="266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48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48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48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228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48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48">
        <v>16</v>
      </c>
      <c r="C68" s="63">
        <v>10</v>
      </c>
      <c r="D68" s="63">
        <v>2022</v>
      </c>
      <c r="E68" s="248" t="s">
        <v>196</v>
      </c>
      <c r="F68" s="248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401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402</v>
      </c>
      <c r="F80" s="171">
        <v>4</v>
      </c>
      <c r="G80" s="64" t="s">
        <v>236</v>
      </c>
      <c r="H80" s="64" t="s">
        <v>346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48">
        <v>16</v>
      </c>
      <c r="C84" s="63">
        <v>10</v>
      </c>
      <c r="D84" s="63">
        <v>2022</v>
      </c>
      <c r="E84" s="248" t="s">
        <v>402</v>
      </c>
      <c r="F84" s="248">
        <v>4</v>
      </c>
      <c r="G84" s="64" t="s">
        <v>236</v>
      </c>
      <c r="H84" s="64" t="s">
        <v>245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48">
        <v>16</v>
      </c>
      <c r="C89" s="63">
        <v>10</v>
      </c>
      <c r="D89" s="63">
        <v>2022</v>
      </c>
      <c r="E89" s="248" t="s">
        <v>402</v>
      </c>
      <c r="F89" s="248">
        <v>4</v>
      </c>
      <c r="G89" s="64" t="s">
        <v>236</v>
      </c>
      <c r="H89" s="64" t="s">
        <v>348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48">
        <v>16</v>
      </c>
      <c r="C94" s="63">
        <v>10</v>
      </c>
      <c r="D94" s="63">
        <v>2022</v>
      </c>
      <c r="E94" s="248" t="s">
        <v>402</v>
      </c>
      <c r="F94" s="248">
        <v>4</v>
      </c>
      <c r="G94" s="64" t="s">
        <v>236</v>
      </c>
      <c r="H94" s="64" t="s">
        <v>210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211</v>
      </c>
      <c r="I108" s="101">
        <f>I39+I76+I103</f>
        <v>11262</v>
      </c>
      <c r="J108" s="102">
        <f>J39+J76+J103</f>
        <v>65</v>
      </c>
      <c r="K108" s="103">
        <f>I108/J108</f>
        <v>173.26153846153846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258</v>
      </c>
      <c r="Q3" t="s">
        <v>259</v>
      </c>
    </row>
    <row r="4" spans="1:18" x14ac:dyDescent="0.25">
      <c r="A4" s="180" t="s">
        <v>254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227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2022-11-14T09:02:17Z</dcterms:modified>
</cp:coreProperties>
</file>