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2_23" sheetId="5" r:id="rId5"/>
    <sheet name="hommes_clubs_22_23" sheetId="6" r:id="rId6"/>
    <sheet name="n3 j2" sheetId="7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K31" i="4" l="1"/>
  <c r="J50" i="3"/>
  <c r="B36" i="4"/>
  <c r="D36" i="4"/>
  <c r="C36" i="4"/>
  <c r="J36" i="4"/>
  <c r="I36" i="4"/>
  <c r="H36" i="4"/>
  <c r="G36" i="4"/>
  <c r="F36" i="4"/>
  <c r="E36" i="4"/>
  <c r="J40" i="3"/>
  <c r="Y129" i="1"/>
  <c r="X129" i="1"/>
  <c r="X128" i="1"/>
  <c r="X130" i="1" s="1"/>
  <c r="Y123" i="1"/>
  <c r="X123" i="1"/>
  <c r="X122" i="1"/>
  <c r="X124" i="1" s="1"/>
  <c r="Y120" i="1"/>
  <c r="X120" i="1"/>
  <c r="X119" i="1"/>
  <c r="X121" i="1" s="1"/>
  <c r="Y117" i="1"/>
  <c r="X117" i="1"/>
  <c r="X116" i="1"/>
  <c r="X118" i="1" s="1"/>
  <c r="Y114" i="1"/>
  <c r="X114" i="1"/>
  <c r="X113" i="1"/>
  <c r="X115" i="1" s="1"/>
  <c r="Y111" i="1"/>
  <c r="X111" i="1"/>
  <c r="X110" i="1"/>
  <c r="X112" i="1" s="1"/>
  <c r="Y108" i="1"/>
  <c r="X108" i="1"/>
  <c r="X107" i="1"/>
  <c r="X109" i="1" s="1"/>
  <c r="Y105" i="1"/>
  <c r="X105" i="1"/>
  <c r="X104" i="1"/>
  <c r="X106" i="1" s="1"/>
  <c r="Y102" i="1"/>
  <c r="X102" i="1"/>
  <c r="X101" i="1"/>
  <c r="X103" i="1" s="1"/>
  <c r="Y96" i="1"/>
  <c r="X96" i="1"/>
  <c r="X95" i="1"/>
  <c r="X97" i="1" s="1"/>
  <c r="Y90" i="1"/>
  <c r="X90" i="1"/>
  <c r="X89" i="1"/>
  <c r="X91" i="1" s="1"/>
  <c r="Y87" i="1"/>
  <c r="X87" i="1"/>
  <c r="X86" i="1"/>
  <c r="X88" i="1" s="1"/>
  <c r="Y84" i="1"/>
  <c r="X84" i="1"/>
  <c r="X83" i="1"/>
  <c r="X85" i="1" s="1"/>
  <c r="Y81" i="1"/>
  <c r="X81" i="1"/>
  <c r="X80" i="1"/>
  <c r="X82" i="1" s="1"/>
  <c r="Y78" i="1"/>
  <c r="X78" i="1"/>
  <c r="X77" i="1"/>
  <c r="X79" i="1" s="1"/>
  <c r="Y75" i="1"/>
  <c r="X75" i="1"/>
  <c r="X74" i="1"/>
  <c r="X76" i="1" s="1"/>
  <c r="Y72" i="1"/>
  <c r="X72" i="1"/>
  <c r="X71" i="1"/>
  <c r="X73" i="1" s="1"/>
  <c r="Y69" i="1"/>
  <c r="X69" i="1"/>
  <c r="X68" i="1"/>
  <c r="X70" i="1" s="1"/>
  <c r="Y66" i="1"/>
  <c r="X66" i="1"/>
  <c r="X65" i="1"/>
  <c r="X67" i="1" s="1"/>
  <c r="Y63" i="1"/>
  <c r="X63" i="1"/>
  <c r="X62" i="1"/>
  <c r="X64" i="1" s="1"/>
  <c r="Y60" i="1"/>
  <c r="X60" i="1"/>
  <c r="X59" i="1"/>
  <c r="X61" i="1" s="1"/>
  <c r="Y57" i="1"/>
  <c r="X57" i="1"/>
  <c r="X56" i="1"/>
  <c r="X58" i="1" s="1"/>
  <c r="Y54" i="1"/>
  <c r="X54" i="1"/>
  <c r="X53" i="1"/>
  <c r="X55" i="1" s="1"/>
  <c r="Y51" i="1"/>
  <c r="X51" i="1"/>
  <c r="X50" i="1"/>
  <c r="X52" i="1" s="1"/>
  <c r="Y48" i="1"/>
  <c r="X48" i="1"/>
  <c r="X47" i="1"/>
  <c r="X49" i="1" s="1"/>
  <c r="Y45" i="1"/>
  <c r="X45" i="1"/>
  <c r="X44" i="1"/>
  <c r="X46" i="1" s="1"/>
  <c r="Y42" i="1"/>
  <c r="X42" i="1"/>
  <c r="X41" i="1"/>
  <c r="X43" i="1" s="1"/>
  <c r="Y36" i="1"/>
  <c r="X36" i="1"/>
  <c r="X35" i="1"/>
  <c r="X37" i="1" s="1"/>
  <c r="Y33" i="1"/>
  <c r="X33" i="1"/>
  <c r="X32" i="1"/>
  <c r="X34" i="1" s="1"/>
  <c r="Y30" i="1"/>
  <c r="X30" i="1"/>
  <c r="X29" i="1"/>
  <c r="X31" i="1" s="1"/>
  <c r="Y18" i="1"/>
  <c r="X18" i="1"/>
  <c r="X17" i="1"/>
  <c r="X19" i="1" s="1"/>
  <c r="Y15" i="1"/>
  <c r="X15" i="1"/>
  <c r="X14" i="1"/>
  <c r="X16" i="1" s="1"/>
  <c r="Y12" i="1"/>
  <c r="X12" i="1"/>
  <c r="X11" i="1"/>
  <c r="X144" i="1"/>
  <c r="X141" i="1"/>
  <c r="X140" i="1"/>
  <c r="V88" i="1"/>
  <c r="W144" i="1"/>
  <c r="V144" i="1"/>
  <c r="W141" i="1"/>
  <c r="W142" i="1" s="1"/>
  <c r="V141" i="1"/>
  <c r="V142" i="1" s="1"/>
  <c r="W140" i="1"/>
  <c r="V140" i="1"/>
  <c r="V115" i="1"/>
  <c r="V124" i="1"/>
  <c r="W73" i="1"/>
  <c r="V73" i="1"/>
  <c r="W61" i="1"/>
  <c r="V61" i="1"/>
  <c r="V31" i="1"/>
  <c r="H123" i="2"/>
  <c r="K123" i="2"/>
  <c r="L122" i="2"/>
  <c r="J123" i="2"/>
  <c r="L121" i="2"/>
  <c r="L120" i="2"/>
  <c r="L119" i="2"/>
  <c r="L118" i="2"/>
  <c r="L117" i="2"/>
  <c r="L116" i="2"/>
  <c r="L115" i="2"/>
  <c r="U144" i="1" l="1"/>
  <c r="U141" i="1"/>
  <c r="U142" i="1" s="1"/>
  <c r="U140" i="1"/>
  <c r="U124" i="1"/>
  <c r="U91" i="1"/>
  <c r="U85" i="1"/>
  <c r="U73" i="1"/>
  <c r="U55" i="1"/>
  <c r="U34" i="1"/>
  <c r="L114" i="2"/>
  <c r="L113" i="2"/>
  <c r="L112" i="2"/>
  <c r="L111" i="2"/>
  <c r="L110" i="2"/>
  <c r="L109" i="2"/>
  <c r="AE106" i="1" l="1"/>
  <c r="AE67" i="1"/>
  <c r="AE52" i="1"/>
  <c r="AE37" i="1"/>
  <c r="AE19" i="1"/>
  <c r="AC141" i="1"/>
  <c r="AC140" i="1"/>
  <c r="AC136" i="1"/>
  <c r="AC130" i="1"/>
  <c r="AC124" i="1"/>
  <c r="AC121" i="1"/>
  <c r="AC118" i="1"/>
  <c r="AC115" i="1"/>
  <c r="AC112" i="1"/>
  <c r="AC109" i="1"/>
  <c r="AC106" i="1"/>
  <c r="AC103" i="1"/>
  <c r="AC100" i="1"/>
  <c r="AC97" i="1"/>
  <c r="AC94" i="1"/>
  <c r="AC91" i="1"/>
  <c r="AC88" i="1"/>
  <c r="AC85" i="1"/>
  <c r="AC82" i="1"/>
  <c r="AC79" i="1"/>
  <c r="AC76" i="1"/>
  <c r="AC73" i="1"/>
  <c r="AC70" i="1"/>
  <c r="AC67" i="1"/>
  <c r="AC64" i="1"/>
  <c r="AC61" i="1"/>
  <c r="AC58" i="1"/>
  <c r="AC55" i="1"/>
  <c r="AC52" i="1"/>
  <c r="AC49" i="1"/>
  <c r="AC46" i="1"/>
  <c r="AC43" i="1"/>
  <c r="AC40" i="1"/>
  <c r="AC37" i="1"/>
  <c r="AC34" i="1"/>
  <c r="AC31" i="1"/>
  <c r="AC28" i="1"/>
  <c r="AC25" i="1"/>
  <c r="AC22" i="1"/>
  <c r="AC19" i="1"/>
  <c r="AC16" i="1"/>
  <c r="AC13" i="1"/>
  <c r="K33" i="4" l="1"/>
  <c r="K34" i="4"/>
  <c r="J84" i="3" l="1"/>
  <c r="J66" i="5"/>
  <c r="I66" i="5"/>
  <c r="S91" i="1" l="1"/>
  <c r="S79" i="1"/>
  <c r="S97" i="1"/>
  <c r="S88" i="1"/>
  <c r="S112" i="1"/>
  <c r="L108" i="2"/>
  <c r="L107" i="2"/>
  <c r="L106" i="2"/>
  <c r="L105" i="2"/>
  <c r="L104" i="2"/>
  <c r="K34" i="6" l="1"/>
  <c r="K29" i="6"/>
  <c r="K24" i="6"/>
  <c r="K19" i="6"/>
  <c r="K14" i="6"/>
  <c r="K9" i="6"/>
  <c r="T144" i="1"/>
  <c r="S144" i="1"/>
  <c r="T141" i="1"/>
  <c r="T142" i="1" s="1"/>
  <c r="S141" i="1"/>
  <c r="T140" i="1"/>
  <c r="S140" i="1"/>
  <c r="T124" i="1"/>
  <c r="T76" i="1"/>
  <c r="T85" i="1"/>
  <c r="T55" i="1"/>
  <c r="T43" i="1"/>
  <c r="T37" i="1"/>
  <c r="L103" i="2"/>
  <c r="L102" i="2"/>
  <c r="L101" i="2"/>
  <c r="L100" i="2"/>
  <c r="L99" i="2"/>
  <c r="L98" i="2"/>
  <c r="S142" i="1" l="1"/>
  <c r="R144" i="1"/>
  <c r="R141" i="1"/>
  <c r="R142" i="1" s="1"/>
  <c r="R140" i="1"/>
  <c r="R109" i="1"/>
  <c r="R121" i="1"/>
  <c r="R118" i="1"/>
  <c r="R46" i="1"/>
  <c r="R31" i="1"/>
  <c r="L97" i="2"/>
  <c r="L96" i="2"/>
  <c r="L95" i="2"/>
  <c r="L94" i="2"/>
  <c r="L93" i="2"/>
  <c r="Q144" i="1" l="1"/>
  <c r="Q141" i="1"/>
  <c r="Q142" i="1" s="1"/>
  <c r="Q140" i="1"/>
  <c r="Q85" i="1"/>
  <c r="Q73" i="1"/>
  <c r="Q55" i="1"/>
  <c r="Q46" i="1"/>
  <c r="Q43" i="1"/>
  <c r="Q31" i="1"/>
  <c r="L92" i="2"/>
  <c r="L91" i="2"/>
  <c r="L90" i="2"/>
  <c r="L89" i="2"/>
  <c r="L88" i="2"/>
  <c r="L87" i="2"/>
  <c r="P144" i="1" l="1"/>
  <c r="P141" i="1"/>
  <c r="P142" i="1" s="1"/>
  <c r="P140" i="1"/>
  <c r="P118" i="1"/>
  <c r="P115" i="1"/>
  <c r="P31" i="1"/>
  <c r="L86" i="2"/>
  <c r="L85" i="2"/>
  <c r="L84" i="2"/>
  <c r="K17" i="4" l="1"/>
  <c r="J11" i="3"/>
  <c r="K24" i="4"/>
  <c r="O141" i="1"/>
  <c r="O140" i="1"/>
  <c r="O130" i="1"/>
  <c r="O124" i="1"/>
  <c r="O115" i="1"/>
  <c r="O85" i="1"/>
  <c r="O73" i="1"/>
  <c r="O70" i="1"/>
  <c r="O64" i="1"/>
  <c r="O61" i="1"/>
  <c r="O55" i="1"/>
  <c r="O46" i="1"/>
  <c r="O43" i="1"/>
  <c r="O31" i="1"/>
  <c r="O19" i="1"/>
  <c r="O13" i="1"/>
  <c r="O144" i="1" s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42" i="1" l="1"/>
  <c r="J103" i="6" l="1"/>
  <c r="I103" i="6"/>
  <c r="K68" i="6"/>
  <c r="K28" i="4"/>
  <c r="K29" i="4"/>
  <c r="K30" i="4"/>
  <c r="K10" i="4"/>
  <c r="M144" i="1"/>
  <c r="N141" i="1"/>
  <c r="M141" i="1"/>
  <c r="N140" i="1"/>
  <c r="N142" i="1" s="1"/>
  <c r="M140" i="1"/>
  <c r="M142" i="1" s="1"/>
  <c r="N130" i="1"/>
  <c r="M106" i="1"/>
  <c r="N82" i="1"/>
  <c r="N144" i="1" s="1"/>
  <c r="M73" i="1"/>
  <c r="M67" i="1"/>
  <c r="M61" i="1"/>
  <c r="N58" i="1"/>
  <c r="N52" i="1"/>
  <c r="M34" i="1"/>
  <c r="M19" i="1"/>
  <c r="L69" i="2"/>
  <c r="L68" i="2"/>
  <c r="L67" i="2"/>
  <c r="L66" i="2"/>
  <c r="L65" i="2"/>
  <c r="L64" i="2"/>
  <c r="L63" i="2"/>
  <c r="L62" i="2"/>
  <c r="L61" i="2"/>
  <c r="L60" i="2"/>
  <c r="K32" i="4" l="1"/>
  <c r="K19" i="4"/>
  <c r="J64" i="3"/>
  <c r="L144" i="1"/>
  <c r="L141" i="1"/>
  <c r="L142" i="1" s="1"/>
  <c r="L140" i="1"/>
  <c r="L115" i="1"/>
  <c r="L103" i="1"/>
  <c r="L70" i="1"/>
  <c r="L13" i="1"/>
  <c r="L59" i="2"/>
  <c r="L58" i="2"/>
  <c r="L57" i="2"/>
  <c r="L56" i="2"/>
  <c r="B59" i="4" l="1"/>
  <c r="AE115" i="1"/>
  <c r="AE112" i="1"/>
  <c r="AE109" i="1"/>
  <c r="AE79" i="1"/>
  <c r="AE76" i="1"/>
  <c r="AE70" i="1"/>
  <c r="AE64" i="1"/>
  <c r="AE49" i="1"/>
  <c r="AE130" i="1"/>
  <c r="K18" i="4" l="1"/>
  <c r="K15" i="4"/>
  <c r="K141" i="1"/>
  <c r="K140" i="1"/>
  <c r="AE103" i="1"/>
  <c r="X13" i="1"/>
  <c r="AE13" i="1" s="1"/>
  <c r="K58" i="1"/>
  <c r="K82" i="1"/>
  <c r="K130" i="1"/>
  <c r="K115" i="1"/>
  <c r="K49" i="1"/>
  <c r="K64" i="1"/>
  <c r="K70" i="1"/>
  <c r="K13" i="1"/>
  <c r="I91" i="1"/>
  <c r="J124" i="1"/>
  <c r="I79" i="1"/>
  <c r="I76" i="1"/>
  <c r="J73" i="1"/>
  <c r="J43" i="1"/>
  <c r="J144" i="1" s="1"/>
  <c r="J34" i="1"/>
  <c r="I31" i="1"/>
  <c r="I118" i="1"/>
  <c r="J121" i="1"/>
  <c r="J112" i="1"/>
  <c r="I109" i="1"/>
  <c r="I103" i="1"/>
  <c r="I61" i="1"/>
  <c r="I144" i="1" s="1"/>
  <c r="I55" i="1"/>
  <c r="I85" i="1"/>
  <c r="K144" i="1"/>
  <c r="J141" i="1"/>
  <c r="I141" i="1"/>
  <c r="J140" i="1"/>
  <c r="I140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42" i="1" l="1"/>
  <c r="J142" i="1"/>
  <c r="I142" i="1"/>
  <c r="H144" i="1"/>
  <c r="H141" i="1"/>
  <c r="H142" i="1" s="1"/>
  <c r="H140" i="1"/>
  <c r="H115" i="1"/>
  <c r="H118" i="1"/>
  <c r="H88" i="1"/>
  <c r="H85" i="1"/>
  <c r="H61" i="1"/>
  <c r="H55" i="1"/>
  <c r="H31" i="1"/>
  <c r="L31" i="2" l="1"/>
  <c r="L30" i="2"/>
  <c r="L29" i="2"/>
  <c r="L28" i="2"/>
  <c r="L27" i="2"/>
  <c r="L26" i="2"/>
  <c r="L25" i="2"/>
  <c r="G144" i="1" l="1"/>
  <c r="G141" i="1"/>
  <c r="G142" i="1" s="1"/>
  <c r="G140" i="1"/>
  <c r="L24" i="2" l="1"/>
  <c r="AE16" i="1"/>
  <c r="G16" i="1"/>
  <c r="AE124" i="1" l="1"/>
  <c r="AE118" i="1"/>
  <c r="AE85" i="1"/>
  <c r="F118" i="1"/>
  <c r="Y138" i="1" l="1"/>
  <c r="X138" i="1"/>
  <c r="X137" i="1"/>
  <c r="X139" i="1" s="1"/>
  <c r="Y135" i="1"/>
  <c r="X135" i="1"/>
  <c r="X134" i="1"/>
  <c r="X136" i="1" s="1"/>
  <c r="Y132" i="1"/>
  <c r="X132" i="1"/>
  <c r="X131" i="1"/>
  <c r="X133" i="1" s="1"/>
  <c r="Y126" i="1"/>
  <c r="X126" i="1"/>
  <c r="X125" i="1"/>
  <c r="X127" i="1" s="1"/>
  <c r="Y99" i="1"/>
  <c r="X99" i="1"/>
  <c r="X98" i="1"/>
  <c r="X100" i="1" s="1"/>
  <c r="Y93" i="1"/>
  <c r="X93" i="1"/>
  <c r="X92" i="1"/>
  <c r="X94" i="1" s="1"/>
  <c r="Y39" i="1"/>
  <c r="X39" i="1"/>
  <c r="X38" i="1"/>
  <c r="X40" i="1" s="1"/>
  <c r="Y27" i="1"/>
  <c r="X27" i="1"/>
  <c r="X26" i="1"/>
  <c r="X28" i="1" s="1"/>
  <c r="Y24" i="1"/>
  <c r="X24" i="1"/>
  <c r="X23" i="1"/>
  <c r="X25" i="1" s="1"/>
  <c r="Y21" i="1"/>
  <c r="X21" i="1"/>
  <c r="X20" i="1"/>
  <c r="X22" i="1" s="1"/>
  <c r="F140" i="1"/>
  <c r="F141" i="1"/>
  <c r="F124" i="1"/>
  <c r="F91" i="1"/>
  <c r="F88" i="1"/>
  <c r="F85" i="1"/>
  <c r="F61" i="1"/>
  <c r="F55" i="1"/>
  <c r="F46" i="1"/>
  <c r="F43" i="1"/>
  <c r="F31" i="1"/>
  <c r="E73" i="1"/>
  <c r="L23" i="2"/>
  <c r="L22" i="2"/>
  <c r="L21" i="2"/>
  <c r="L20" i="2"/>
  <c r="L19" i="2"/>
  <c r="L18" i="2"/>
  <c r="L17" i="2"/>
  <c r="L16" i="2"/>
  <c r="L15" i="2"/>
  <c r="L14" i="2"/>
  <c r="L13" i="2"/>
  <c r="AE61" i="1" l="1"/>
  <c r="F144" i="1"/>
  <c r="AE46" i="1"/>
  <c r="AE43" i="1"/>
  <c r="F142" i="1"/>
  <c r="A141" i="1"/>
  <c r="A140" i="1"/>
  <c r="A115" i="1"/>
  <c r="A85" i="1"/>
  <c r="A130" i="1"/>
  <c r="A124" i="1"/>
  <c r="A112" i="1"/>
  <c r="A100" i="1"/>
  <c r="A97" i="1"/>
  <c r="A94" i="1"/>
  <c r="A67" i="1"/>
  <c r="A52" i="1"/>
  <c r="A49" i="1"/>
  <c r="A40" i="1"/>
  <c r="A37" i="1"/>
  <c r="A28" i="1"/>
  <c r="A22" i="1"/>
  <c r="A16" i="1"/>
  <c r="D88" i="1" l="1"/>
  <c r="D121" i="1"/>
  <c r="D73" i="1"/>
  <c r="J26" i="3"/>
  <c r="L11" i="2"/>
  <c r="L9" i="2"/>
  <c r="J82" i="3" l="1"/>
  <c r="J56" i="3" l="1"/>
  <c r="J19" i="5" l="1"/>
  <c r="I19" i="5"/>
  <c r="K27" i="4" l="1"/>
  <c r="K22" i="4"/>
  <c r="K26" i="4"/>
  <c r="K12" i="4"/>
  <c r="K25" i="4"/>
  <c r="K16" i="4"/>
  <c r="K21" i="4"/>
  <c r="K13" i="4"/>
  <c r="K20" i="4"/>
  <c r="K23" i="4"/>
  <c r="K9" i="4"/>
  <c r="K36" i="4" s="1"/>
  <c r="K11" i="4"/>
  <c r="K14" i="4"/>
  <c r="K55" i="5" l="1"/>
  <c r="R10" i="7"/>
  <c r="R5" i="7"/>
  <c r="R7" i="7"/>
  <c r="R8" i="7"/>
  <c r="R9" i="7"/>
  <c r="N4" i="7"/>
  <c r="Q10" i="7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E141" i="1" l="1"/>
  <c r="D141" i="1"/>
  <c r="E140" i="1"/>
  <c r="D140" i="1"/>
  <c r="D142" i="1" l="1"/>
  <c r="E142" i="1"/>
  <c r="I97" i="6" l="1"/>
  <c r="J97" i="6"/>
  <c r="I82" i="6"/>
  <c r="J82" i="6"/>
  <c r="I92" i="6"/>
  <c r="J92" i="6"/>
  <c r="I87" i="6"/>
  <c r="J87" i="6"/>
  <c r="J55" i="6"/>
  <c r="I55" i="6"/>
  <c r="K92" i="6" l="1"/>
  <c r="K82" i="6"/>
  <c r="K97" i="6"/>
  <c r="K87" i="6"/>
  <c r="J18" i="3" l="1"/>
  <c r="A142" i="1" l="1"/>
  <c r="A136" i="1"/>
  <c r="A121" i="1"/>
  <c r="A118" i="1"/>
  <c r="A109" i="1"/>
  <c r="A106" i="1"/>
  <c r="A103" i="1"/>
  <c r="A88" i="1"/>
  <c r="A79" i="1"/>
  <c r="A76" i="1"/>
  <c r="A73" i="1"/>
  <c r="A70" i="1"/>
  <c r="A64" i="1"/>
  <c r="A61" i="1"/>
  <c r="A55" i="1"/>
  <c r="A46" i="1"/>
  <c r="A43" i="1"/>
  <c r="A19" i="1"/>
  <c r="A13" i="1"/>
  <c r="A34" i="1"/>
  <c r="A31" i="1"/>
  <c r="D55" i="1" l="1"/>
  <c r="D34" i="1"/>
  <c r="D31" i="1"/>
  <c r="Y141" i="1" l="1"/>
  <c r="K94" i="6" l="1"/>
  <c r="K89" i="6"/>
  <c r="K84" i="6"/>
  <c r="K80" i="6"/>
  <c r="K103" i="6" l="1"/>
  <c r="J69" i="3" l="1"/>
  <c r="AE121" i="1" l="1"/>
  <c r="AE34" i="1"/>
  <c r="AE88" i="1" l="1"/>
  <c r="L8" i="2" l="1"/>
  <c r="L10" i="2"/>
  <c r="J71" i="6" l="1"/>
  <c r="I71" i="6"/>
  <c r="J66" i="6"/>
  <c r="I66" i="6"/>
  <c r="K63" i="6"/>
  <c r="J60" i="6"/>
  <c r="I60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7" i="5"/>
  <c r="I87" i="5"/>
  <c r="K84" i="5"/>
  <c r="J82" i="5"/>
  <c r="I82" i="5"/>
  <c r="K79" i="5"/>
  <c r="J77" i="5"/>
  <c r="I77" i="5"/>
  <c r="K74" i="5"/>
  <c r="J72" i="5"/>
  <c r="I72" i="5"/>
  <c r="K69" i="5"/>
  <c r="J62" i="5"/>
  <c r="I62" i="5"/>
  <c r="K59" i="5"/>
  <c r="J57" i="5"/>
  <c r="I57" i="5"/>
  <c r="J53" i="5"/>
  <c r="I53" i="5"/>
  <c r="K51" i="5"/>
  <c r="J49" i="5"/>
  <c r="I49" i="5"/>
  <c r="K46" i="5"/>
  <c r="J44" i="5"/>
  <c r="I44" i="5"/>
  <c r="K41" i="5"/>
  <c r="J33" i="5"/>
  <c r="I33" i="5"/>
  <c r="K33" i="5" s="1"/>
  <c r="K30" i="5"/>
  <c r="J28" i="5"/>
  <c r="I28" i="5"/>
  <c r="K26" i="5"/>
  <c r="J24" i="5"/>
  <c r="I24" i="5"/>
  <c r="K21" i="5"/>
  <c r="K16" i="5"/>
  <c r="J14" i="5"/>
  <c r="J37" i="5" s="1"/>
  <c r="I14" i="5"/>
  <c r="K11" i="5"/>
  <c r="J22" i="3"/>
  <c r="L12" i="2"/>
  <c r="L7" i="2"/>
  <c r="I37" i="5" l="1"/>
  <c r="I76" i="6"/>
  <c r="J76" i="6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87" i="5"/>
  <c r="K82" i="5"/>
  <c r="K28" i="5"/>
  <c r="K24" i="5"/>
  <c r="K57" i="5"/>
  <c r="K53" i="5"/>
  <c r="K49" i="5"/>
  <c r="I89" i="5"/>
  <c r="J89" i="5"/>
  <c r="K19" i="5"/>
  <c r="K44" i="5"/>
  <c r="K77" i="5"/>
  <c r="K62" i="5"/>
  <c r="L123" i="2"/>
  <c r="K45" i="6"/>
  <c r="K14" i="5"/>
  <c r="K72" i="5"/>
  <c r="AA143" i="1"/>
  <c r="E144" i="1"/>
  <c r="K76" i="6" l="1"/>
  <c r="I108" i="6"/>
  <c r="J108" i="6"/>
  <c r="K39" i="6"/>
  <c r="K89" i="5"/>
  <c r="K37" i="5"/>
  <c r="K66" i="5"/>
  <c r="AE73" i="1"/>
  <c r="AE55" i="1"/>
  <c r="AC142" i="1"/>
  <c r="D144" i="1"/>
  <c r="AE31" i="1"/>
  <c r="K108" i="6" l="1"/>
  <c r="X142" i="1"/>
</calcChain>
</file>

<file path=xl/sharedStrings.xml><?xml version="1.0" encoding="utf-8"?>
<sst xmlns="http://schemas.openxmlformats.org/spreadsheetml/2006/main" count="1550" uniqueCount="490">
  <si>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</si>
  <si>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</si>
  <si>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</si>
  <si>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</si>
  <si>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</si>
  <si>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</si>
  <si>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</si>
  <si>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</si>
  <si>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</si>
  <si>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</si>
  <si>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</si>
  <si>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</si>
  <si>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</si>
  <si>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</si>
  <si>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</si>
  <si>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</si>
  <si>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</si>
  <si>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</si>
  <si>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</si>
  <si>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</si>
  <si>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</si>
  <si>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</si>
  <si>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</si>
  <si>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</si>
  <si>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</si>
  <si>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</si>
  <si>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</si>
  <si>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</si>
  <si>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</si>
  <si>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</si>
  <si>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</si>
  <si>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</si>
  <si>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</si>
  <si>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</si>
  <si>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</si>
  <si>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</si>
  <si>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</si>
  <si>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</si>
  <si>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</si>
  <si>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</si>
  <si>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</si>
  <si>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</si>
  <si>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</si>
  <si>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</si>
  <si>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</si>
  <si>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</si>
  <si>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</si>
  <si>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</si>
  <si>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</si>
  <si>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</si>
  <si>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</si>
  <si>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</si>
  <si>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</si>
  <si>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</si>
  <si>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</si>
  <si>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</si>
  <si>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</si>
  <si>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</si>
  <si>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</si>
  <si>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</si>
  <si>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</si>
  <si>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</si>
  <si>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</si>
  <si>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</si>
  <si>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</si>
  <si>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</si>
  <si>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</si>
  <si>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</si>
  <si>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</si>
  <si>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</si>
  <si>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</si>
  <si>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</si>
  <si>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</si>
  <si>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</si>
  <si>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</si>
  <si>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</si>
  <si>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</si>
  <si>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</si>
  <si>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</si>
  <si>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</si>
  <si>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</si>
  <si>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</si>
  <si>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</si>
  <si>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</si>
  <si>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</si>
  <si>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</si>
  <si>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</si>
  <si>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</si>
  <si>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</si>
  <si>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</si>
  <si>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</si>
  <si>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</si>
  <si>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</si>
  <si>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</si>
  <si>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</si>
  <si>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</si>
  <si>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</si>
  <si>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</si>
  <si>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</si>
  <si>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</si>
  <si>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</si>
  <si>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</si>
  <si>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</si>
  <si>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</si>
  <si>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</si>
  <si>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</si>
  <si>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</si>
  <si>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</si>
  <si>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</si>
  <si>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</si>
  <si>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</si>
  <si>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</si>
  <si>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</si>
  <si>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</si>
  <si>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</si>
  <si>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</si>
  <si>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</si>
  <si>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</si>
  <si>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</si>
  <si>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</si>
  <si>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</si>
  <si>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</si>
  <si>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</si>
  <si>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</si>
  <si>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</si>
  <si>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</si>
  <si>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</si>
  <si>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</si>
  <si>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</si>
  <si>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</si>
  <si>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</si>
  <si>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</si>
  <si>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</si>
  <si>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</si>
  <si>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</si>
  <si>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</si>
  <si>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</si>
  <si>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</si>
  <si>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</si>
  <si>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</si>
  <si>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</si>
  <si>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</si>
  <si>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</si>
  <si>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</si>
  <si>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</si>
  <si>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</si>
  <si>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</si>
  <si>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</si>
  <si>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</si>
  <si>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</si>
  <si>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</si>
  <si>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</si>
  <si>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</si>
  <si>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</si>
  <si>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</si>
  <si>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</si>
  <si>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</si>
  <si>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</si>
  <si>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</si>
  <si>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</si>
  <si>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</si>
  <si>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</si>
  <si>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</si>
  <si>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</si>
  <si>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</si>
  <si>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</si>
  <si>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</si>
  <si>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</si>
  <si>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</si>
  <si>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</si>
  <si>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</si>
  <si>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</si>
  <si>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</si>
  <si>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</si>
  <si>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</si>
  <si>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</si>
  <si>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</si>
  <si>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</si>
  <si>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</si>
  <si>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</si>
  <si>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</si>
  <si>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</si>
  <si>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</si>
  <si>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</si>
  <si>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</si>
  <si>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</si>
  <si>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</si>
  <si>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</si>
  <si>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</si>
  <si>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</si>
  <si>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</si>
  <si>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</si>
  <si>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</si>
  <si>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</si>
  <si>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</si>
  <si>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</si>
  <si>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</si>
  <si>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</si>
  <si>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</si>
  <si>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</si>
  <si>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</si>
  <si>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</si>
  <si>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</si>
  <si>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</si>
  <si>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</si>
  <si>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</si>
  <si>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</si>
  <si>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</si>
  <si>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</si>
  <si>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</si>
  <si>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</si>
  <si>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</si>
  <si>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</si>
  <si>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</si>
  <si>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</si>
  <si>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</si>
  <si>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</si>
  <si>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</si>
  <si>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</si>
  <si>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</si>
  <si>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</si>
  <si>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</si>
  <si>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</si>
  <si>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</si>
  <si>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</si>
  <si>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</si>
  <si>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</si>
  <si>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</si>
  <si>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</si>
  <si>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</si>
  <si>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</si>
  <si>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</si>
  <si>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</si>
  <si>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</si>
  <si>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</si>
  <si>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</si>
  <si>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</si>
  <si>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</si>
  <si>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</si>
  <si>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</si>
  <si>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</si>
  <si>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</si>
  <si>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</si>
  <si>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</si>
  <si>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</si>
  <si>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</si>
  <si>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</si>
  <si>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</si>
  <si>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</si>
  <si>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</si>
  <si>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</si>
  <si>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</si>
  <si>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</si>
  <si>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</si>
  <si>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</si>
  <si>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</si>
  <si>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CUM</t>
  </si>
  <si>
    <t>J1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</si>
  <si>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</si>
  <si>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</si>
  <si>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</si>
  <si>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</si>
  <si>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</si>
  <si>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</si>
  <si>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</si>
  <si>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</si>
  <si>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</si>
  <si>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</si>
  <si>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</si>
  <si>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</si>
  <si>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</si>
  <si>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</si>
  <si>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</si>
  <si>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</si>
  <si>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</si>
  <si>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</si>
  <si>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</si>
  <si>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</si>
  <si>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</si>
  <si>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</si>
  <si>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</si>
  <si>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</si>
  <si>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</si>
  <si>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</si>
  <si>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</si>
  <si>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</si>
  <si>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</si>
  <si>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</si>
  <si>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</si>
  <si>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</si>
  <si>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</si>
  <si>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</si>
  <si>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</si>
  <si>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</si>
  <si>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</si>
  <si>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</si>
  <si>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</si>
  <si>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</si>
  <si>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</si>
  <si>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</si>
  <si>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</si>
  <si>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</si>
  <si>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</si>
  <si>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</si>
  <si>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</si>
  <si>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</si>
  <si>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</si>
  <si>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</si>
  <si>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</si>
  <si>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</si>
  <si>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</si>
  <si>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</si>
  <si>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</si>
  <si>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</si>
  <si>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</si>
  <si>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excellent début de saison !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</si>
  <si>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</si>
  <si>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</si>
  <si>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</si>
  <si>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</si>
  <si>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</si>
  <si>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</si>
  <si>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</si>
  <si>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</si>
  <si>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</si>
  <si>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</si>
  <si>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</si>
  <si>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</si>
  <si>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</si>
  <si>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</si>
  <si>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</si>
  <si>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</si>
  <si>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</si>
  <si>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</si>
  <si>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</si>
  <si>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</si>
  <si>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</si>
  <si>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</si>
  <si>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</si>
  <si>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</si>
  <si>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</si>
  <si>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</si>
  <si>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</si>
  <si>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</si>
  <si>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</si>
  <si>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</si>
  <si>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</si>
  <si>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</si>
  <si>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</si>
  <si>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</si>
  <si>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</si>
  <si>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</si>
  <si>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</si>
  <si>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</si>
  <si>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</si>
  <si>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</si>
  <si>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</si>
  <si>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</si>
  <si>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</si>
  <si>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</si>
  <si>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</si>
  <si>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</si>
  <si>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</si>
  <si>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</si>
  <si>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</si>
  <si>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</si>
  <si>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</si>
  <si>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</si>
  <si>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3scr</t>
  </si>
  <si>
    <t>Métivier Chabtal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</si>
  <si>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</si>
  <si>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</si>
  <si>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</si>
  <si>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</si>
  <si>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</si>
  <si>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</si>
  <si>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</si>
  <si>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</si>
  <si>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</si>
  <si>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</si>
  <si>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</si>
  <si>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</si>
  <si>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</si>
  <si>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</si>
  <si>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</si>
  <si>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</si>
  <si>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</si>
  <si>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</si>
  <si>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belle progression !</t>
  </si>
  <si>
    <t>c'est pas de la tarte de jouer chez soi !</t>
  </si>
  <si>
    <t>entrée par la petite porte !</t>
  </si>
  <si>
    <t>faut repartir, on y croit !</t>
  </si>
  <si>
    <t>très bien, même si non satisfaite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</si>
  <si>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</si>
  <si>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</si>
  <si>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</si>
  <si>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</si>
  <si>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</si>
  <si>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</si>
  <si>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</si>
  <si>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</si>
  <si>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</si>
  <si>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</si>
  <si>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</si>
  <si>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bouché le trou !</t>
  </si>
  <si>
    <t>ça   repart !</t>
  </si>
  <si>
    <t>vitesse supérieure à passer !</t>
  </si>
  <si>
    <t>va falloir accélérer !</t>
  </si>
  <si>
    <t>abîme rencontré, retour assuré !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</si>
  <si>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</si>
  <si>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</si>
  <si>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</si>
  <si>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</si>
  <si>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</si>
  <si>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</si>
  <si>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</si>
  <si>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METIVIER Chantal </t>
  </si>
  <si>
    <t>GADAIS Cathy</t>
  </si>
  <si>
    <t>5    TITRES</t>
  </si>
  <si>
    <t>R 2 hommes  J 1</t>
  </si>
  <si>
    <t>GADAIS S - GENEVIEVE - LEGARSON - POIROT</t>
  </si>
  <si>
    <t>doub dames national</t>
  </si>
  <si>
    <t>7 èmes</t>
  </si>
  <si>
    <t>doub</t>
  </si>
  <si>
    <t>dames</t>
  </si>
  <si>
    <t>doub national ecole st lo</t>
  </si>
  <si>
    <t>21 èmes</t>
  </si>
  <si>
    <t>24 èmes</t>
  </si>
  <si>
    <t>203,79 / 14</t>
  </si>
  <si>
    <t>dpub national</t>
  </si>
  <si>
    <t>GANNE  Gilles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</si>
  <si>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</si>
  <si>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</si>
  <si>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</si>
  <si>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</si>
  <si>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</si>
  <si>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</si>
  <si>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</si>
  <si>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</si>
  <si>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</si>
  <si>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</si>
  <si>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</si>
  <si>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</si>
  <si>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Gannz Gilles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</si>
  <si>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</si>
  <si>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</si>
  <si>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</si>
  <si>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</si>
  <si>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</si>
  <si>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</si>
  <si>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</si>
  <si>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</si>
  <si>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</si>
  <si>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</si>
  <si>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j'avais pas dit ralentir !</t>
  </si>
  <si>
    <t>très bonne rentrée !</t>
  </si>
  <si>
    <t>reviens bien, comme prévu !</t>
  </si>
  <si>
    <t>ça, c'est un abîme !</t>
  </si>
  <si>
    <t>ça, c'est un gouffre !</t>
  </si>
  <si>
    <t>résultat correct !</t>
  </si>
  <si>
    <t>a su  racheter  son 111  !</t>
  </si>
  <si>
    <t>c'est reparti !</t>
  </si>
  <si>
    <t>assurance toutes lignes et pistes!</t>
  </si>
  <si>
    <t>a bien limité la casse !</t>
  </si>
  <si>
    <t>3 èmes / 8</t>
  </si>
  <si>
    <t>NOV</t>
  </si>
  <si>
    <t>natinoal indiv scr et hdp</t>
  </si>
  <si>
    <t>1 scr-hdp</t>
  </si>
  <si>
    <t>scr et hdp</t>
  </si>
  <si>
    <t>d'abord, on stabilise !</t>
  </si>
  <si>
    <t>bien, a stoppé la décrue !</t>
  </si>
  <si>
    <t>pas trouvé mais pas cata !</t>
  </si>
  <si>
    <t>Cherbourg</t>
  </si>
  <si>
    <t>doub mixte corpo région</t>
  </si>
  <si>
    <t xml:space="preserve">3 èmes </t>
  </si>
  <si>
    <t>quadrette corpo région</t>
  </si>
  <si>
    <t>cherbourg</t>
  </si>
  <si>
    <t>corpo</t>
  </si>
  <si>
    <t>quadrette</t>
  </si>
  <si>
    <t>c'est reparti, et fort !</t>
  </si>
  <si>
    <t>il enchaîne bien !</t>
  </si>
  <si>
    <t>pas facile, chez soi !</t>
  </si>
  <si>
    <t>l'attaque, c'est pour 2023 !</t>
  </si>
  <si>
    <t>joue la régularité et y arrive !</t>
  </si>
  <si>
    <t>a bien profité  du domicile !</t>
  </si>
  <si>
    <t>CLAVIER Fanfan - NIOBEY Hubert</t>
  </si>
  <si>
    <t xml:space="preserve"> 10    2 èmes   places</t>
  </si>
  <si>
    <t xml:space="preserve">     6   3 èmes   places</t>
  </si>
  <si>
    <t>16  PODIUMS : hors 1 ère place</t>
  </si>
  <si>
    <t xml:space="preserve"> GRESSELIN Cyrille - LECARPENTIER 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</si>
</sst>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1" fillId="0" borderId="0" xfId="0" applyFont="1" applyFill="1"/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17" borderId="0" xfId="0" applyFont="1" applyFill="1" applyAlignment="1">
      <alignment horizontal="center"/>
    </xf>
    <xf numFmtId="0" fontId="15" fillId="0" borderId="6" xfId="0" applyFont="1" applyFill="1" applyBorder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2" fontId="30" fillId="0" borderId="9" xfId="0" applyNumberFormat="1" applyFont="1" applyFill="1" applyBorder="1" applyAlignment="1">
      <alignment horizontal="center"/>
    </xf>
    <xf numFmtId="0" fontId="29" fillId="1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CD5B4"/>
      <color rgb="FFDAEEF3"/>
      <color rgb="FFF2DCDB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4"/>
  <sheetViews>
    <sheetView tabSelected="1" topLeftCell="J1" workbookViewId="0">
      <selection activeCell="Z114" sqref="Z114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23" width="9.7109375" customWidth="1"/>
    <col min="24" max="24" width="10.7109375" customWidth="1"/>
    <col min="25" max="25" width="8.5703125" customWidth="1"/>
    <col min="26" max="26" width="36.140625" customWidth="1"/>
    <col min="27" max="27" width="12.42578125" customWidth="1"/>
    <col min="28" max="28" width="2.28515625" customWidth="1"/>
    <col min="29" max="29" width="9.28515625" customWidth="1"/>
    <col min="30" max="30" width="2.42578125" customWidth="1"/>
    <col min="31" max="31" width="9.85546875" customWidth="1"/>
  </cols>
  <sheetData>
    <row r="1" spans="1:33" ht="15.75" x14ac:dyDescent="0.25">
      <c r="A1" s="55" t="s">
        <v>267</v>
      </c>
    </row>
    <row r="4" spans="1:33" x14ac:dyDescent="0.25">
      <c r="A4" s="1"/>
      <c r="B4" s="142" t="s">
        <v>0</v>
      </c>
      <c r="C4" s="2"/>
      <c r="D4" s="106" t="s">
        <v>221</v>
      </c>
      <c r="E4" s="106" t="s">
        <v>292</v>
      </c>
      <c r="F4" s="230" t="s">
        <v>309</v>
      </c>
      <c r="G4" s="230" t="s">
        <v>305</v>
      </c>
      <c r="H4" s="230" t="s">
        <v>309</v>
      </c>
      <c r="I4" s="230" t="s">
        <v>305</v>
      </c>
      <c r="J4" s="230" t="s">
        <v>309</v>
      </c>
      <c r="K4" s="106" t="s">
        <v>221</v>
      </c>
      <c r="L4" s="230" t="s">
        <v>305</v>
      </c>
      <c r="M4" s="230" t="s">
        <v>309</v>
      </c>
      <c r="N4" s="106" t="s">
        <v>221</v>
      </c>
      <c r="O4" s="106" t="s">
        <v>221</v>
      </c>
      <c r="P4" s="230" t="s">
        <v>305</v>
      </c>
      <c r="Q4" s="230" t="s">
        <v>309</v>
      </c>
      <c r="R4" s="230" t="s">
        <v>434</v>
      </c>
      <c r="S4" s="230" t="s">
        <v>436</v>
      </c>
      <c r="T4" s="230" t="s">
        <v>441</v>
      </c>
      <c r="U4" s="230" t="s">
        <v>309</v>
      </c>
      <c r="V4" s="230" t="s">
        <v>476</v>
      </c>
      <c r="W4" s="106" t="s">
        <v>221</v>
      </c>
      <c r="X4" s="117"/>
      <c r="Y4" s="118"/>
      <c r="AA4" s="4"/>
      <c r="AC4" s="5" t="s">
        <v>249</v>
      </c>
      <c r="AE4" s="6" t="s">
        <v>1</v>
      </c>
    </row>
    <row r="5" spans="1:33" x14ac:dyDescent="0.25">
      <c r="A5" s="137" t="s">
        <v>13</v>
      </c>
      <c r="B5" s="137"/>
      <c r="C5" s="7"/>
      <c r="D5" s="119" t="s">
        <v>225</v>
      </c>
      <c r="E5" s="107"/>
      <c r="F5" s="119"/>
      <c r="G5" s="119"/>
      <c r="H5" s="119"/>
      <c r="I5" s="119"/>
      <c r="J5" s="119"/>
      <c r="K5" s="119" t="s">
        <v>225</v>
      </c>
      <c r="L5" s="119"/>
      <c r="M5" s="119"/>
      <c r="N5" s="119" t="s">
        <v>225</v>
      </c>
      <c r="O5" s="119" t="s">
        <v>225</v>
      </c>
      <c r="P5" s="119"/>
      <c r="Q5" s="119"/>
      <c r="R5" s="119"/>
      <c r="S5" s="119"/>
      <c r="T5" s="119"/>
      <c r="U5" s="119"/>
      <c r="V5" s="119"/>
      <c r="W5" s="119" t="s">
        <v>225</v>
      </c>
      <c r="X5" s="271" t="s">
        <v>268</v>
      </c>
      <c r="Y5" s="272"/>
      <c r="AA5" s="8"/>
      <c r="AC5" s="9" t="s">
        <v>3</v>
      </c>
      <c r="AE5" s="10" t="s">
        <v>4</v>
      </c>
    </row>
    <row r="6" spans="1:33" x14ac:dyDescent="0.25">
      <c r="A6" s="137"/>
      <c r="B6" s="143" t="s">
        <v>5</v>
      </c>
      <c r="C6" s="7"/>
      <c r="D6" s="108">
        <v>44815</v>
      </c>
      <c r="E6" s="108">
        <v>44822</v>
      </c>
      <c r="F6" s="108">
        <v>44822</v>
      </c>
      <c r="G6" s="108">
        <v>44829</v>
      </c>
      <c r="H6" s="237">
        <v>44836</v>
      </c>
      <c r="I6" s="237">
        <v>44843</v>
      </c>
      <c r="J6" s="237">
        <v>44843</v>
      </c>
      <c r="K6" s="237">
        <v>44843</v>
      </c>
      <c r="L6" s="237">
        <v>44850</v>
      </c>
      <c r="M6" s="237">
        <v>44850</v>
      </c>
      <c r="N6" s="237">
        <v>44850</v>
      </c>
      <c r="O6" s="237">
        <v>44857</v>
      </c>
      <c r="P6" s="237">
        <v>44871</v>
      </c>
      <c r="Q6" s="237">
        <v>44878</v>
      </c>
      <c r="R6" s="237">
        <v>44885</v>
      </c>
      <c r="S6" s="237">
        <v>44885</v>
      </c>
      <c r="T6" s="237">
        <v>44885</v>
      </c>
      <c r="U6" s="237">
        <v>44892</v>
      </c>
      <c r="V6" s="237">
        <v>44898</v>
      </c>
      <c r="W6" s="237">
        <v>44899</v>
      </c>
      <c r="X6" s="120"/>
      <c r="Y6" s="121"/>
      <c r="AA6" s="4"/>
      <c r="AC6" s="9" t="s">
        <v>2</v>
      </c>
      <c r="AE6" s="10" t="s">
        <v>6</v>
      </c>
    </row>
    <row r="7" spans="1:33" x14ac:dyDescent="0.25">
      <c r="A7" s="137">
        <v>2021</v>
      </c>
      <c r="B7" s="143" t="s">
        <v>7</v>
      </c>
      <c r="C7" s="7"/>
      <c r="D7" s="122" t="s">
        <v>201</v>
      </c>
      <c r="E7" s="122" t="s">
        <v>293</v>
      </c>
      <c r="F7" s="122" t="s">
        <v>293</v>
      </c>
      <c r="G7" s="122" t="s">
        <v>306</v>
      </c>
      <c r="H7" s="122" t="s">
        <v>293</v>
      </c>
      <c r="I7" s="122" t="s">
        <v>345</v>
      </c>
      <c r="J7" s="122" t="s">
        <v>345</v>
      </c>
      <c r="K7" s="122" t="s">
        <v>345</v>
      </c>
      <c r="L7" s="122" t="s">
        <v>365</v>
      </c>
      <c r="M7" s="122" t="s">
        <v>365</v>
      </c>
      <c r="N7" s="122" t="s">
        <v>365</v>
      </c>
      <c r="O7" s="122" t="s">
        <v>401</v>
      </c>
      <c r="P7" s="122" t="s">
        <v>293</v>
      </c>
      <c r="Q7" s="122" t="s">
        <v>293</v>
      </c>
      <c r="R7" s="122" t="s">
        <v>365</v>
      </c>
      <c r="S7" s="122" t="s">
        <v>365</v>
      </c>
      <c r="T7" s="122" t="s">
        <v>365</v>
      </c>
      <c r="U7" s="122" t="s">
        <v>293</v>
      </c>
      <c r="V7" s="122" t="s">
        <v>423</v>
      </c>
      <c r="W7" s="122" t="s">
        <v>478</v>
      </c>
      <c r="X7" s="114" t="s">
        <v>8</v>
      </c>
      <c r="Y7" s="114" t="s">
        <v>9</v>
      </c>
      <c r="AA7" s="4"/>
      <c r="AC7" s="9" t="s">
        <v>250</v>
      </c>
      <c r="AE7" s="10" t="s">
        <v>13</v>
      </c>
    </row>
    <row r="8" spans="1:33" x14ac:dyDescent="0.25">
      <c r="A8" s="137"/>
      <c r="B8" s="143" t="s">
        <v>10</v>
      </c>
      <c r="C8" s="7"/>
      <c r="D8" s="109" t="s">
        <v>273</v>
      </c>
      <c r="E8" s="231"/>
      <c r="F8" s="109" t="s">
        <v>310</v>
      </c>
      <c r="G8" s="109" t="s">
        <v>307</v>
      </c>
      <c r="H8" s="109" t="s">
        <v>322</v>
      </c>
      <c r="I8" s="109" t="s">
        <v>343</v>
      </c>
      <c r="J8" s="109" t="s">
        <v>344</v>
      </c>
      <c r="K8" s="109" t="s">
        <v>346</v>
      </c>
      <c r="L8" s="109" t="s">
        <v>366</v>
      </c>
      <c r="M8" s="109" t="s">
        <v>366</v>
      </c>
      <c r="N8" s="109" t="s">
        <v>377</v>
      </c>
      <c r="O8" s="109" t="s">
        <v>402</v>
      </c>
      <c r="P8" s="109" t="s">
        <v>423</v>
      </c>
      <c r="Q8" s="109" t="s">
        <v>423</v>
      </c>
      <c r="R8" s="109" t="s">
        <v>435</v>
      </c>
      <c r="S8" s="109" t="s">
        <v>437</v>
      </c>
      <c r="T8" s="109" t="s">
        <v>437</v>
      </c>
      <c r="U8" s="109" t="s">
        <v>401</v>
      </c>
      <c r="V8" s="109" t="s">
        <v>349</v>
      </c>
      <c r="W8" s="109" t="s">
        <v>349</v>
      </c>
      <c r="X8" s="114" t="s">
        <v>11</v>
      </c>
      <c r="Y8" s="114" t="s">
        <v>12</v>
      </c>
      <c r="AA8" s="4"/>
      <c r="AC8" s="215" t="s">
        <v>465</v>
      </c>
      <c r="AE8" s="10" t="s">
        <v>274</v>
      </c>
    </row>
    <row r="9" spans="1:33" x14ac:dyDescent="0.25">
      <c r="A9" s="137">
        <v>2022</v>
      </c>
      <c r="B9" s="137"/>
      <c r="C9" s="7"/>
      <c r="D9" s="109"/>
      <c r="E9" s="109"/>
      <c r="F9" s="109" t="s">
        <v>311</v>
      </c>
      <c r="G9" s="109" t="s">
        <v>308</v>
      </c>
      <c r="H9" s="109"/>
      <c r="I9" s="109" t="s">
        <v>349</v>
      </c>
      <c r="J9" s="109" t="s">
        <v>348</v>
      </c>
      <c r="K9" s="109" t="s">
        <v>347</v>
      </c>
      <c r="L9" s="109" t="s">
        <v>367</v>
      </c>
      <c r="M9" s="109" t="s">
        <v>378</v>
      </c>
      <c r="N9" s="109" t="s">
        <v>378</v>
      </c>
      <c r="O9" s="109" t="s">
        <v>403</v>
      </c>
      <c r="P9" s="109" t="s">
        <v>424</v>
      </c>
      <c r="Q9" s="109"/>
      <c r="R9" s="109" t="s">
        <v>424</v>
      </c>
      <c r="S9" s="109" t="s">
        <v>424</v>
      </c>
      <c r="T9" s="109" t="s">
        <v>378</v>
      </c>
      <c r="U9" s="109" t="s">
        <v>468</v>
      </c>
      <c r="V9" s="109" t="s">
        <v>477</v>
      </c>
      <c r="W9" s="109" t="s">
        <v>477</v>
      </c>
      <c r="X9" s="114" t="s">
        <v>15</v>
      </c>
      <c r="Y9" s="114" t="s">
        <v>16</v>
      </c>
      <c r="Z9" s="188"/>
      <c r="AA9" s="8"/>
      <c r="AC9" s="214">
        <v>2022</v>
      </c>
      <c r="AE9" s="10"/>
    </row>
    <row r="10" spans="1:33" x14ac:dyDescent="0.25">
      <c r="A10" s="12"/>
      <c r="B10" s="144" t="s">
        <v>17</v>
      </c>
      <c r="C10" s="13"/>
      <c r="D10" s="110" t="s">
        <v>18</v>
      </c>
      <c r="E10" s="110" t="s">
        <v>284</v>
      </c>
      <c r="F10" s="110" t="s">
        <v>18</v>
      </c>
      <c r="G10" s="110" t="s">
        <v>312</v>
      </c>
      <c r="H10" s="110" t="s">
        <v>317</v>
      </c>
      <c r="I10" s="110" t="s">
        <v>325</v>
      </c>
      <c r="J10" s="110" t="s">
        <v>325</v>
      </c>
      <c r="K10" s="110" t="s">
        <v>325</v>
      </c>
      <c r="L10" s="110" t="s">
        <v>368</v>
      </c>
      <c r="M10" s="110" t="s">
        <v>373</v>
      </c>
      <c r="N10" s="110" t="s">
        <v>375</v>
      </c>
      <c r="O10" s="110" t="s">
        <v>398</v>
      </c>
      <c r="P10" s="110" t="s">
        <v>317</v>
      </c>
      <c r="Q10" s="110" t="s">
        <v>317</v>
      </c>
      <c r="R10" s="110" t="s">
        <v>375</v>
      </c>
      <c r="S10" s="110" t="s">
        <v>364</v>
      </c>
      <c r="T10" s="110" t="s">
        <v>373</v>
      </c>
      <c r="U10" s="110" t="s">
        <v>467</v>
      </c>
      <c r="V10" s="110" t="s">
        <v>325</v>
      </c>
      <c r="W10" s="110" t="s">
        <v>375</v>
      </c>
      <c r="X10" s="115" t="s">
        <v>14</v>
      </c>
      <c r="Y10" s="116"/>
      <c r="AA10" s="14"/>
      <c r="AC10" s="15"/>
      <c r="AE10" s="16"/>
    </row>
    <row r="11" spans="1:33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8"/>
      <c r="G11" s="148"/>
      <c r="H11" s="148"/>
      <c r="I11" s="148"/>
      <c r="J11" s="148"/>
      <c r="K11" s="148">
        <v>1053</v>
      </c>
      <c r="L11" s="148">
        <v>888</v>
      </c>
      <c r="M11" s="148"/>
      <c r="N11" s="148"/>
      <c r="O11" s="148">
        <v>997</v>
      </c>
      <c r="P11" s="148"/>
      <c r="Q11" s="148"/>
      <c r="R11" s="148"/>
      <c r="S11" s="148"/>
      <c r="T11" s="148"/>
      <c r="U11" s="148"/>
      <c r="V11" s="148"/>
      <c r="W11" s="148"/>
      <c r="X11" s="145">
        <f>IF(SUM(D11:W11)=0,"",SUM(D11:W11))</f>
        <v>2938</v>
      </c>
      <c r="Y11" s="19"/>
      <c r="Z11" s="20"/>
      <c r="AA11" s="21" t="s">
        <v>19</v>
      </c>
      <c r="AC11" s="112">
        <v>7153</v>
      </c>
      <c r="AE11" s="18"/>
    </row>
    <row r="12" spans="1:33" x14ac:dyDescent="0.25">
      <c r="A12" s="114">
        <v>40</v>
      </c>
      <c r="B12" s="124" t="s">
        <v>21</v>
      </c>
      <c r="C12" s="22" t="s">
        <v>22</v>
      </c>
      <c r="D12" s="147"/>
      <c r="E12" s="147"/>
      <c r="F12" s="220"/>
      <c r="G12" s="232"/>
      <c r="H12" s="235"/>
      <c r="I12" s="238"/>
      <c r="J12" s="238"/>
      <c r="K12" s="238">
        <v>8</v>
      </c>
      <c r="L12" s="244">
        <v>7</v>
      </c>
      <c r="M12" s="246"/>
      <c r="N12" s="246"/>
      <c r="O12" s="248">
        <v>8</v>
      </c>
      <c r="P12" s="250"/>
      <c r="Q12" s="255"/>
      <c r="R12" s="257"/>
      <c r="S12" s="257"/>
      <c r="T12" s="257"/>
      <c r="U12" s="264"/>
      <c r="V12" s="269"/>
      <c r="W12" s="269"/>
      <c r="X12" s="145">
        <f>IF(SUM(D12:W12)=0,"",SUM(D12:W12))</f>
        <v>23</v>
      </c>
      <c r="Y12" s="114">
        <f>IF(COUNTA(D12:W12)=0,"",COUNTA(D12:W12))</f>
        <v>3</v>
      </c>
      <c r="Z12" s="254" t="s">
        <v>407</v>
      </c>
      <c r="AA12" s="24" t="s">
        <v>21</v>
      </c>
      <c r="AC12" s="114">
        <v>55</v>
      </c>
      <c r="AE12" s="18"/>
      <c r="AF12" s="197"/>
      <c r="AG12" s="198"/>
    </row>
    <row r="13" spans="1:33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/>
      <c r="G13" s="138"/>
      <c r="H13" s="138"/>
      <c r="I13" s="138"/>
      <c r="J13" s="138"/>
      <c r="K13" s="138">
        <f>+K11/K12</f>
        <v>131.625</v>
      </c>
      <c r="L13" s="138">
        <f>+L11/L12</f>
        <v>126.85714285714286</v>
      </c>
      <c r="M13" s="138"/>
      <c r="N13" s="138"/>
      <c r="O13" s="138">
        <f>+O11/O12</f>
        <v>124.625</v>
      </c>
      <c r="P13" s="138"/>
      <c r="Q13" s="138"/>
      <c r="R13" s="138"/>
      <c r="S13" s="138"/>
      <c r="T13" s="138"/>
      <c r="U13" s="138"/>
      <c r="V13" s="138"/>
      <c r="W13" s="138"/>
      <c r="X13" s="138">
        <f t="shared" ref="X13" si="0">IF(X11="","",X11/X12)</f>
        <v>127.73913043478261</v>
      </c>
      <c r="Y13" s="25"/>
      <c r="Z13" s="160"/>
      <c r="AA13" s="133" t="s">
        <v>23</v>
      </c>
      <c r="AC13" s="138">
        <f>IF(AC11="","",AC11/AC12)</f>
        <v>130.05454545454546</v>
      </c>
      <c r="AE13" s="141">
        <f>X13-A13</f>
        <v>-4.0358695652173964</v>
      </c>
      <c r="AF13" s="197"/>
      <c r="AG13" s="198"/>
    </row>
    <row r="14" spans="1:33" x14ac:dyDescent="0.25">
      <c r="A14" s="139">
        <v>5865</v>
      </c>
      <c r="B14" s="37" t="s">
        <v>238</v>
      </c>
      <c r="C14" s="17" t="s">
        <v>20</v>
      </c>
      <c r="D14" s="195"/>
      <c r="E14" s="166"/>
      <c r="F14" s="166"/>
      <c r="G14" s="139">
        <v>1090</v>
      </c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45">
        <f t="shared" ref="X14:X15" si="1">IF(SUM(D14:W14)=0,"",SUM(D14:W14))</f>
        <v>1090</v>
      </c>
      <c r="Y14" s="19"/>
      <c r="Z14" s="160"/>
      <c r="AA14" s="37" t="s">
        <v>238</v>
      </c>
      <c r="AC14" s="139">
        <v>6074</v>
      </c>
      <c r="AE14" s="150"/>
      <c r="AF14" s="182"/>
      <c r="AG14" s="198"/>
    </row>
    <row r="15" spans="1:33" x14ac:dyDescent="0.25">
      <c r="A15" s="139">
        <v>52</v>
      </c>
      <c r="B15" s="134" t="s">
        <v>239</v>
      </c>
      <c r="C15" s="22" t="s">
        <v>22</v>
      </c>
      <c r="D15" s="195"/>
      <c r="E15" s="166"/>
      <c r="F15" s="166"/>
      <c r="G15" s="139">
        <v>8</v>
      </c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45">
        <f t="shared" si="1"/>
        <v>8</v>
      </c>
      <c r="Y15" s="114">
        <f t="shared" ref="Y15:Y19" si="2">IF(COUNTA(D15:W15)=0,"",COUNTA(D15:W15))</f>
        <v>1</v>
      </c>
      <c r="Z15" s="160" t="s">
        <v>315</v>
      </c>
      <c r="AA15" s="134" t="s">
        <v>239</v>
      </c>
      <c r="AC15" s="139">
        <v>52</v>
      </c>
      <c r="AE15" s="150"/>
      <c r="AF15" s="197"/>
      <c r="AG15" s="197"/>
    </row>
    <row r="16" spans="1:33" x14ac:dyDescent="0.25">
      <c r="A16" s="138">
        <f>A14/A15</f>
        <v>112.78846153846153</v>
      </c>
      <c r="B16" s="135" t="s">
        <v>240</v>
      </c>
      <c r="C16" s="22" t="s">
        <v>24</v>
      </c>
      <c r="D16" s="149"/>
      <c r="E16" s="138"/>
      <c r="F16" s="138"/>
      <c r="G16" s="138">
        <f>+G14/G15</f>
        <v>136.25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>
        <f t="shared" ref="X16:X19" si="3">IF(X14="","",X14/X15)</f>
        <v>136.25</v>
      </c>
      <c r="Y16" s="25"/>
      <c r="Z16" s="160"/>
      <c r="AA16" s="134" t="s">
        <v>240</v>
      </c>
      <c r="AC16" s="138">
        <f>IF(AC14="","",AC14/AC15)</f>
        <v>116.80769230769231</v>
      </c>
      <c r="AE16" s="141">
        <f>X16-A16</f>
        <v>23.461538461538467</v>
      </c>
      <c r="AF16" s="197"/>
      <c r="AG16" s="197"/>
    </row>
    <row r="17" spans="1:33" x14ac:dyDescent="0.25">
      <c r="A17" s="139">
        <v>2315</v>
      </c>
      <c r="B17" s="126" t="s">
        <v>25</v>
      </c>
      <c r="C17" s="17" t="s">
        <v>20</v>
      </c>
      <c r="D17" s="147"/>
      <c r="E17" s="150"/>
      <c r="F17" s="150"/>
      <c r="G17" s="150"/>
      <c r="H17" s="150"/>
      <c r="I17" s="150"/>
      <c r="J17" s="150"/>
      <c r="K17" s="150"/>
      <c r="L17" s="150"/>
      <c r="M17" s="145">
        <v>1693</v>
      </c>
      <c r="N17" s="150"/>
      <c r="O17" s="145">
        <v>1290</v>
      </c>
      <c r="P17" s="145"/>
      <c r="Q17" s="145"/>
      <c r="R17" s="145"/>
      <c r="S17" s="145"/>
      <c r="T17" s="145"/>
      <c r="U17" s="145"/>
      <c r="V17" s="145"/>
      <c r="W17" s="145"/>
      <c r="X17" s="145">
        <f t="shared" ref="X17:X18" si="4">IF(SUM(D17:W17)=0,"",SUM(D17:W17))</f>
        <v>2983</v>
      </c>
      <c r="Y17" s="19"/>
      <c r="Z17" s="23"/>
      <c r="AA17" s="26" t="s">
        <v>25</v>
      </c>
      <c r="AC17" s="139">
        <v>5298</v>
      </c>
      <c r="AE17" s="145"/>
      <c r="AF17" s="198"/>
      <c r="AG17" s="182"/>
    </row>
    <row r="18" spans="1:33" x14ac:dyDescent="0.25">
      <c r="A18" s="139">
        <v>12</v>
      </c>
      <c r="B18" s="127" t="s">
        <v>26</v>
      </c>
      <c r="C18" s="22" t="s">
        <v>22</v>
      </c>
      <c r="D18" s="147"/>
      <c r="E18" s="150"/>
      <c r="F18" s="150"/>
      <c r="G18" s="150"/>
      <c r="H18" s="150"/>
      <c r="I18" s="150"/>
      <c r="J18" s="150"/>
      <c r="K18" s="150"/>
      <c r="L18" s="150"/>
      <c r="M18" s="145">
        <v>9</v>
      </c>
      <c r="N18" s="150"/>
      <c r="O18" s="145">
        <v>8</v>
      </c>
      <c r="P18" s="145"/>
      <c r="Q18" s="145"/>
      <c r="R18" s="145"/>
      <c r="S18" s="145"/>
      <c r="T18" s="145"/>
      <c r="U18" s="145"/>
      <c r="V18" s="145"/>
      <c r="W18" s="145"/>
      <c r="X18" s="145">
        <f t="shared" si="4"/>
        <v>17</v>
      </c>
      <c r="Y18" s="114">
        <f t="shared" ref="Y18:Y19" si="5">IF(COUNTA(D18:W18)=0,"",COUNTA(D18:W18))</f>
        <v>2</v>
      </c>
      <c r="Z18" s="160" t="s">
        <v>408</v>
      </c>
      <c r="AA18" s="27" t="s">
        <v>26</v>
      </c>
      <c r="AC18" s="139">
        <v>29</v>
      </c>
      <c r="AE18" s="145"/>
    </row>
    <row r="19" spans="1:33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41"/>
      <c r="G19" s="141"/>
      <c r="H19" s="141"/>
      <c r="I19" s="141"/>
      <c r="J19" s="141"/>
      <c r="K19" s="141"/>
      <c r="L19" s="141"/>
      <c r="M19" s="138">
        <f>+M17/M18</f>
        <v>188.11111111111111</v>
      </c>
      <c r="N19" s="141"/>
      <c r="O19" s="138">
        <f>+O17/O18</f>
        <v>161.25</v>
      </c>
      <c r="P19" s="138"/>
      <c r="Q19" s="138"/>
      <c r="R19" s="138"/>
      <c r="S19" s="138"/>
      <c r="T19" s="138"/>
      <c r="U19" s="138"/>
      <c r="V19" s="138"/>
      <c r="W19" s="138"/>
      <c r="X19" s="138">
        <f t="shared" si="3"/>
        <v>175.47058823529412</v>
      </c>
      <c r="Y19" s="25"/>
      <c r="Z19" s="160"/>
      <c r="AA19" s="135" t="s">
        <v>27</v>
      </c>
      <c r="AC19" s="138">
        <f>IF(AC17="","",AC17/AC18)</f>
        <v>182.68965517241378</v>
      </c>
      <c r="AE19" s="141">
        <f>X19-A19</f>
        <v>-17.446078431372541</v>
      </c>
    </row>
    <row r="20" spans="1:33" x14ac:dyDescent="0.25">
      <c r="A20" s="139">
        <v>1352</v>
      </c>
      <c r="B20" s="129" t="s">
        <v>28</v>
      </c>
      <c r="C20" s="17" t="s">
        <v>20</v>
      </c>
      <c r="D20" s="147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45" t="str">
        <f t="shared" ref="X20:X21" si="6">IF(SUM(D20:F20)=0,"",SUM(D20:F20))</f>
        <v/>
      </c>
      <c r="Y20" s="19"/>
      <c r="Z20" s="28"/>
      <c r="AA20" s="29" t="s">
        <v>28</v>
      </c>
      <c r="AC20" s="139">
        <v>1352</v>
      </c>
      <c r="AE20" s="145"/>
    </row>
    <row r="21" spans="1:33" x14ac:dyDescent="0.25">
      <c r="A21" s="139">
        <v>12</v>
      </c>
      <c r="B21" s="130" t="s">
        <v>29</v>
      </c>
      <c r="C21" s="22" t="s">
        <v>22</v>
      </c>
      <c r="D21" s="147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45" t="str">
        <f t="shared" si="6"/>
        <v/>
      </c>
      <c r="Y21" s="114" t="str">
        <f t="shared" ref="Y21" si="7">IF(COUNTA(D21:F21)=0,"",COUNTA(D21:F21))</f>
        <v/>
      </c>
      <c r="Z21" s="160"/>
      <c r="AA21" s="27" t="s">
        <v>29</v>
      </c>
      <c r="AC21" s="139">
        <v>12</v>
      </c>
      <c r="AE21" s="145"/>
    </row>
    <row r="22" spans="1:33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38" t="str">
        <f t="shared" ref="X22:X28" si="8">IF(X20="","",X20/X21)</f>
        <v/>
      </c>
      <c r="Y22" s="25"/>
      <c r="Z22" s="28"/>
      <c r="AA22" s="161" t="s">
        <v>30</v>
      </c>
      <c r="AC22" s="138">
        <f>IF(AC20="","",AC20/AC21)</f>
        <v>112.66666666666667</v>
      </c>
      <c r="AE22" s="141"/>
    </row>
    <row r="23" spans="1:33" x14ac:dyDescent="0.25">
      <c r="A23" s="112">
        <v>0</v>
      </c>
      <c r="B23" s="21" t="s">
        <v>31</v>
      </c>
      <c r="C23" s="17" t="s">
        <v>20</v>
      </c>
      <c r="D23" s="152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45" t="str">
        <f t="shared" ref="X23:X24" si="9">IF(SUM(D23:F23)=0,"",SUM(D23:F23))</f>
        <v/>
      </c>
      <c r="Y23" s="19"/>
      <c r="Z23" s="30"/>
      <c r="AA23" s="21" t="s">
        <v>31</v>
      </c>
      <c r="AC23" s="112"/>
      <c r="AE23" s="145"/>
    </row>
    <row r="24" spans="1:33" x14ac:dyDescent="0.25">
      <c r="A24" s="112"/>
      <c r="B24" s="132" t="s">
        <v>32</v>
      </c>
      <c r="C24" s="22" t="s">
        <v>22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V24" s="114"/>
      <c r="W24" s="114"/>
      <c r="X24" s="145" t="str">
        <f t="shared" si="9"/>
        <v/>
      </c>
      <c r="Y24" s="114" t="str">
        <f t="shared" ref="Y24" si="10">IF(COUNTA(D24:F24)=0,"",COUNTA(D24:F24))</f>
        <v/>
      </c>
      <c r="Z24" s="160"/>
      <c r="AA24" s="31" t="s">
        <v>32</v>
      </c>
      <c r="AB24" s="32"/>
      <c r="AC24" s="112"/>
      <c r="AE24" s="145"/>
    </row>
    <row r="25" spans="1:33" x14ac:dyDescent="0.25">
      <c r="A25" s="138"/>
      <c r="B25" s="133" t="s">
        <v>33</v>
      </c>
      <c r="C25" s="22" t="s">
        <v>24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38" t="str">
        <f t="shared" si="8"/>
        <v/>
      </c>
      <c r="Y25" s="25"/>
      <c r="Z25" s="23"/>
      <c r="AA25" s="133" t="s">
        <v>33</v>
      </c>
      <c r="AB25" s="32"/>
      <c r="AC25" s="138" t="str">
        <f>IF(AC23="","",AC23/AC24)</f>
        <v/>
      </c>
      <c r="AD25" s="30"/>
      <c r="AE25" s="141"/>
    </row>
    <row r="26" spans="1:33" x14ac:dyDescent="0.25">
      <c r="A26" s="112">
        <v>1068</v>
      </c>
      <c r="B26" s="33" t="s">
        <v>31</v>
      </c>
      <c r="C26" s="22" t="s">
        <v>20</v>
      </c>
      <c r="D26" s="113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45" t="str">
        <f t="shared" ref="X26:X27" si="11">IF(SUM(D26:F26)=0,"",SUM(D26:F26))</f>
        <v/>
      </c>
      <c r="Y26" s="19"/>
      <c r="Z26" s="23"/>
      <c r="AA26" s="33" t="s">
        <v>31</v>
      </c>
      <c r="AB26" s="32"/>
      <c r="AC26" s="112">
        <v>1068</v>
      </c>
      <c r="AD26" s="34"/>
      <c r="AE26" s="145"/>
    </row>
    <row r="27" spans="1:33" x14ac:dyDescent="0.25">
      <c r="A27" s="112">
        <v>7</v>
      </c>
      <c r="B27" s="134" t="s">
        <v>34</v>
      </c>
      <c r="C27" s="22" t="s">
        <v>22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45" t="str">
        <f t="shared" si="11"/>
        <v/>
      </c>
      <c r="Y27" s="114" t="str">
        <f t="shared" ref="Y27" si="12">IF(COUNTA(D27:F27)=0,"",COUNTA(D27:F27))</f>
        <v/>
      </c>
      <c r="Z27" s="160"/>
      <c r="AA27" s="27" t="s">
        <v>34</v>
      </c>
      <c r="AB27" s="32"/>
      <c r="AC27" s="112">
        <v>7</v>
      </c>
      <c r="AD27" s="34"/>
      <c r="AE27" s="145"/>
    </row>
    <row r="28" spans="1:33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38" t="str">
        <f t="shared" si="8"/>
        <v/>
      </c>
      <c r="Y28" s="25"/>
      <c r="Z28" s="23"/>
      <c r="AA28" s="135" t="s">
        <v>35</v>
      </c>
      <c r="AB28" s="32"/>
      <c r="AC28" s="138">
        <f>IF(AC26="","",AC26/AC27)</f>
        <v>152.57142857142858</v>
      </c>
      <c r="AD28" s="30"/>
      <c r="AE28" s="141"/>
    </row>
    <row r="29" spans="1:33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52">
        <v>2665</v>
      </c>
      <c r="G29" s="152"/>
      <c r="H29" s="152">
        <v>2517</v>
      </c>
      <c r="I29" s="152">
        <v>2457</v>
      </c>
      <c r="J29" s="152"/>
      <c r="K29" s="152"/>
      <c r="L29" s="152"/>
      <c r="M29" s="152"/>
      <c r="N29" s="152"/>
      <c r="O29" s="152">
        <v>1378</v>
      </c>
      <c r="P29" s="152">
        <v>1961</v>
      </c>
      <c r="Q29" s="152">
        <v>2468</v>
      </c>
      <c r="R29" s="152">
        <v>1882</v>
      </c>
      <c r="S29" s="152"/>
      <c r="T29" s="152"/>
      <c r="U29" s="152"/>
      <c r="V29" s="152">
        <v>977</v>
      </c>
      <c r="W29" s="152"/>
      <c r="X29" s="145">
        <f t="shared" ref="X29:X30" si="13">IF(SUM(D29:W29)=0,"",SUM(D29:W29))</f>
        <v>17805</v>
      </c>
      <c r="Y29" s="19"/>
      <c r="Z29" s="20"/>
      <c r="AA29" s="36" t="s">
        <v>37</v>
      </c>
      <c r="AB29" s="30"/>
      <c r="AC29" s="112">
        <v>49859</v>
      </c>
      <c r="AD29" s="30"/>
      <c r="AE29" s="145"/>
    </row>
    <row r="30" spans="1:33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52">
        <v>15</v>
      </c>
      <c r="G30" s="152"/>
      <c r="H30" s="152">
        <v>15</v>
      </c>
      <c r="I30" s="152">
        <v>14</v>
      </c>
      <c r="J30" s="152"/>
      <c r="K30" s="152"/>
      <c r="L30" s="152"/>
      <c r="M30" s="152"/>
      <c r="N30" s="152"/>
      <c r="O30" s="152">
        <v>8</v>
      </c>
      <c r="P30" s="152">
        <v>11</v>
      </c>
      <c r="Q30" s="152">
        <v>14</v>
      </c>
      <c r="R30" s="152">
        <v>11</v>
      </c>
      <c r="S30" s="152"/>
      <c r="T30" s="152"/>
      <c r="U30" s="152"/>
      <c r="V30" s="152">
        <v>6</v>
      </c>
      <c r="W30" s="152"/>
      <c r="X30" s="145">
        <f t="shared" si="13"/>
        <v>102</v>
      </c>
      <c r="Y30" s="114">
        <f t="shared" ref="Y30:Y37" si="14">IF(COUNTA(D30:W30)=0,"",COUNTA(D30:W30))</f>
        <v>9</v>
      </c>
      <c r="Z30" s="243" t="s">
        <v>482</v>
      </c>
      <c r="AA30" s="31" t="s">
        <v>38</v>
      </c>
      <c r="AB30" s="30"/>
      <c r="AC30" s="112">
        <v>285</v>
      </c>
      <c r="AD30" s="30"/>
      <c r="AE30" s="145"/>
    </row>
    <row r="31" spans="1:33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>+F29/F30</f>
        <v>177.66666666666666</v>
      </c>
      <c r="G31" s="138"/>
      <c r="H31" s="138">
        <f>+H29/H30</f>
        <v>167.8</v>
      </c>
      <c r="I31" s="138">
        <f>+I29/I30</f>
        <v>175.5</v>
      </c>
      <c r="J31" s="138"/>
      <c r="K31" s="138"/>
      <c r="L31" s="138"/>
      <c r="M31" s="138"/>
      <c r="N31" s="138"/>
      <c r="O31" s="138">
        <f>+O29/O30</f>
        <v>172.25</v>
      </c>
      <c r="P31" s="138">
        <f>+P29/P30</f>
        <v>178.27272727272728</v>
      </c>
      <c r="Q31" s="138">
        <f>+Q29/Q30</f>
        <v>176.28571428571428</v>
      </c>
      <c r="R31" s="138">
        <f>+R29/R30</f>
        <v>171.09090909090909</v>
      </c>
      <c r="S31" s="138"/>
      <c r="T31" s="138"/>
      <c r="U31" s="138"/>
      <c r="V31" s="138">
        <f>+V29/V30</f>
        <v>162.83333333333334</v>
      </c>
      <c r="W31" s="138"/>
      <c r="X31" s="138">
        <f t="shared" ref="X31:X37" si="15">IF(X29="","",X29/X30)</f>
        <v>174.55882352941177</v>
      </c>
      <c r="Y31" s="25"/>
      <c r="Z31" s="160"/>
      <c r="AA31" s="133" t="s">
        <v>39</v>
      </c>
      <c r="AB31" s="30"/>
      <c r="AC31" s="138">
        <f>IF(AC29="","",AC29/AC30)</f>
        <v>174.9438596491228</v>
      </c>
      <c r="AD31" s="30"/>
      <c r="AE31" s="141">
        <f>X31-A31</f>
        <v>-0.24784313725490392</v>
      </c>
    </row>
    <row r="32" spans="1:33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52"/>
      <c r="G32" s="152"/>
      <c r="H32" s="152"/>
      <c r="I32" s="152"/>
      <c r="J32" s="152">
        <v>1575</v>
      </c>
      <c r="K32" s="152"/>
      <c r="L32" s="152"/>
      <c r="M32" s="152">
        <v>1798</v>
      </c>
      <c r="N32" s="152"/>
      <c r="O32" s="152"/>
      <c r="P32" s="152"/>
      <c r="Q32" s="152"/>
      <c r="R32" s="152"/>
      <c r="S32" s="152"/>
      <c r="T32" s="152"/>
      <c r="U32" s="152">
        <v>1445</v>
      </c>
      <c r="V32" s="152"/>
      <c r="W32" s="152"/>
      <c r="X32" s="145">
        <f t="shared" ref="X32:X33" si="16">IF(SUM(D32:W32)=0,"",SUM(D32:W32))</f>
        <v>6453</v>
      </c>
      <c r="Y32" s="19"/>
      <c r="Z32" s="186"/>
      <c r="AA32" s="37" t="s">
        <v>40</v>
      </c>
      <c r="AB32" s="30"/>
      <c r="AC32" s="112">
        <v>18568</v>
      </c>
      <c r="AD32" s="30"/>
      <c r="AE32" s="145"/>
    </row>
    <row r="33" spans="1:31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14"/>
      <c r="G33" s="114"/>
      <c r="H33" s="114"/>
      <c r="I33" s="114"/>
      <c r="J33" s="114">
        <v>8</v>
      </c>
      <c r="K33" s="114"/>
      <c r="L33" s="114"/>
      <c r="M33" s="114">
        <v>9</v>
      </c>
      <c r="N33" s="114"/>
      <c r="O33" s="114"/>
      <c r="P33" s="114"/>
      <c r="Q33" s="114"/>
      <c r="R33" s="114"/>
      <c r="S33" s="114"/>
      <c r="T33" s="114"/>
      <c r="U33" s="114">
        <v>8</v>
      </c>
      <c r="V33" s="114"/>
      <c r="W33" s="114"/>
      <c r="X33" s="145">
        <f t="shared" si="16"/>
        <v>33</v>
      </c>
      <c r="Y33" s="114">
        <f t="shared" ref="Y33:Y37" si="17">IF(COUNTA(D33:W33)=0,"",COUNTA(D33:W33))</f>
        <v>4</v>
      </c>
      <c r="Z33" s="160" t="s">
        <v>471</v>
      </c>
      <c r="AA33" s="27" t="s">
        <v>41</v>
      </c>
      <c r="AB33" s="30"/>
      <c r="AC33" s="112">
        <v>100</v>
      </c>
      <c r="AD33" s="30"/>
      <c r="AE33" s="145"/>
    </row>
    <row r="34" spans="1:31" x14ac:dyDescent="0.25">
      <c r="A34" s="138">
        <f>A32/A33</f>
        <v>180.68867924528303</v>
      </c>
      <c r="B34" s="135" t="s">
        <v>42</v>
      </c>
      <c r="C34" s="22" t="s">
        <v>24</v>
      </c>
      <c r="D34" s="190">
        <f>+D32/D33</f>
        <v>204.375</v>
      </c>
      <c r="E34" s="138"/>
      <c r="F34" s="138"/>
      <c r="G34" s="138"/>
      <c r="H34" s="138"/>
      <c r="I34" s="138"/>
      <c r="J34" s="169">
        <f>+J32/J33</f>
        <v>196.875</v>
      </c>
      <c r="K34" s="138"/>
      <c r="L34" s="138"/>
      <c r="M34" s="169">
        <f>+M32/M33</f>
        <v>199.77777777777777</v>
      </c>
      <c r="N34" s="138"/>
      <c r="O34" s="138"/>
      <c r="P34" s="138"/>
      <c r="Q34" s="138"/>
      <c r="R34" s="138"/>
      <c r="S34" s="138"/>
      <c r="T34" s="138"/>
      <c r="U34" s="138">
        <f>+U32/U33</f>
        <v>180.625</v>
      </c>
      <c r="V34" s="138"/>
      <c r="W34" s="138"/>
      <c r="X34" s="280">
        <f t="shared" si="15"/>
        <v>195.54545454545453</v>
      </c>
      <c r="Y34" s="25"/>
      <c r="Z34" s="160"/>
      <c r="AA34" s="135" t="s">
        <v>42</v>
      </c>
      <c r="AB34" s="30"/>
      <c r="AC34" s="138">
        <f>IF(AC32="","",AC32/AC33)</f>
        <v>185.68</v>
      </c>
      <c r="AD34" s="30"/>
      <c r="AE34" s="141">
        <f>X34-A34</f>
        <v>14.856775300171506</v>
      </c>
    </row>
    <row r="35" spans="1:31" x14ac:dyDescent="0.25">
      <c r="A35" s="112">
        <v>4007</v>
      </c>
      <c r="B35" s="37" t="s">
        <v>40</v>
      </c>
      <c r="C35" s="17" t="s">
        <v>20</v>
      </c>
      <c r="D35" s="114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>
        <v>1737</v>
      </c>
      <c r="U35" s="152"/>
      <c r="V35" s="152"/>
      <c r="W35" s="152"/>
      <c r="X35" s="145">
        <f t="shared" ref="X35:X36" si="18">IF(SUM(D35:W35)=0,"",SUM(D35:W35))</f>
        <v>1737</v>
      </c>
      <c r="Y35" s="19"/>
      <c r="Z35" s="23"/>
      <c r="AA35" s="37" t="s">
        <v>40</v>
      </c>
      <c r="AC35" s="112">
        <v>2548</v>
      </c>
      <c r="AE35" s="145"/>
    </row>
    <row r="36" spans="1:31" x14ac:dyDescent="0.25">
      <c r="A36" s="112">
        <v>21</v>
      </c>
      <c r="B36" s="134" t="s">
        <v>43</v>
      </c>
      <c r="C36" s="22" t="s">
        <v>22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>
        <v>9</v>
      </c>
      <c r="U36" s="114"/>
      <c r="V36" s="114"/>
      <c r="W36" s="114"/>
      <c r="X36" s="145">
        <f t="shared" si="18"/>
        <v>9</v>
      </c>
      <c r="Y36" s="114">
        <f t="shared" ref="Y36:Y37" si="19">IF(COUNTA(D36:W36)=0,"",COUNTA(D36:W36))</f>
        <v>1</v>
      </c>
      <c r="Z36" s="160" t="s">
        <v>462</v>
      </c>
      <c r="AA36" s="27" t="s">
        <v>43</v>
      </c>
      <c r="AC36" s="112">
        <v>13</v>
      </c>
      <c r="AE36" s="145"/>
    </row>
    <row r="37" spans="1:31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69">
        <f>+T35/T36</f>
        <v>193</v>
      </c>
      <c r="U37" s="138"/>
      <c r="V37" s="138"/>
      <c r="W37" s="138"/>
      <c r="X37" s="280">
        <f t="shared" si="15"/>
        <v>193</v>
      </c>
      <c r="Y37" s="25"/>
      <c r="Z37" s="23"/>
      <c r="AA37" s="135" t="s">
        <v>44</v>
      </c>
      <c r="AB37" s="30"/>
      <c r="AC37" s="138">
        <f>IF(AC35="","",AC35/AC36)</f>
        <v>196</v>
      </c>
      <c r="AD37" s="30"/>
      <c r="AE37" s="141">
        <f>X37-A37</f>
        <v>2.190476190476204</v>
      </c>
    </row>
    <row r="38" spans="1:31" x14ac:dyDescent="0.25">
      <c r="A38" s="139">
        <v>1013</v>
      </c>
      <c r="B38" s="37" t="s">
        <v>246</v>
      </c>
      <c r="C38" s="17" t="s">
        <v>20</v>
      </c>
      <c r="D38" s="166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45" t="str">
        <f t="shared" ref="X38:X39" si="20">IF(SUM(D38:F38)=0,"",SUM(D38:F38))</f>
        <v/>
      </c>
      <c r="Y38" s="19"/>
      <c r="Z38" s="23"/>
      <c r="AA38" s="37" t="s">
        <v>246</v>
      </c>
      <c r="AB38" s="30"/>
      <c r="AC38" s="139">
        <v>1013</v>
      </c>
      <c r="AD38" s="30"/>
      <c r="AE38" s="150"/>
    </row>
    <row r="39" spans="1:31" x14ac:dyDescent="0.25">
      <c r="A39" s="139">
        <v>8</v>
      </c>
      <c r="B39" s="27" t="s">
        <v>251</v>
      </c>
      <c r="C39" s="22" t="s">
        <v>22</v>
      </c>
      <c r="D39" s="166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45" t="str">
        <f t="shared" si="20"/>
        <v/>
      </c>
      <c r="Y39" s="114" t="str">
        <f t="shared" ref="Y39" si="21">IF(COUNTA(D39:F39)=0,"",COUNTA(D39:F39))</f>
        <v/>
      </c>
      <c r="Z39" s="160"/>
      <c r="AA39" s="27" t="s">
        <v>251</v>
      </c>
      <c r="AB39" s="30"/>
      <c r="AC39" s="139">
        <v>8</v>
      </c>
      <c r="AD39" s="30"/>
      <c r="AE39" s="150"/>
    </row>
    <row r="40" spans="1:31" x14ac:dyDescent="0.25">
      <c r="A40" s="138">
        <f>A38/A39</f>
        <v>126.625</v>
      </c>
      <c r="B40" s="135" t="s">
        <v>247</v>
      </c>
      <c r="C40" s="22" t="s">
        <v>24</v>
      </c>
      <c r="D40" s="166"/>
      <c r="E40" s="150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38" t="str">
        <f t="shared" ref="X40" si="22">IF(X38="","",X38/X39)</f>
        <v/>
      </c>
      <c r="Y40" s="25"/>
      <c r="Z40" s="23"/>
      <c r="AA40" s="135" t="s">
        <v>247</v>
      </c>
      <c r="AB40" s="30"/>
      <c r="AC40" s="138">
        <f>IF(AC38="","",AC38/AC39)</f>
        <v>126.625</v>
      </c>
      <c r="AD40" s="30"/>
      <c r="AE40" s="141"/>
    </row>
    <row r="41" spans="1:31" x14ac:dyDescent="0.25">
      <c r="A41" s="112">
        <v>22704</v>
      </c>
      <c r="B41" s="37" t="s">
        <v>45</v>
      </c>
      <c r="C41" s="22" t="s">
        <v>20</v>
      </c>
      <c r="D41" s="154"/>
      <c r="E41" s="154"/>
      <c r="F41" s="152">
        <v>2926</v>
      </c>
      <c r="G41" s="152"/>
      <c r="H41" s="152"/>
      <c r="I41" s="152"/>
      <c r="J41" s="152">
        <v>1462</v>
      </c>
      <c r="K41" s="152"/>
      <c r="L41" s="152"/>
      <c r="M41" s="152"/>
      <c r="N41" s="152"/>
      <c r="O41" s="152">
        <v>1331</v>
      </c>
      <c r="P41" s="152"/>
      <c r="Q41" s="152">
        <v>2540</v>
      </c>
      <c r="R41" s="152"/>
      <c r="S41" s="152"/>
      <c r="T41" s="152">
        <v>834</v>
      </c>
      <c r="U41" s="152"/>
      <c r="V41" s="152"/>
      <c r="W41" s="152"/>
      <c r="X41" s="145">
        <f t="shared" ref="X41:X42" si="23">IF(SUM(D41:W41)=0,"",SUM(D41:W41))</f>
        <v>9093</v>
      </c>
      <c r="Y41" s="19"/>
      <c r="AA41" s="37" t="s">
        <v>45</v>
      </c>
      <c r="AC41" s="112">
        <v>26803</v>
      </c>
      <c r="AE41" s="145"/>
    </row>
    <row r="42" spans="1:31" x14ac:dyDescent="0.25">
      <c r="A42" s="112">
        <v>124</v>
      </c>
      <c r="B42" s="134" t="s">
        <v>46</v>
      </c>
      <c r="C42" s="22" t="s">
        <v>22</v>
      </c>
      <c r="D42" s="153"/>
      <c r="E42" s="152"/>
      <c r="F42" s="152">
        <v>15</v>
      </c>
      <c r="G42" s="152"/>
      <c r="H42" s="152"/>
      <c r="I42" s="152"/>
      <c r="J42" s="152">
        <v>8</v>
      </c>
      <c r="K42" s="152"/>
      <c r="L42" s="152"/>
      <c r="M42" s="152"/>
      <c r="N42" s="152"/>
      <c r="O42" s="152">
        <v>8</v>
      </c>
      <c r="P42" s="152"/>
      <c r="Q42" s="152">
        <v>14</v>
      </c>
      <c r="R42" s="152"/>
      <c r="S42" s="152"/>
      <c r="T42" s="152">
        <v>5</v>
      </c>
      <c r="U42" s="152"/>
      <c r="V42" s="152"/>
      <c r="W42" s="152"/>
      <c r="X42" s="145">
        <f t="shared" si="23"/>
        <v>50</v>
      </c>
      <c r="Y42" s="114">
        <f t="shared" ref="Y42:Y73" si="24">IF(COUNTA(D42:W42)=0,"",COUNTA(D42:W42))</f>
        <v>5</v>
      </c>
      <c r="Z42" s="160" t="s">
        <v>454</v>
      </c>
      <c r="AA42" s="27" t="s">
        <v>46</v>
      </c>
      <c r="AC42" s="112">
        <v>146</v>
      </c>
      <c r="AE42" s="145"/>
    </row>
    <row r="43" spans="1:31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69">
        <f t="shared" ref="F43" si="25">IF(F41="","",F41/F42)</f>
        <v>195.06666666666666</v>
      </c>
      <c r="G43" s="138"/>
      <c r="H43" s="138"/>
      <c r="I43" s="138"/>
      <c r="J43" s="138">
        <f t="shared" ref="J43" si="26">IF(J41="","",J41/J42)</f>
        <v>182.75</v>
      </c>
      <c r="K43" s="138"/>
      <c r="L43" s="138"/>
      <c r="M43" s="138"/>
      <c r="N43" s="138"/>
      <c r="O43" s="138">
        <f t="shared" ref="O43" si="27">IF(O41="","",O41/O42)</f>
        <v>166.375</v>
      </c>
      <c r="P43" s="138"/>
      <c r="Q43" s="138">
        <f>+Q41/Q42</f>
        <v>181.42857142857142</v>
      </c>
      <c r="R43" s="138"/>
      <c r="S43" s="138"/>
      <c r="T43" s="138">
        <f>+T41/T42</f>
        <v>166.8</v>
      </c>
      <c r="U43" s="138"/>
      <c r="V43" s="138"/>
      <c r="W43" s="138"/>
      <c r="X43" s="138">
        <f t="shared" ref="X43:X91" si="28">IF(X41="","",X41/X42)</f>
        <v>181.86</v>
      </c>
      <c r="Y43" s="25"/>
      <c r="Z43" s="160"/>
      <c r="AA43" s="135" t="s">
        <v>47</v>
      </c>
      <c r="AB43" s="30"/>
      <c r="AC43" s="138">
        <f>IF(AC41="","",AC41/AC42)</f>
        <v>183.58219178082192</v>
      </c>
      <c r="AD43" s="30"/>
      <c r="AE43" s="141">
        <f>X43-A43</f>
        <v>-1.2367741935483707</v>
      </c>
    </row>
    <row r="44" spans="1:31" x14ac:dyDescent="0.25">
      <c r="A44" s="112">
        <v>9967</v>
      </c>
      <c r="B44" s="36" t="s">
        <v>45</v>
      </c>
      <c r="C44" s="22" t="s">
        <v>20</v>
      </c>
      <c r="D44" s="152"/>
      <c r="E44" s="152"/>
      <c r="F44" s="152">
        <v>2420</v>
      </c>
      <c r="G44" s="152"/>
      <c r="H44" s="152"/>
      <c r="I44" s="152"/>
      <c r="J44" s="152"/>
      <c r="K44" s="152"/>
      <c r="L44" s="152"/>
      <c r="M44" s="152"/>
      <c r="N44" s="152"/>
      <c r="O44" s="152">
        <v>1294</v>
      </c>
      <c r="P44" s="152"/>
      <c r="Q44" s="152">
        <v>2357</v>
      </c>
      <c r="R44" s="152">
        <v>987</v>
      </c>
      <c r="S44" s="152"/>
      <c r="T44" s="152"/>
      <c r="U44" s="152"/>
      <c r="V44" s="152"/>
      <c r="W44" s="152"/>
      <c r="X44" s="145">
        <f t="shared" ref="X44:X45" si="29">IF(SUM(D44:W44)=0,"",SUM(D44:W44))</f>
        <v>7058</v>
      </c>
      <c r="Y44" s="19"/>
      <c r="Z44" s="160"/>
      <c r="AA44" s="36" t="s">
        <v>45</v>
      </c>
      <c r="AB44" s="30"/>
      <c r="AC44" s="112">
        <v>10963</v>
      </c>
      <c r="AD44" s="30"/>
      <c r="AE44" s="145"/>
    </row>
    <row r="45" spans="1:31" x14ac:dyDescent="0.25">
      <c r="A45" s="112">
        <v>62</v>
      </c>
      <c r="B45" s="136" t="s">
        <v>48</v>
      </c>
      <c r="C45" s="22" t="s">
        <v>22</v>
      </c>
      <c r="D45" s="114"/>
      <c r="E45" s="152"/>
      <c r="F45" s="152">
        <v>15</v>
      </c>
      <c r="G45" s="152"/>
      <c r="H45" s="152"/>
      <c r="I45" s="152"/>
      <c r="J45" s="152"/>
      <c r="K45" s="152"/>
      <c r="L45" s="152"/>
      <c r="M45" s="152"/>
      <c r="N45" s="152"/>
      <c r="O45" s="152">
        <v>8</v>
      </c>
      <c r="P45" s="152"/>
      <c r="Q45" s="152">
        <v>14</v>
      </c>
      <c r="R45" s="152">
        <v>6</v>
      </c>
      <c r="S45" s="152"/>
      <c r="T45" s="152"/>
      <c r="U45" s="152"/>
      <c r="V45" s="152"/>
      <c r="W45" s="152"/>
      <c r="X45" s="145">
        <f t="shared" si="29"/>
        <v>43</v>
      </c>
      <c r="Y45" s="114">
        <f t="shared" ref="Y45:Y91" si="30">IF(COUNTA(D45:W45)=0,"",COUNTA(D45:W45))</f>
        <v>4</v>
      </c>
      <c r="Z45" s="160" t="s">
        <v>463</v>
      </c>
      <c r="AA45" s="38" t="s">
        <v>48</v>
      </c>
      <c r="AB45" s="30"/>
      <c r="AC45" s="112">
        <v>68</v>
      </c>
      <c r="AD45" s="30"/>
      <c r="AE45" s="145"/>
    </row>
    <row r="46" spans="1:31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>
        <f>+F44/F45</f>
        <v>161.33333333333334</v>
      </c>
      <c r="G46" s="138"/>
      <c r="H46" s="138"/>
      <c r="I46" s="138"/>
      <c r="J46" s="138"/>
      <c r="K46" s="138"/>
      <c r="L46" s="138"/>
      <c r="M46" s="138"/>
      <c r="N46" s="138"/>
      <c r="O46" s="138">
        <f t="shared" ref="O46" si="31">IF(O44="","",O44/O45)</f>
        <v>161.75</v>
      </c>
      <c r="P46" s="138"/>
      <c r="Q46" s="138">
        <f>+Q44/Q45</f>
        <v>168.35714285714286</v>
      </c>
      <c r="R46" s="138">
        <f>+R44/R45</f>
        <v>164.5</v>
      </c>
      <c r="S46" s="138"/>
      <c r="T46" s="138"/>
      <c r="U46" s="138"/>
      <c r="V46" s="138"/>
      <c r="W46" s="138"/>
      <c r="X46" s="138">
        <f t="shared" si="28"/>
        <v>164.13953488372093</v>
      </c>
      <c r="Y46" s="25"/>
      <c r="Z46" s="23"/>
      <c r="AA46" s="133" t="s">
        <v>49</v>
      </c>
      <c r="AB46" s="30"/>
      <c r="AC46" s="138">
        <f>IF(AC44="","",AC44/AC45)</f>
        <v>161.22058823529412</v>
      </c>
      <c r="AD46" s="30"/>
      <c r="AE46" s="141">
        <f>X46-A46</f>
        <v>3.381470367591902</v>
      </c>
    </row>
    <row r="47" spans="1:31" x14ac:dyDescent="0.25">
      <c r="A47" s="112">
        <v>2579</v>
      </c>
      <c r="B47" s="36" t="s">
        <v>45</v>
      </c>
      <c r="C47" s="22" t="s">
        <v>20</v>
      </c>
      <c r="D47" s="114"/>
      <c r="E47" s="152"/>
      <c r="F47" s="152"/>
      <c r="G47" s="152"/>
      <c r="H47" s="152"/>
      <c r="I47" s="152"/>
      <c r="J47" s="152"/>
      <c r="K47" s="152">
        <v>1293</v>
      </c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45">
        <f t="shared" ref="X47:X48" si="32">IF(SUM(D47:W47)=0,"",SUM(D47:W47))</f>
        <v>1293</v>
      </c>
      <c r="Y47" s="19"/>
      <c r="Z47" s="23"/>
      <c r="AA47" s="36" t="s">
        <v>45</v>
      </c>
      <c r="AB47" s="30"/>
      <c r="AC47" s="112">
        <v>3872</v>
      </c>
      <c r="AD47" s="30"/>
      <c r="AE47" s="145"/>
    </row>
    <row r="48" spans="1:31" x14ac:dyDescent="0.25">
      <c r="A48" s="112">
        <v>18</v>
      </c>
      <c r="B48" s="132" t="s">
        <v>50</v>
      </c>
      <c r="C48" s="22" t="s">
        <v>22</v>
      </c>
      <c r="D48" s="114"/>
      <c r="E48" s="152"/>
      <c r="F48" s="152"/>
      <c r="G48" s="152"/>
      <c r="H48" s="152"/>
      <c r="I48" s="152"/>
      <c r="J48" s="152"/>
      <c r="K48" s="152">
        <v>8</v>
      </c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45">
        <f t="shared" si="32"/>
        <v>8</v>
      </c>
      <c r="Y48" s="114">
        <f t="shared" ref="Y48:Y91" si="33">IF(COUNTA(D48:W48)=0,"",COUNTA(D48:W48))</f>
        <v>1</v>
      </c>
      <c r="Z48" s="160" t="s">
        <v>359</v>
      </c>
      <c r="AA48" s="31" t="s">
        <v>50</v>
      </c>
      <c r="AB48" s="30"/>
      <c r="AC48" s="112">
        <v>26</v>
      </c>
      <c r="AD48" s="30"/>
      <c r="AE48" s="145"/>
    </row>
    <row r="49" spans="1:31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51"/>
      <c r="G49" s="151"/>
      <c r="H49" s="151"/>
      <c r="I49" s="151"/>
      <c r="J49" s="151"/>
      <c r="K49" s="138">
        <f>+K47/K48</f>
        <v>161.625</v>
      </c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>
        <f t="shared" si="28"/>
        <v>161.625</v>
      </c>
      <c r="Y49" s="25"/>
      <c r="Z49" s="23"/>
      <c r="AA49" s="133" t="s">
        <v>51</v>
      </c>
      <c r="AB49" s="30"/>
      <c r="AC49" s="138">
        <f>IF(AC47="","",AC47/AC48)</f>
        <v>148.92307692307693</v>
      </c>
      <c r="AD49" s="30"/>
      <c r="AE49" s="141">
        <f>X49-A49</f>
        <v>18.347222222222229</v>
      </c>
    </row>
    <row r="50" spans="1:31" x14ac:dyDescent="0.25">
      <c r="A50" s="139">
        <v>6917</v>
      </c>
      <c r="B50" s="37" t="s">
        <v>45</v>
      </c>
      <c r="C50" s="22" t="s">
        <v>20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>
        <v>768</v>
      </c>
      <c r="O50" s="114"/>
      <c r="P50" s="114"/>
      <c r="Q50" s="114"/>
      <c r="R50" s="114"/>
      <c r="S50" s="114"/>
      <c r="T50" s="114"/>
      <c r="U50" s="114"/>
      <c r="V50" s="114"/>
      <c r="W50" s="114"/>
      <c r="X50" s="145">
        <f t="shared" ref="X50:X51" si="34">IF(SUM(D50:W50)=0,"",SUM(D50:W50))</f>
        <v>768</v>
      </c>
      <c r="Y50" s="19"/>
      <c r="Z50" s="23"/>
      <c r="AA50" s="37" t="s">
        <v>45</v>
      </c>
      <c r="AB50" s="30"/>
      <c r="AC50" s="139">
        <v>7685</v>
      </c>
      <c r="AD50" s="30"/>
      <c r="AE50" s="150"/>
    </row>
    <row r="51" spans="1:31" x14ac:dyDescent="0.25">
      <c r="A51" s="139">
        <v>44</v>
      </c>
      <c r="B51" s="27" t="s">
        <v>244</v>
      </c>
      <c r="C51" s="22" t="s">
        <v>22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>
        <v>5</v>
      </c>
      <c r="O51" s="114"/>
      <c r="P51" s="114"/>
      <c r="Q51" s="114"/>
      <c r="R51" s="114"/>
      <c r="S51" s="114"/>
      <c r="T51" s="114"/>
      <c r="U51" s="114"/>
      <c r="V51" s="114"/>
      <c r="W51" s="114"/>
      <c r="X51" s="145">
        <f t="shared" si="34"/>
        <v>5</v>
      </c>
      <c r="Y51" s="114">
        <f t="shared" ref="Y51:Y91" si="35">IF(COUNTA(D51:W51)=0,"",COUNTA(D51:W51))</f>
        <v>1</v>
      </c>
      <c r="Z51" s="160" t="s">
        <v>389</v>
      </c>
      <c r="AA51" s="27" t="s">
        <v>244</v>
      </c>
      <c r="AB51" s="30"/>
      <c r="AC51" s="139">
        <v>49</v>
      </c>
      <c r="AD51" s="30"/>
      <c r="AE51" s="150"/>
    </row>
    <row r="52" spans="1:31" x14ac:dyDescent="0.25">
      <c r="A52" s="138">
        <f>A50/A51</f>
        <v>157.20454545454547</v>
      </c>
      <c r="B52" s="135" t="s">
        <v>245</v>
      </c>
      <c r="C52" s="22" t="s">
        <v>24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38">
        <f>+N50/N51</f>
        <v>153.6</v>
      </c>
      <c r="O52" s="138"/>
      <c r="P52" s="138"/>
      <c r="Q52" s="138"/>
      <c r="R52" s="138"/>
      <c r="S52" s="138"/>
      <c r="T52" s="138"/>
      <c r="U52" s="138"/>
      <c r="V52" s="138"/>
      <c r="W52" s="138"/>
      <c r="X52" s="138">
        <f t="shared" si="28"/>
        <v>153.6</v>
      </c>
      <c r="Y52" s="25"/>
      <c r="Z52" s="23"/>
      <c r="AA52" s="135" t="s">
        <v>245</v>
      </c>
      <c r="AB52" s="30"/>
      <c r="AC52" s="138">
        <f>IF(AC50="","",AC50/AC51)</f>
        <v>156.83673469387756</v>
      </c>
      <c r="AD52" s="30"/>
      <c r="AE52" s="141">
        <f>X52-A52</f>
        <v>-3.6045454545454731</v>
      </c>
    </row>
    <row r="53" spans="1:31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v>2820</v>
      </c>
      <c r="G53" s="145"/>
      <c r="H53" s="145">
        <v>3403</v>
      </c>
      <c r="I53" s="145">
        <v>1354</v>
      </c>
      <c r="J53" s="145"/>
      <c r="K53" s="145"/>
      <c r="L53" s="145"/>
      <c r="M53" s="145"/>
      <c r="N53" s="145"/>
      <c r="O53" s="145">
        <v>1466</v>
      </c>
      <c r="P53" s="145"/>
      <c r="Q53" s="145">
        <v>2853</v>
      </c>
      <c r="R53" s="145"/>
      <c r="S53" s="145"/>
      <c r="T53" s="145">
        <v>1559</v>
      </c>
      <c r="U53" s="145">
        <v>1404</v>
      </c>
      <c r="V53" s="145"/>
      <c r="W53" s="145"/>
      <c r="X53" s="145">
        <f t="shared" ref="X53:X54" si="36">IF(SUM(D53:W53)=0,"",SUM(D53:W53))</f>
        <v>16328</v>
      </c>
      <c r="Y53" s="19"/>
      <c r="Z53" s="160"/>
      <c r="AA53" s="37" t="s">
        <v>52</v>
      </c>
      <c r="AB53" s="39"/>
      <c r="AC53" s="112">
        <v>44760</v>
      </c>
      <c r="AD53" s="39"/>
      <c r="AE53" s="145"/>
    </row>
    <row r="54" spans="1:31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v>15</v>
      </c>
      <c r="G54" s="145"/>
      <c r="H54" s="145">
        <v>18</v>
      </c>
      <c r="I54" s="145">
        <v>8</v>
      </c>
      <c r="J54" s="145"/>
      <c r="K54" s="145"/>
      <c r="L54" s="145"/>
      <c r="M54" s="145"/>
      <c r="N54" s="145"/>
      <c r="O54" s="145">
        <v>8</v>
      </c>
      <c r="P54" s="145"/>
      <c r="Q54" s="145">
        <v>14</v>
      </c>
      <c r="R54" s="145"/>
      <c r="S54" s="145"/>
      <c r="T54" s="145">
        <v>9</v>
      </c>
      <c r="U54" s="145">
        <v>8</v>
      </c>
      <c r="V54" s="145"/>
      <c r="W54" s="145"/>
      <c r="X54" s="145">
        <f t="shared" si="36"/>
        <v>88</v>
      </c>
      <c r="Y54" s="114">
        <f t="shared" ref="Y54:Y91" si="37">IF(COUNTA(D54:W54)=0,"",COUNTA(D54:W54))</f>
        <v>8</v>
      </c>
      <c r="Z54" s="160" t="s">
        <v>469</v>
      </c>
      <c r="AA54" s="27" t="s">
        <v>53</v>
      </c>
      <c r="AB54" s="39"/>
      <c r="AC54" s="112">
        <v>234</v>
      </c>
      <c r="AD54" s="39"/>
      <c r="AE54" s="145"/>
    </row>
    <row r="55" spans="1:31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138">
        <f>+F53/F54</f>
        <v>188</v>
      </c>
      <c r="G55" s="138"/>
      <c r="H55" s="138">
        <f>+H53/H54</f>
        <v>189.05555555555554</v>
      </c>
      <c r="I55" s="138">
        <f>+I53/I54</f>
        <v>169.25</v>
      </c>
      <c r="J55" s="138"/>
      <c r="K55" s="138"/>
      <c r="L55" s="138"/>
      <c r="M55" s="138"/>
      <c r="N55" s="138"/>
      <c r="O55" s="138">
        <f>+O53/O54</f>
        <v>183.25</v>
      </c>
      <c r="P55" s="138"/>
      <c r="Q55" s="241">
        <f>+Q53/Q54</f>
        <v>203.78571428571428</v>
      </c>
      <c r="R55" s="241"/>
      <c r="S55" s="241"/>
      <c r="T55" s="138">
        <f>+T53/T54</f>
        <v>173.22222222222223</v>
      </c>
      <c r="U55" s="138">
        <f>+U53/U54</f>
        <v>175.5</v>
      </c>
      <c r="V55" s="138"/>
      <c r="W55" s="138"/>
      <c r="X55" s="138">
        <f t="shared" si="28"/>
        <v>185.54545454545453</v>
      </c>
      <c r="Y55" s="25"/>
      <c r="Z55" s="194"/>
      <c r="AA55" s="135" t="s">
        <v>54</v>
      </c>
      <c r="AB55" s="39"/>
      <c r="AC55" s="138">
        <f>IF(AC53="","",AC53/AC54)</f>
        <v>191.28205128205127</v>
      </c>
      <c r="AD55" s="39"/>
      <c r="AE55" s="141">
        <f>X55-A55</f>
        <v>-6.1793160967473</v>
      </c>
    </row>
    <row r="56" spans="1:31" x14ac:dyDescent="0.25">
      <c r="A56" s="166"/>
      <c r="B56" s="37" t="s">
        <v>299</v>
      </c>
      <c r="C56" s="17" t="s">
        <v>20</v>
      </c>
      <c r="D56" s="166"/>
      <c r="E56" s="166"/>
      <c r="F56" s="166"/>
      <c r="G56" s="166"/>
      <c r="H56" s="166"/>
      <c r="I56" s="166"/>
      <c r="J56" s="166"/>
      <c r="K56" s="139">
        <v>1043</v>
      </c>
      <c r="L56" s="139"/>
      <c r="M56" s="139"/>
      <c r="N56" s="139">
        <v>700</v>
      </c>
      <c r="O56" s="139"/>
      <c r="P56" s="139"/>
      <c r="Q56" s="139"/>
      <c r="R56" s="139"/>
      <c r="S56" s="139"/>
      <c r="T56" s="139"/>
      <c r="U56" s="139"/>
      <c r="V56" s="139"/>
      <c r="W56" s="139"/>
      <c r="X56" s="145">
        <f t="shared" ref="X56:X57" si="38">IF(SUM(D56:W56)=0,"",SUM(D56:W56))</f>
        <v>1743</v>
      </c>
      <c r="Y56" s="19"/>
      <c r="Z56" s="194"/>
      <c r="AA56" s="37" t="s">
        <v>299</v>
      </c>
      <c r="AB56" s="39"/>
      <c r="AC56" s="139">
        <v>1743</v>
      </c>
      <c r="AD56" s="39"/>
      <c r="AE56" s="150"/>
    </row>
    <row r="57" spans="1:31" x14ac:dyDescent="0.25">
      <c r="A57" s="166"/>
      <c r="B57" s="134" t="s">
        <v>300</v>
      </c>
      <c r="C57" s="22" t="s">
        <v>22</v>
      </c>
      <c r="D57" s="166"/>
      <c r="E57" s="166"/>
      <c r="F57" s="166"/>
      <c r="G57" s="166"/>
      <c r="H57" s="166"/>
      <c r="I57" s="166"/>
      <c r="J57" s="166"/>
      <c r="K57" s="139">
        <v>8</v>
      </c>
      <c r="L57" s="139"/>
      <c r="M57" s="139"/>
      <c r="N57" s="139">
        <v>5</v>
      </c>
      <c r="O57" s="139"/>
      <c r="P57" s="139"/>
      <c r="Q57" s="139"/>
      <c r="R57" s="139"/>
      <c r="S57" s="139"/>
      <c r="T57" s="139"/>
      <c r="U57" s="139"/>
      <c r="V57" s="139"/>
      <c r="W57" s="139"/>
      <c r="X57" s="145">
        <f t="shared" si="38"/>
        <v>13</v>
      </c>
      <c r="Y57" s="114">
        <f t="shared" ref="Y57:Y91" si="39">IF(COUNTA(D57:W57)=0,"",COUNTA(D57:W57))</f>
        <v>2</v>
      </c>
      <c r="Z57" s="160" t="s">
        <v>388</v>
      </c>
      <c r="AA57" s="134" t="s">
        <v>300</v>
      </c>
      <c r="AB57" s="39"/>
      <c r="AC57" s="139">
        <v>13</v>
      </c>
      <c r="AD57" s="39"/>
      <c r="AE57" s="150"/>
    </row>
    <row r="58" spans="1:31" x14ac:dyDescent="0.25">
      <c r="A58" s="166"/>
      <c r="B58" s="135" t="s">
        <v>301</v>
      </c>
      <c r="C58" s="22" t="s">
        <v>24</v>
      </c>
      <c r="D58" s="138"/>
      <c r="E58" s="138"/>
      <c r="F58" s="138"/>
      <c r="G58" s="138"/>
      <c r="H58" s="138"/>
      <c r="I58" s="138"/>
      <c r="J58" s="138"/>
      <c r="K58" s="138">
        <f>+K56/K57</f>
        <v>130.375</v>
      </c>
      <c r="L58" s="138"/>
      <c r="M58" s="138"/>
      <c r="N58" s="138">
        <f>+N56/N57</f>
        <v>140</v>
      </c>
      <c r="O58" s="138"/>
      <c r="P58" s="138"/>
      <c r="Q58" s="138"/>
      <c r="R58" s="138"/>
      <c r="S58" s="138"/>
      <c r="T58" s="138"/>
      <c r="U58" s="138"/>
      <c r="V58" s="138"/>
      <c r="W58" s="138"/>
      <c r="X58" s="138">
        <f t="shared" si="28"/>
        <v>134.07692307692307</v>
      </c>
      <c r="Y58" s="25"/>
      <c r="Z58" s="194"/>
      <c r="AA58" s="135" t="s">
        <v>301</v>
      </c>
      <c r="AB58" s="39"/>
      <c r="AC58" s="138">
        <f>IF(AC56="","",AC56/AC57)</f>
        <v>134.07692307692307</v>
      </c>
      <c r="AD58" s="39"/>
      <c r="AE58" s="141"/>
    </row>
    <row r="59" spans="1:31" x14ac:dyDescent="0.25">
      <c r="A59" s="111">
        <v>21668</v>
      </c>
      <c r="B59" s="37" t="s">
        <v>55</v>
      </c>
      <c r="C59" s="17" t="s">
        <v>20</v>
      </c>
      <c r="D59" s="145"/>
      <c r="E59" s="145"/>
      <c r="F59" s="145">
        <v>2916</v>
      </c>
      <c r="G59" s="145"/>
      <c r="H59" s="145">
        <v>3387</v>
      </c>
      <c r="I59" s="145">
        <v>2332</v>
      </c>
      <c r="J59" s="145"/>
      <c r="K59" s="145"/>
      <c r="L59" s="145"/>
      <c r="M59" s="145">
        <v>1857</v>
      </c>
      <c r="N59" s="145"/>
      <c r="O59" s="145">
        <v>1623</v>
      </c>
      <c r="P59" s="145"/>
      <c r="Q59" s="145"/>
      <c r="R59" s="145"/>
      <c r="S59" s="145"/>
      <c r="T59" s="145"/>
      <c r="U59" s="145"/>
      <c r="V59" s="145">
        <v>1162</v>
      </c>
      <c r="W59" s="145">
        <v>1149</v>
      </c>
      <c r="X59" s="145">
        <f t="shared" ref="X59:X60" si="40">IF(SUM(D59:W59)=0,"",SUM(D59:W59))</f>
        <v>14426</v>
      </c>
      <c r="Y59" s="19"/>
      <c r="Z59" s="23"/>
      <c r="AA59" s="37" t="s">
        <v>55</v>
      </c>
      <c r="AB59" s="39"/>
      <c r="AC59" s="111">
        <v>29769</v>
      </c>
      <c r="AD59" s="39"/>
      <c r="AE59" s="145"/>
    </row>
    <row r="60" spans="1:31" x14ac:dyDescent="0.25">
      <c r="A60" s="114">
        <v>113</v>
      </c>
      <c r="B60" s="134" t="s">
        <v>56</v>
      </c>
      <c r="C60" s="22" t="s">
        <v>22</v>
      </c>
      <c r="D60" s="145"/>
      <c r="E60" s="145"/>
      <c r="F60" s="145">
        <v>15</v>
      </c>
      <c r="G60" s="145"/>
      <c r="H60" s="145">
        <v>18</v>
      </c>
      <c r="I60" s="145">
        <v>14</v>
      </c>
      <c r="J60" s="145"/>
      <c r="K60" s="145"/>
      <c r="L60" s="145"/>
      <c r="M60" s="145">
        <v>9</v>
      </c>
      <c r="N60" s="145"/>
      <c r="O60" s="145">
        <v>8</v>
      </c>
      <c r="P60" s="145"/>
      <c r="Q60" s="145"/>
      <c r="R60" s="145"/>
      <c r="S60" s="145"/>
      <c r="T60" s="145"/>
      <c r="U60" s="145"/>
      <c r="V60" s="145">
        <v>6</v>
      </c>
      <c r="W60" s="145">
        <v>6</v>
      </c>
      <c r="X60" s="145">
        <f t="shared" si="40"/>
        <v>76</v>
      </c>
      <c r="Y60" s="114">
        <f t="shared" ref="Y60:Y91" si="41">IF(COUNTA(D60:W60)=0,"",COUNTA(D60:W60))</f>
        <v>7</v>
      </c>
      <c r="Z60" s="243" t="s">
        <v>480</v>
      </c>
      <c r="AA60" s="27" t="s">
        <v>56</v>
      </c>
      <c r="AB60" s="39"/>
      <c r="AC60" s="114">
        <v>155</v>
      </c>
      <c r="AD60" s="39"/>
      <c r="AE60" s="145"/>
    </row>
    <row r="61" spans="1:31" x14ac:dyDescent="0.25">
      <c r="A61" s="138">
        <f>A59/A60</f>
        <v>191.75221238938053</v>
      </c>
      <c r="B61" s="135" t="s">
        <v>57</v>
      </c>
      <c r="C61" s="22" t="s">
        <v>24</v>
      </c>
      <c r="D61" s="138"/>
      <c r="E61" s="138"/>
      <c r="F61" s="138">
        <f>+F59/F60</f>
        <v>194.4</v>
      </c>
      <c r="G61" s="138"/>
      <c r="H61" s="138">
        <f>+H59/H60</f>
        <v>188.16666666666666</v>
      </c>
      <c r="I61" s="138">
        <f>+I59/I60</f>
        <v>166.57142857142858</v>
      </c>
      <c r="J61" s="138"/>
      <c r="K61" s="138"/>
      <c r="L61" s="138"/>
      <c r="M61" s="241">
        <f>+M59/M60</f>
        <v>206.33333333333334</v>
      </c>
      <c r="N61" s="138"/>
      <c r="O61" s="241">
        <f>+O59/O60</f>
        <v>202.875</v>
      </c>
      <c r="P61" s="241"/>
      <c r="Q61" s="241"/>
      <c r="R61" s="241"/>
      <c r="S61" s="241"/>
      <c r="T61" s="241"/>
      <c r="U61" s="241"/>
      <c r="V61" s="169">
        <f>+V59/V60</f>
        <v>193.66666666666666</v>
      </c>
      <c r="W61" s="169">
        <f>+W59/W60</f>
        <v>191.5</v>
      </c>
      <c r="X61" s="138">
        <f t="shared" si="28"/>
        <v>189.81578947368422</v>
      </c>
      <c r="Y61" s="25"/>
      <c r="Z61" s="160"/>
      <c r="AA61" s="135" t="s">
        <v>57</v>
      </c>
      <c r="AB61" s="39"/>
      <c r="AC61" s="138">
        <f>IF(AC59="","",AC59/AC60)</f>
        <v>192.05806451612904</v>
      </c>
      <c r="AD61" s="39"/>
      <c r="AE61" s="141">
        <f>X61-A61</f>
        <v>-1.936422915696312</v>
      </c>
    </row>
    <row r="62" spans="1:31" x14ac:dyDescent="0.25">
      <c r="A62" s="114">
        <v>9170</v>
      </c>
      <c r="B62" s="37" t="s">
        <v>58</v>
      </c>
      <c r="C62" s="17" t="s">
        <v>20</v>
      </c>
      <c r="D62" s="150"/>
      <c r="E62" s="145"/>
      <c r="F62" s="145"/>
      <c r="G62" s="145"/>
      <c r="H62" s="145"/>
      <c r="I62" s="145"/>
      <c r="J62" s="145"/>
      <c r="K62" s="145">
        <v>1172</v>
      </c>
      <c r="L62" s="145"/>
      <c r="M62" s="145"/>
      <c r="N62" s="145"/>
      <c r="O62" s="145">
        <v>1193</v>
      </c>
      <c r="P62" s="145"/>
      <c r="Q62" s="145"/>
      <c r="R62" s="145"/>
      <c r="S62" s="145"/>
      <c r="T62" s="145"/>
      <c r="U62" s="145"/>
      <c r="V62" s="145"/>
      <c r="W62" s="145"/>
      <c r="X62" s="145">
        <f t="shared" ref="X62:X63" si="42">IF(SUM(D62:W62)=0,"",SUM(D62:W62))</f>
        <v>2365</v>
      </c>
      <c r="Y62" s="19"/>
      <c r="Z62" s="23"/>
      <c r="AA62" s="37" t="s">
        <v>58</v>
      </c>
      <c r="AB62" s="39"/>
      <c r="AC62" s="114">
        <v>10339</v>
      </c>
      <c r="AD62" s="39"/>
      <c r="AE62" s="145"/>
    </row>
    <row r="63" spans="1:31" x14ac:dyDescent="0.25">
      <c r="A63" s="114">
        <v>61</v>
      </c>
      <c r="B63" s="134" t="s">
        <v>59</v>
      </c>
      <c r="C63" s="22" t="s">
        <v>22</v>
      </c>
      <c r="D63" s="150"/>
      <c r="E63" s="145"/>
      <c r="F63" s="145"/>
      <c r="G63" s="145"/>
      <c r="H63" s="145"/>
      <c r="I63" s="145"/>
      <c r="J63" s="145"/>
      <c r="K63" s="145">
        <v>8</v>
      </c>
      <c r="L63" s="145"/>
      <c r="M63" s="145"/>
      <c r="N63" s="145"/>
      <c r="O63" s="145">
        <v>8</v>
      </c>
      <c r="P63" s="145"/>
      <c r="Q63" s="145"/>
      <c r="R63" s="145"/>
      <c r="S63" s="145"/>
      <c r="T63" s="145"/>
      <c r="U63" s="145"/>
      <c r="V63" s="145"/>
      <c r="W63" s="145"/>
      <c r="X63" s="145">
        <f t="shared" si="42"/>
        <v>16</v>
      </c>
      <c r="Y63" s="114">
        <f t="shared" ref="Y63:Y91" si="43">IF(COUNTA(D63:W63)=0,"",COUNTA(D63:W63))</f>
        <v>2</v>
      </c>
      <c r="Z63" s="160" t="s">
        <v>406</v>
      </c>
      <c r="AA63" s="27" t="s">
        <v>59</v>
      </c>
      <c r="AB63" s="39"/>
      <c r="AC63" s="114">
        <v>69</v>
      </c>
      <c r="AD63" s="39"/>
      <c r="AE63" s="145"/>
    </row>
    <row r="64" spans="1:31" x14ac:dyDescent="0.25">
      <c r="A64" s="138">
        <f>A62/A63</f>
        <v>150.32786885245901</v>
      </c>
      <c r="B64" s="135" t="s">
        <v>60</v>
      </c>
      <c r="C64" s="22" t="s">
        <v>24</v>
      </c>
      <c r="D64" s="141"/>
      <c r="E64" s="138"/>
      <c r="F64" s="138"/>
      <c r="G64" s="138"/>
      <c r="H64" s="138"/>
      <c r="I64" s="138"/>
      <c r="J64" s="138"/>
      <c r="K64" s="138">
        <f>+K62/K63</f>
        <v>146.5</v>
      </c>
      <c r="L64" s="138"/>
      <c r="M64" s="138"/>
      <c r="N64" s="138"/>
      <c r="O64" s="138">
        <f>+O62/O63</f>
        <v>149.125</v>
      </c>
      <c r="P64" s="138"/>
      <c r="Q64" s="138"/>
      <c r="R64" s="138"/>
      <c r="S64" s="138"/>
      <c r="T64" s="138"/>
      <c r="U64" s="138"/>
      <c r="V64" s="138"/>
      <c r="W64" s="138"/>
      <c r="X64" s="138">
        <f t="shared" si="28"/>
        <v>147.8125</v>
      </c>
      <c r="Y64" s="25"/>
      <c r="Z64" s="160"/>
      <c r="AA64" s="135" t="s">
        <v>60</v>
      </c>
      <c r="AB64" s="39"/>
      <c r="AC64" s="138">
        <f>IF(AC62="","",AC62/AC63)</f>
        <v>149.84057971014494</v>
      </c>
      <c r="AD64" s="39"/>
      <c r="AE64" s="141">
        <f>X64-A64</f>
        <v>-2.5153688524590052</v>
      </c>
    </row>
    <row r="65" spans="1:31" x14ac:dyDescent="0.25">
      <c r="A65" s="112">
        <v>1984</v>
      </c>
      <c r="B65" s="37" t="s">
        <v>61</v>
      </c>
      <c r="C65" s="17" t="s">
        <v>20</v>
      </c>
      <c r="D65" s="150"/>
      <c r="E65" s="145"/>
      <c r="F65" s="145"/>
      <c r="G65" s="145"/>
      <c r="H65" s="145"/>
      <c r="I65" s="145"/>
      <c r="J65" s="145"/>
      <c r="K65" s="145"/>
      <c r="L65" s="145"/>
      <c r="M65" s="145">
        <v>460</v>
      </c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>
        <f t="shared" ref="X65:X66" si="44">IF(SUM(D65:W65)=0,"",SUM(D65:W65))</f>
        <v>460</v>
      </c>
      <c r="Y65" s="19"/>
      <c r="Z65" s="23"/>
      <c r="AA65" s="37" t="s">
        <v>61</v>
      </c>
      <c r="AB65" s="39"/>
      <c r="AC65" s="112">
        <v>2444</v>
      </c>
      <c r="AD65" s="39"/>
      <c r="AE65" s="145"/>
    </row>
    <row r="66" spans="1:31" x14ac:dyDescent="0.25">
      <c r="A66" s="112">
        <v>12</v>
      </c>
      <c r="B66" s="134" t="s">
        <v>34</v>
      </c>
      <c r="C66" s="22" t="s">
        <v>22</v>
      </c>
      <c r="D66" s="150"/>
      <c r="E66" s="145"/>
      <c r="F66" s="145"/>
      <c r="G66" s="145"/>
      <c r="H66" s="145"/>
      <c r="I66" s="145"/>
      <c r="J66" s="145"/>
      <c r="K66" s="145"/>
      <c r="L66" s="145"/>
      <c r="M66" s="145">
        <v>3</v>
      </c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>
        <f t="shared" si="44"/>
        <v>3</v>
      </c>
      <c r="Y66" s="114">
        <f t="shared" ref="Y66:Y91" si="45">IF(COUNTA(D66:W66)=0,"",COUNTA(D66:W66))</f>
        <v>1</v>
      </c>
      <c r="Z66" s="160" t="s">
        <v>390</v>
      </c>
      <c r="AA66" s="27" t="s">
        <v>34</v>
      </c>
      <c r="AB66" s="39"/>
      <c r="AC66" s="112">
        <v>15</v>
      </c>
      <c r="AD66" s="39"/>
      <c r="AE66" s="145"/>
    </row>
    <row r="67" spans="1:31" x14ac:dyDescent="0.25">
      <c r="A67" s="138">
        <f>A65/A66</f>
        <v>165.33333333333334</v>
      </c>
      <c r="B67" s="135" t="s">
        <v>62</v>
      </c>
      <c r="C67" s="22" t="s">
        <v>24</v>
      </c>
      <c r="D67" s="141"/>
      <c r="E67" s="138"/>
      <c r="F67" s="138"/>
      <c r="G67" s="138"/>
      <c r="H67" s="138"/>
      <c r="I67" s="138"/>
      <c r="J67" s="138"/>
      <c r="K67" s="138"/>
      <c r="L67" s="138"/>
      <c r="M67" s="138">
        <f>+M65/M66</f>
        <v>153.33333333333334</v>
      </c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>
        <f t="shared" si="28"/>
        <v>153.33333333333334</v>
      </c>
      <c r="Y67" s="25"/>
      <c r="Z67" s="160"/>
      <c r="AA67" s="135" t="s">
        <v>62</v>
      </c>
      <c r="AB67" s="39"/>
      <c r="AC67" s="138">
        <f>IF(AC65="","",AC65/AC66)</f>
        <v>162.93333333333334</v>
      </c>
      <c r="AD67" s="39"/>
      <c r="AE67" s="141">
        <f>X67-A67</f>
        <v>-12</v>
      </c>
    </row>
    <row r="68" spans="1:31" x14ac:dyDescent="0.25">
      <c r="A68" s="112">
        <v>8576</v>
      </c>
      <c r="B68" s="40" t="s">
        <v>63</v>
      </c>
      <c r="C68" s="17" t="s">
        <v>20</v>
      </c>
      <c r="D68" s="150"/>
      <c r="E68" s="145"/>
      <c r="F68" s="145"/>
      <c r="G68" s="145"/>
      <c r="H68" s="145"/>
      <c r="I68" s="145"/>
      <c r="J68" s="145"/>
      <c r="K68" s="145">
        <v>1048</v>
      </c>
      <c r="L68" s="145">
        <v>879</v>
      </c>
      <c r="M68" s="145"/>
      <c r="N68" s="145"/>
      <c r="O68" s="145">
        <v>1074</v>
      </c>
      <c r="P68" s="145"/>
      <c r="Q68" s="145"/>
      <c r="R68" s="145"/>
      <c r="S68" s="145"/>
      <c r="T68" s="145"/>
      <c r="U68" s="145"/>
      <c r="V68" s="145"/>
      <c r="W68" s="145"/>
      <c r="X68" s="145">
        <f t="shared" ref="X68:X69" si="46">IF(SUM(D68:W68)=0,"",SUM(D68:W68))</f>
        <v>3001</v>
      </c>
      <c r="Y68" s="19"/>
      <c r="Z68" s="23"/>
      <c r="AA68" s="40" t="s">
        <v>63</v>
      </c>
      <c r="AB68" s="39"/>
      <c r="AC68" s="112">
        <v>10289</v>
      </c>
      <c r="AD68" s="39"/>
      <c r="AE68" s="145"/>
    </row>
    <row r="69" spans="1:31" x14ac:dyDescent="0.25">
      <c r="A69" s="112">
        <v>60</v>
      </c>
      <c r="B69" s="132" t="s">
        <v>64</v>
      </c>
      <c r="C69" s="22" t="s">
        <v>22</v>
      </c>
      <c r="D69" s="150"/>
      <c r="E69" s="145"/>
      <c r="F69" s="145"/>
      <c r="G69" s="145"/>
      <c r="H69" s="145"/>
      <c r="I69" s="145"/>
      <c r="J69" s="145"/>
      <c r="K69" s="145">
        <v>8</v>
      </c>
      <c r="L69" s="145">
        <v>7</v>
      </c>
      <c r="M69" s="145"/>
      <c r="N69" s="145"/>
      <c r="O69" s="145">
        <v>8</v>
      </c>
      <c r="P69" s="145"/>
      <c r="Q69" s="145"/>
      <c r="R69" s="145"/>
      <c r="S69" s="145"/>
      <c r="T69" s="145"/>
      <c r="U69" s="145"/>
      <c r="V69" s="145"/>
      <c r="W69" s="145"/>
      <c r="X69" s="145">
        <f t="shared" si="46"/>
        <v>23</v>
      </c>
      <c r="Y69" s="114">
        <f t="shared" ref="Y69:Y91" si="47">IF(COUNTA(D69:W69)=0,"",COUNTA(D69:W69))</f>
        <v>3</v>
      </c>
      <c r="Z69" s="254" t="s">
        <v>405</v>
      </c>
      <c r="AA69" s="31" t="s">
        <v>64</v>
      </c>
      <c r="AB69" s="39"/>
      <c r="AC69" s="112">
        <v>75</v>
      </c>
      <c r="AD69" s="39"/>
      <c r="AE69" s="145"/>
    </row>
    <row r="70" spans="1:31" x14ac:dyDescent="0.25">
      <c r="A70" s="138">
        <f>A68/A69</f>
        <v>142.93333333333334</v>
      </c>
      <c r="B70" s="133" t="s">
        <v>65</v>
      </c>
      <c r="C70" s="22" t="s">
        <v>24</v>
      </c>
      <c r="D70" s="141"/>
      <c r="E70" s="138"/>
      <c r="F70" s="138"/>
      <c r="G70" s="138"/>
      <c r="H70" s="138"/>
      <c r="I70" s="138"/>
      <c r="J70" s="138"/>
      <c r="K70" s="138">
        <f>+K68/K69</f>
        <v>131</v>
      </c>
      <c r="L70" s="138">
        <f>+L68/L69</f>
        <v>125.57142857142857</v>
      </c>
      <c r="M70" s="138"/>
      <c r="N70" s="138"/>
      <c r="O70" s="138">
        <f>+O68/O69</f>
        <v>134.25</v>
      </c>
      <c r="P70" s="138"/>
      <c r="Q70" s="138"/>
      <c r="R70" s="138"/>
      <c r="S70" s="138"/>
      <c r="T70" s="138"/>
      <c r="U70" s="138"/>
      <c r="V70" s="138"/>
      <c r="W70" s="138"/>
      <c r="X70" s="138">
        <f t="shared" si="28"/>
        <v>130.47826086956522</v>
      </c>
      <c r="Y70" s="25"/>
      <c r="Z70" s="160"/>
      <c r="AA70" s="133" t="s">
        <v>65</v>
      </c>
      <c r="AB70" s="39"/>
      <c r="AC70" s="138">
        <f>IF(AC68="","",AC68/AC69)</f>
        <v>137.18666666666667</v>
      </c>
      <c r="AD70" s="39"/>
      <c r="AE70" s="141">
        <f>X70-A70</f>
        <v>-12.455072463768118</v>
      </c>
    </row>
    <row r="71" spans="1:31" x14ac:dyDescent="0.25">
      <c r="A71" s="112">
        <v>37878</v>
      </c>
      <c r="B71" s="37" t="s">
        <v>66</v>
      </c>
      <c r="C71" s="17" t="s">
        <v>20</v>
      </c>
      <c r="D71" s="145">
        <v>1426</v>
      </c>
      <c r="E71" s="145">
        <v>2693</v>
      </c>
      <c r="F71" s="145"/>
      <c r="G71" s="145"/>
      <c r="H71" s="145"/>
      <c r="I71" s="145"/>
      <c r="J71" s="145">
        <v>1467</v>
      </c>
      <c r="K71" s="145"/>
      <c r="L71" s="145"/>
      <c r="M71" s="145">
        <v>1448</v>
      </c>
      <c r="N71" s="145"/>
      <c r="O71" s="145">
        <v>1452</v>
      </c>
      <c r="P71" s="145"/>
      <c r="Q71" s="145">
        <v>2492</v>
      </c>
      <c r="R71" s="145"/>
      <c r="S71" s="145"/>
      <c r="T71" s="145"/>
      <c r="U71" s="145">
        <v>1328</v>
      </c>
      <c r="V71" s="145">
        <v>1092</v>
      </c>
      <c r="W71" s="145">
        <v>1025</v>
      </c>
      <c r="X71" s="145">
        <f t="shared" ref="X71:X72" si="48">IF(SUM(D71:W71)=0,"",SUM(D71:W71))</f>
        <v>14423</v>
      </c>
      <c r="Y71" s="19"/>
      <c r="Z71" s="23"/>
      <c r="AA71" s="35" t="s">
        <v>66</v>
      </c>
      <c r="AB71" s="39"/>
      <c r="AC71" s="112">
        <v>37725</v>
      </c>
      <c r="AD71" s="39"/>
      <c r="AE71" s="145"/>
    </row>
    <row r="72" spans="1:31" x14ac:dyDescent="0.25">
      <c r="A72" s="112">
        <v>209</v>
      </c>
      <c r="B72" s="134" t="s">
        <v>67</v>
      </c>
      <c r="C72" s="22" t="s">
        <v>22</v>
      </c>
      <c r="D72" s="145">
        <v>8</v>
      </c>
      <c r="E72" s="145">
        <v>15</v>
      </c>
      <c r="F72" s="145"/>
      <c r="G72" s="145"/>
      <c r="H72" s="145"/>
      <c r="I72" s="145"/>
      <c r="J72" s="145">
        <v>8</v>
      </c>
      <c r="K72" s="145"/>
      <c r="L72" s="145"/>
      <c r="M72" s="145">
        <v>8</v>
      </c>
      <c r="N72" s="145"/>
      <c r="O72" s="145">
        <v>8</v>
      </c>
      <c r="P72" s="145"/>
      <c r="Q72" s="145">
        <v>14</v>
      </c>
      <c r="R72" s="145"/>
      <c r="S72" s="145"/>
      <c r="T72" s="145"/>
      <c r="U72" s="145">
        <v>8</v>
      </c>
      <c r="V72" s="145">
        <v>6</v>
      </c>
      <c r="W72" s="145">
        <v>6</v>
      </c>
      <c r="X72" s="145">
        <f t="shared" si="48"/>
        <v>81</v>
      </c>
      <c r="Y72" s="114">
        <f t="shared" ref="Y72:Y91" si="49">IF(COUNTA(D72:W72)=0,"",COUNTA(D72:W72))</f>
        <v>9</v>
      </c>
      <c r="Z72" s="243" t="s">
        <v>481</v>
      </c>
      <c r="AA72" s="27" t="s">
        <v>67</v>
      </c>
      <c r="AB72" s="39"/>
      <c r="AC72" s="112">
        <v>209</v>
      </c>
      <c r="AD72" s="39"/>
      <c r="AE72" s="145"/>
    </row>
    <row r="73" spans="1:31" x14ac:dyDescent="0.25">
      <c r="A73" s="138">
        <f>A71/A72</f>
        <v>181.23444976076556</v>
      </c>
      <c r="B73" s="135" t="s">
        <v>68</v>
      </c>
      <c r="C73" s="22" t="s">
        <v>24</v>
      </c>
      <c r="D73" s="138">
        <f>+D71/D72</f>
        <v>178.25</v>
      </c>
      <c r="E73" s="138">
        <f>+E71/E72</f>
        <v>179.53333333333333</v>
      </c>
      <c r="F73" s="138"/>
      <c r="G73" s="138"/>
      <c r="H73" s="138"/>
      <c r="I73" s="138"/>
      <c r="J73" s="138">
        <f>+J71/J72</f>
        <v>183.375</v>
      </c>
      <c r="K73" s="138"/>
      <c r="L73" s="138"/>
      <c r="M73" s="138">
        <f>+M71/M72</f>
        <v>181</v>
      </c>
      <c r="N73" s="138"/>
      <c r="O73" s="138">
        <f>+O71/O72</f>
        <v>181.5</v>
      </c>
      <c r="P73" s="138"/>
      <c r="Q73" s="138">
        <f>+Q71/Q72</f>
        <v>178</v>
      </c>
      <c r="R73" s="138"/>
      <c r="S73" s="138"/>
      <c r="T73" s="138"/>
      <c r="U73" s="138">
        <f>+U71/U72</f>
        <v>166</v>
      </c>
      <c r="V73" s="138">
        <f t="shared" ref="V73:W73" si="50">+V71/V72</f>
        <v>182</v>
      </c>
      <c r="W73" s="138">
        <f t="shared" si="50"/>
        <v>170.83333333333334</v>
      </c>
      <c r="X73" s="138">
        <f t="shared" si="28"/>
        <v>178.06172839506172</v>
      </c>
      <c r="Y73" s="25"/>
      <c r="Z73" s="160"/>
      <c r="AA73" s="135" t="s">
        <v>68</v>
      </c>
      <c r="AB73" s="39"/>
      <c r="AC73" s="138">
        <f>IF(AC71="","",AC71/AC72)</f>
        <v>180.50239234449759</v>
      </c>
      <c r="AD73" s="39"/>
      <c r="AE73" s="141">
        <f>X73-A73</f>
        <v>-3.1727213657038362</v>
      </c>
    </row>
    <row r="74" spans="1:31" x14ac:dyDescent="0.25">
      <c r="A74" s="112">
        <v>16123</v>
      </c>
      <c r="B74" s="37" t="s">
        <v>69</v>
      </c>
      <c r="C74" s="17" t="s">
        <v>20</v>
      </c>
      <c r="D74" s="145"/>
      <c r="E74" s="145"/>
      <c r="F74" s="145"/>
      <c r="G74" s="145"/>
      <c r="H74" s="145"/>
      <c r="I74" s="145">
        <v>2296</v>
      </c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>
        <v>1473</v>
      </c>
      <c r="U74" s="145"/>
      <c r="V74" s="145"/>
      <c r="W74" s="145"/>
      <c r="X74" s="145">
        <f t="shared" ref="X74:X75" si="51">IF(SUM(D74:W74)=0,"",SUM(D74:W74))</f>
        <v>3769</v>
      </c>
      <c r="Y74" s="19"/>
      <c r="Z74" s="23"/>
      <c r="AA74" s="37" t="s">
        <v>69</v>
      </c>
      <c r="AB74" s="39"/>
      <c r="AC74" s="112">
        <v>15339</v>
      </c>
      <c r="AD74" s="39"/>
      <c r="AE74" s="145"/>
    </row>
    <row r="75" spans="1:31" x14ac:dyDescent="0.25">
      <c r="A75" s="112">
        <v>89</v>
      </c>
      <c r="B75" s="134" t="s">
        <v>70</v>
      </c>
      <c r="C75" s="22" t="s">
        <v>22</v>
      </c>
      <c r="D75" s="145"/>
      <c r="E75" s="145"/>
      <c r="F75" s="145"/>
      <c r="G75" s="145"/>
      <c r="H75" s="145"/>
      <c r="I75" s="145">
        <v>14</v>
      </c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>
        <v>8</v>
      </c>
      <c r="U75" s="145"/>
      <c r="V75" s="145"/>
      <c r="W75" s="145"/>
      <c r="X75" s="145">
        <f t="shared" si="51"/>
        <v>22</v>
      </c>
      <c r="Y75" s="114">
        <f t="shared" ref="Y75:Y91" si="52">IF(COUNTA(D75:W75)=0,"",COUNTA(D75:W75))</f>
        <v>2</v>
      </c>
      <c r="Z75" s="160" t="s">
        <v>461</v>
      </c>
      <c r="AA75" s="27" t="s">
        <v>70</v>
      </c>
      <c r="AB75" s="39"/>
      <c r="AC75" s="112">
        <v>86</v>
      </c>
      <c r="AD75" s="39"/>
      <c r="AE75" s="145"/>
    </row>
    <row r="76" spans="1:31" x14ac:dyDescent="0.25">
      <c r="A76" s="138">
        <f>A74/A75</f>
        <v>181.15730337078651</v>
      </c>
      <c r="B76" s="135" t="s">
        <v>71</v>
      </c>
      <c r="C76" s="22" t="s">
        <v>24</v>
      </c>
      <c r="D76" s="138"/>
      <c r="E76" s="169"/>
      <c r="F76" s="169"/>
      <c r="G76" s="169"/>
      <c r="H76" s="169"/>
      <c r="I76" s="138">
        <f>+I74/I75</f>
        <v>164</v>
      </c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38">
        <f>+T74/T75</f>
        <v>184.125</v>
      </c>
      <c r="U76" s="138"/>
      <c r="V76" s="138"/>
      <c r="W76" s="138"/>
      <c r="X76" s="138">
        <f t="shared" si="28"/>
        <v>171.31818181818181</v>
      </c>
      <c r="Y76" s="25"/>
      <c r="Z76" s="160"/>
      <c r="AA76" s="135" t="s">
        <v>71</v>
      </c>
      <c r="AB76" s="39"/>
      <c r="AC76" s="138">
        <f>IF(AC74="","",AC74/AC75)</f>
        <v>178.36046511627907</v>
      </c>
      <c r="AD76" s="39"/>
      <c r="AE76" s="141">
        <f>X76-A76</f>
        <v>-9.8391215526046949</v>
      </c>
    </row>
    <row r="77" spans="1:31" x14ac:dyDescent="0.25">
      <c r="A77" s="139">
        <v>13318</v>
      </c>
      <c r="B77" s="40" t="s">
        <v>69</v>
      </c>
      <c r="C77" s="17" t="s">
        <v>20</v>
      </c>
      <c r="D77" s="150"/>
      <c r="E77" s="145"/>
      <c r="F77" s="145"/>
      <c r="G77" s="145"/>
      <c r="H77" s="145"/>
      <c r="I77" s="145">
        <v>2255</v>
      </c>
      <c r="J77" s="145"/>
      <c r="K77" s="145"/>
      <c r="L77" s="145"/>
      <c r="M77" s="145"/>
      <c r="N77" s="145"/>
      <c r="O77" s="145"/>
      <c r="P77" s="145"/>
      <c r="Q77" s="145"/>
      <c r="R77" s="145"/>
      <c r="S77" s="145">
        <v>1128</v>
      </c>
      <c r="T77" s="145"/>
      <c r="U77" s="145"/>
      <c r="V77" s="145"/>
      <c r="W77" s="145"/>
      <c r="X77" s="145">
        <f t="shared" ref="X77:X78" si="53">IF(SUM(D77:W77)=0,"",SUM(D77:W77))</f>
        <v>3383</v>
      </c>
      <c r="Y77" s="19"/>
      <c r="Z77" s="20"/>
      <c r="AA77" s="40" t="s">
        <v>69</v>
      </c>
      <c r="AB77" s="39"/>
      <c r="AC77" s="139">
        <v>11624</v>
      </c>
      <c r="AD77" s="39"/>
      <c r="AE77" s="145"/>
    </row>
    <row r="78" spans="1:31" x14ac:dyDescent="0.25">
      <c r="A78" s="139">
        <v>76</v>
      </c>
      <c r="B78" s="132" t="s">
        <v>72</v>
      </c>
      <c r="C78" s="22" t="s">
        <v>22</v>
      </c>
      <c r="D78" s="150"/>
      <c r="E78" s="145"/>
      <c r="F78" s="145"/>
      <c r="G78" s="145"/>
      <c r="H78" s="145"/>
      <c r="I78" s="145">
        <v>14</v>
      </c>
      <c r="J78" s="145"/>
      <c r="K78" s="145"/>
      <c r="L78" s="145"/>
      <c r="M78" s="145"/>
      <c r="N78" s="145"/>
      <c r="O78" s="145"/>
      <c r="P78" s="145"/>
      <c r="Q78" s="145"/>
      <c r="R78" s="145"/>
      <c r="S78" s="145">
        <v>7</v>
      </c>
      <c r="T78" s="145"/>
      <c r="U78" s="145"/>
      <c r="V78" s="145"/>
      <c r="W78" s="145"/>
      <c r="X78" s="145">
        <f t="shared" si="53"/>
        <v>21</v>
      </c>
      <c r="Y78" s="114">
        <f t="shared" ref="Y78:Y91" si="54">IF(COUNTA(D78:W78)=0,"",COUNTA(D78:W78))</f>
        <v>2</v>
      </c>
      <c r="Z78" s="160" t="s">
        <v>460</v>
      </c>
      <c r="AA78" s="31" t="s">
        <v>72</v>
      </c>
      <c r="AB78" s="39"/>
      <c r="AC78" s="139">
        <v>66</v>
      </c>
      <c r="AD78" s="39"/>
      <c r="AE78" s="145"/>
    </row>
    <row r="79" spans="1:31" x14ac:dyDescent="0.25">
      <c r="A79" s="138">
        <f>A77/A78</f>
        <v>175.23684210526315</v>
      </c>
      <c r="B79" s="133" t="s">
        <v>73</v>
      </c>
      <c r="C79" s="22" t="s">
        <v>24</v>
      </c>
      <c r="D79" s="141"/>
      <c r="E79" s="138"/>
      <c r="F79" s="138"/>
      <c r="G79" s="138"/>
      <c r="H79" s="138"/>
      <c r="I79" s="138">
        <f>+I77/I78</f>
        <v>161.07142857142858</v>
      </c>
      <c r="J79" s="138"/>
      <c r="K79" s="138"/>
      <c r="L79" s="138"/>
      <c r="M79" s="138"/>
      <c r="N79" s="138"/>
      <c r="O79" s="138"/>
      <c r="P79" s="138"/>
      <c r="Q79" s="138"/>
      <c r="R79" s="138"/>
      <c r="S79" s="138">
        <f>+S77/S78</f>
        <v>161.14285714285714</v>
      </c>
      <c r="T79" s="138"/>
      <c r="U79" s="138"/>
      <c r="V79" s="138"/>
      <c r="W79" s="138"/>
      <c r="X79" s="138">
        <f t="shared" si="28"/>
        <v>161.0952380952381</v>
      </c>
      <c r="Y79" s="25"/>
      <c r="Z79" s="160"/>
      <c r="AA79" s="133" t="s">
        <v>73</v>
      </c>
      <c r="AB79" s="39"/>
      <c r="AC79" s="138">
        <f>IF(AC77="","",AC77/AC78)</f>
        <v>176.12121212121212</v>
      </c>
      <c r="AD79" s="39"/>
      <c r="AE79" s="141">
        <f>X79-A79</f>
        <v>-14.141604010025048</v>
      </c>
    </row>
    <row r="80" spans="1:31" x14ac:dyDescent="0.25">
      <c r="A80" s="166"/>
      <c r="B80" s="223" t="s">
        <v>302</v>
      </c>
      <c r="C80" s="17" t="s">
        <v>20</v>
      </c>
      <c r="D80" s="150"/>
      <c r="E80" s="166"/>
      <c r="F80" s="166"/>
      <c r="G80" s="166"/>
      <c r="H80" s="166"/>
      <c r="I80" s="166"/>
      <c r="J80" s="166"/>
      <c r="K80" s="139">
        <v>1129</v>
      </c>
      <c r="L80" s="139"/>
      <c r="M80" s="139"/>
      <c r="N80" s="139">
        <v>659</v>
      </c>
      <c r="O80" s="139"/>
      <c r="P80" s="139"/>
      <c r="Q80" s="139"/>
      <c r="R80" s="139"/>
      <c r="S80" s="139"/>
      <c r="T80" s="139"/>
      <c r="U80" s="139"/>
      <c r="V80" s="139"/>
      <c r="W80" s="139"/>
      <c r="X80" s="145">
        <f t="shared" ref="X80:X81" si="55">IF(SUM(D80:W80)=0,"",SUM(D80:W80))</f>
        <v>1788</v>
      </c>
      <c r="Y80" s="19"/>
      <c r="Z80" s="160"/>
      <c r="AA80" s="223" t="s">
        <v>302</v>
      </c>
      <c r="AB80" s="39"/>
      <c r="AC80" s="139">
        <v>1788</v>
      </c>
      <c r="AD80" s="39"/>
      <c r="AE80" s="150"/>
    </row>
    <row r="81" spans="1:33" x14ac:dyDescent="0.25">
      <c r="A81" s="166"/>
      <c r="B81" s="222" t="s">
        <v>303</v>
      </c>
      <c r="C81" s="22" t="s">
        <v>22</v>
      </c>
      <c r="D81" s="150"/>
      <c r="E81" s="166"/>
      <c r="F81" s="166"/>
      <c r="G81" s="166"/>
      <c r="H81" s="166"/>
      <c r="I81" s="166"/>
      <c r="J81" s="166"/>
      <c r="K81" s="139">
        <v>8</v>
      </c>
      <c r="L81" s="139"/>
      <c r="M81" s="139"/>
      <c r="N81" s="139">
        <v>5</v>
      </c>
      <c r="O81" s="139"/>
      <c r="P81" s="139"/>
      <c r="Q81" s="139"/>
      <c r="R81" s="139"/>
      <c r="S81" s="139"/>
      <c r="T81" s="139"/>
      <c r="U81" s="139"/>
      <c r="V81" s="139"/>
      <c r="W81" s="139"/>
      <c r="X81" s="145">
        <f t="shared" si="55"/>
        <v>13</v>
      </c>
      <c r="Y81" s="114">
        <f t="shared" ref="Y81:Y91" si="56">IF(COUNTA(D81:W81)=0,"",COUNTA(D81:W81))</f>
        <v>2</v>
      </c>
      <c r="Z81" s="160" t="s">
        <v>391</v>
      </c>
      <c r="AA81" s="222" t="s">
        <v>303</v>
      </c>
      <c r="AB81" s="39"/>
      <c r="AC81" s="139">
        <v>13</v>
      </c>
      <c r="AD81" s="39"/>
      <c r="AE81" s="150"/>
    </row>
    <row r="82" spans="1:33" x14ac:dyDescent="0.25">
      <c r="A82" s="138"/>
      <c r="B82" s="224" t="s">
        <v>304</v>
      </c>
      <c r="C82" s="22" t="s">
        <v>24</v>
      </c>
      <c r="D82" s="141"/>
      <c r="E82" s="138"/>
      <c r="F82" s="138"/>
      <c r="G82" s="138"/>
      <c r="H82" s="138"/>
      <c r="I82" s="138"/>
      <c r="J82" s="138"/>
      <c r="K82" s="138">
        <f>+K80/K81</f>
        <v>141.125</v>
      </c>
      <c r="L82" s="138"/>
      <c r="M82" s="138"/>
      <c r="N82" s="138">
        <f>+N80/N81</f>
        <v>131.80000000000001</v>
      </c>
      <c r="O82" s="138"/>
      <c r="P82" s="138"/>
      <c r="Q82" s="138"/>
      <c r="R82" s="138"/>
      <c r="S82" s="138"/>
      <c r="T82" s="138"/>
      <c r="U82" s="138"/>
      <c r="V82" s="138"/>
      <c r="W82" s="138"/>
      <c r="X82" s="138">
        <f t="shared" si="28"/>
        <v>137.53846153846155</v>
      </c>
      <c r="Y82" s="25"/>
      <c r="Z82" s="160"/>
      <c r="AA82" s="224" t="s">
        <v>304</v>
      </c>
      <c r="AB82" s="39"/>
      <c r="AC82" s="138">
        <f>IF(AC80="","",AC80/AC81)</f>
        <v>137.53846153846155</v>
      </c>
      <c r="AD82" s="39"/>
      <c r="AE82" s="141"/>
    </row>
    <row r="83" spans="1:33" x14ac:dyDescent="0.25">
      <c r="A83" s="139">
        <v>30507</v>
      </c>
      <c r="B83" s="223" t="s">
        <v>270</v>
      </c>
      <c r="C83" s="17" t="s">
        <v>20</v>
      </c>
      <c r="D83" s="150"/>
      <c r="E83" s="166"/>
      <c r="F83" s="139">
        <v>2720</v>
      </c>
      <c r="G83" s="139"/>
      <c r="H83" s="139">
        <v>2787</v>
      </c>
      <c r="I83" s="139">
        <v>1265</v>
      </c>
      <c r="J83" s="139"/>
      <c r="K83" s="139"/>
      <c r="L83" s="139"/>
      <c r="M83" s="139"/>
      <c r="N83" s="139"/>
      <c r="O83" s="139">
        <v>1579</v>
      </c>
      <c r="P83" s="139"/>
      <c r="Q83" s="139">
        <v>2696</v>
      </c>
      <c r="R83" s="139"/>
      <c r="S83" s="139"/>
      <c r="T83" s="139">
        <v>1690</v>
      </c>
      <c r="U83" s="139">
        <v>1533</v>
      </c>
      <c r="V83" s="139"/>
      <c r="W83" s="139"/>
      <c r="X83" s="145">
        <f t="shared" ref="X83:X84" si="57">IF(SUM(D83:W83)=0,"",SUM(D83:W83))</f>
        <v>14270</v>
      </c>
      <c r="Y83" s="19"/>
      <c r="Z83" s="160"/>
      <c r="AA83" s="223" t="s">
        <v>270</v>
      </c>
      <c r="AB83" s="39"/>
      <c r="AC83" s="139">
        <v>29215</v>
      </c>
      <c r="AD83" s="39"/>
      <c r="AE83" s="150"/>
    </row>
    <row r="84" spans="1:33" x14ac:dyDescent="0.25">
      <c r="A84" s="139">
        <v>162</v>
      </c>
      <c r="B84" s="222" t="s">
        <v>26</v>
      </c>
      <c r="C84" s="22" t="s">
        <v>22</v>
      </c>
      <c r="D84" s="150"/>
      <c r="E84" s="166"/>
      <c r="F84" s="139">
        <v>15</v>
      </c>
      <c r="G84" s="139"/>
      <c r="H84" s="139">
        <v>15</v>
      </c>
      <c r="I84" s="139">
        <v>8</v>
      </c>
      <c r="J84" s="139"/>
      <c r="K84" s="139"/>
      <c r="L84" s="139"/>
      <c r="M84" s="139"/>
      <c r="N84" s="139"/>
      <c r="O84" s="139">
        <v>8</v>
      </c>
      <c r="P84" s="139"/>
      <c r="Q84" s="139">
        <v>14</v>
      </c>
      <c r="R84" s="139"/>
      <c r="S84" s="139"/>
      <c r="T84" s="139">
        <v>9</v>
      </c>
      <c r="U84" s="139">
        <v>8</v>
      </c>
      <c r="V84" s="139"/>
      <c r="W84" s="139"/>
      <c r="X84" s="145">
        <f t="shared" si="57"/>
        <v>77</v>
      </c>
      <c r="Y84" s="114">
        <f t="shared" ref="Y84:Y91" si="58">IF(COUNTA(D84:W84)=0,"",COUNTA(D84:W84))</f>
        <v>7</v>
      </c>
      <c r="Z84" s="160" t="s">
        <v>470</v>
      </c>
      <c r="AA84" s="222" t="s">
        <v>26</v>
      </c>
      <c r="AB84" s="39"/>
      <c r="AC84" s="139">
        <v>158</v>
      </c>
      <c r="AD84" s="39"/>
      <c r="AE84" s="150"/>
    </row>
    <row r="85" spans="1:33" x14ac:dyDescent="0.25">
      <c r="A85" s="138">
        <f>A83/A84</f>
        <v>188.31481481481481</v>
      </c>
      <c r="B85" s="224" t="s">
        <v>281</v>
      </c>
      <c r="C85" s="22" t="s">
        <v>24</v>
      </c>
      <c r="D85" s="141"/>
      <c r="E85" s="138"/>
      <c r="F85" s="138">
        <f>+F83/F84</f>
        <v>181.33333333333334</v>
      </c>
      <c r="G85" s="138"/>
      <c r="H85" s="138">
        <f>+H83/H84</f>
        <v>185.8</v>
      </c>
      <c r="I85" s="138">
        <f>+I83/I84</f>
        <v>158.125</v>
      </c>
      <c r="J85" s="138"/>
      <c r="K85" s="138"/>
      <c r="L85" s="138"/>
      <c r="M85" s="138"/>
      <c r="N85" s="138"/>
      <c r="O85" s="169">
        <f>+O83/O84</f>
        <v>197.375</v>
      </c>
      <c r="P85" s="169"/>
      <c r="Q85" s="169">
        <f>+Q83/Q84</f>
        <v>192.57142857142858</v>
      </c>
      <c r="R85" s="169"/>
      <c r="S85" s="169"/>
      <c r="T85" s="138">
        <f>+T83/T84</f>
        <v>187.77777777777777</v>
      </c>
      <c r="U85" s="169">
        <f>+U83/U84</f>
        <v>191.625</v>
      </c>
      <c r="V85" s="169"/>
      <c r="W85" s="169"/>
      <c r="X85" s="138">
        <f t="shared" si="28"/>
        <v>185.32467532467533</v>
      </c>
      <c r="Y85" s="25"/>
      <c r="Z85" s="160"/>
      <c r="AA85" s="224" t="s">
        <v>281</v>
      </c>
      <c r="AB85" s="39"/>
      <c r="AC85" s="138">
        <f>IF(AC83="","",AC83/AC84)</f>
        <v>184.90506329113924</v>
      </c>
      <c r="AD85" s="39"/>
      <c r="AE85" s="141">
        <f>X85-A85</f>
        <v>-2.9901394901394838</v>
      </c>
    </row>
    <row r="86" spans="1:33" x14ac:dyDescent="0.25">
      <c r="A86" s="112">
        <v>10967</v>
      </c>
      <c r="B86" s="40" t="s">
        <v>74</v>
      </c>
      <c r="C86" s="17" t="s">
        <v>20</v>
      </c>
      <c r="D86" s="145">
        <v>1051</v>
      </c>
      <c r="E86" s="145"/>
      <c r="F86" s="145">
        <v>2190</v>
      </c>
      <c r="G86" s="145"/>
      <c r="H86" s="145">
        <v>2323</v>
      </c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>
        <v>729</v>
      </c>
      <c r="T86" s="145"/>
      <c r="U86" s="145"/>
      <c r="V86" s="145">
        <v>867</v>
      </c>
      <c r="W86" s="145"/>
      <c r="X86" s="145">
        <f t="shared" ref="X86:X87" si="59">IF(SUM(D86:W86)=0,"",SUM(D86:W86))</f>
        <v>7160</v>
      </c>
      <c r="Y86" s="19"/>
      <c r="Z86" s="160"/>
      <c r="AA86" s="40" t="s">
        <v>74</v>
      </c>
      <c r="AB86" s="39"/>
      <c r="AC86" s="112">
        <v>10549</v>
      </c>
      <c r="AD86" s="39"/>
      <c r="AE86" s="145"/>
      <c r="AG86" s="183"/>
    </row>
    <row r="87" spans="1:33" x14ac:dyDescent="0.25">
      <c r="A87" s="112">
        <v>72</v>
      </c>
      <c r="B87" s="225" t="s">
        <v>75</v>
      </c>
      <c r="C87" s="22" t="s">
        <v>22</v>
      </c>
      <c r="D87" s="145">
        <v>8</v>
      </c>
      <c r="E87" s="145"/>
      <c r="F87" s="145">
        <v>15</v>
      </c>
      <c r="G87" s="145"/>
      <c r="H87" s="145">
        <v>15</v>
      </c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>
        <v>5</v>
      </c>
      <c r="T87" s="145"/>
      <c r="U87" s="145"/>
      <c r="V87" s="145">
        <v>6</v>
      </c>
      <c r="W87" s="145"/>
      <c r="X87" s="145">
        <f t="shared" si="59"/>
        <v>49</v>
      </c>
      <c r="Y87" s="114">
        <f t="shared" ref="Y87:Y91" si="60">IF(COUNTA(D87:W87)=0,"",COUNTA(D87:W87))</f>
        <v>5</v>
      </c>
      <c r="Z87" s="243" t="s">
        <v>483</v>
      </c>
      <c r="AA87" s="31" t="s">
        <v>75</v>
      </c>
      <c r="AB87" s="39"/>
      <c r="AC87" s="112">
        <v>71</v>
      </c>
      <c r="AD87" s="39"/>
      <c r="AE87" s="145"/>
      <c r="AG87" s="183"/>
    </row>
    <row r="88" spans="1:33" x14ac:dyDescent="0.25">
      <c r="A88" s="138">
        <f>A86/A87</f>
        <v>152.31944444444446</v>
      </c>
      <c r="B88" s="133" t="s">
        <v>76</v>
      </c>
      <c r="C88" s="22" t="s">
        <v>24</v>
      </c>
      <c r="D88" s="138">
        <f>+D86/D87</f>
        <v>131.375</v>
      </c>
      <c r="E88" s="138"/>
      <c r="F88" s="138">
        <f>+F86/F87</f>
        <v>146</v>
      </c>
      <c r="G88" s="138"/>
      <c r="H88" s="138">
        <f>+H86/H87</f>
        <v>154.86666666666667</v>
      </c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>
        <f>+S86/S87</f>
        <v>145.80000000000001</v>
      </c>
      <c r="T88" s="138"/>
      <c r="U88" s="138"/>
      <c r="V88" s="138">
        <f>+V86/V87</f>
        <v>144.5</v>
      </c>
      <c r="W88" s="138"/>
      <c r="X88" s="138">
        <f t="shared" si="28"/>
        <v>146.12244897959184</v>
      </c>
      <c r="Y88" s="25"/>
      <c r="Z88" s="20"/>
      <c r="AA88" s="133" t="s">
        <v>76</v>
      </c>
      <c r="AB88" s="39"/>
      <c r="AC88" s="138">
        <f>IF(AC86="","",AC86/AC87)</f>
        <v>148.57746478873239</v>
      </c>
      <c r="AD88" s="39"/>
      <c r="AE88" s="141">
        <f>X88-A88</f>
        <v>-6.1969954648526198</v>
      </c>
      <c r="AG88" s="182"/>
    </row>
    <row r="89" spans="1:33" x14ac:dyDescent="0.25">
      <c r="A89" s="139">
        <v>0</v>
      </c>
      <c r="B89" s="226" t="s">
        <v>77</v>
      </c>
      <c r="C89" s="17" t="s">
        <v>20</v>
      </c>
      <c r="D89" s="166"/>
      <c r="E89" s="166"/>
      <c r="F89" s="139">
        <v>2519</v>
      </c>
      <c r="G89" s="139"/>
      <c r="H89" s="139"/>
      <c r="I89" s="139">
        <v>2337</v>
      </c>
      <c r="J89" s="139"/>
      <c r="K89" s="139"/>
      <c r="L89" s="139"/>
      <c r="M89" s="139"/>
      <c r="N89" s="139"/>
      <c r="O89" s="139"/>
      <c r="P89" s="139"/>
      <c r="Q89" s="139"/>
      <c r="R89" s="139"/>
      <c r="S89" s="139">
        <v>723</v>
      </c>
      <c r="T89" s="139"/>
      <c r="U89" s="139">
        <v>1322</v>
      </c>
      <c r="V89" s="139"/>
      <c r="W89" s="139"/>
      <c r="X89" s="145">
        <f t="shared" ref="X89:X90" si="61">IF(SUM(D89:W89)=0,"",SUM(D89:W89))</f>
        <v>6901</v>
      </c>
      <c r="Y89" s="19"/>
      <c r="Z89" s="20"/>
      <c r="AA89" s="226" t="s">
        <v>77</v>
      </c>
      <c r="AB89" s="39"/>
      <c r="AC89" s="139">
        <v>4856</v>
      </c>
      <c r="AD89" s="39"/>
      <c r="AE89" s="150"/>
      <c r="AG89" s="182"/>
    </row>
    <row r="90" spans="1:33" x14ac:dyDescent="0.25">
      <c r="A90" s="166"/>
      <c r="B90" s="225" t="s">
        <v>271</v>
      </c>
      <c r="C90" s="22" t="s">
        <v>22</v>
      </c>
      <c r="D90" s="166"/>
      <c r="E90" s="166"/>
      <c r="F90" s="139">
        <v>15</v>
      </c>
      <c r="G90" s="139"/>
      <c r="H90" s="139"/>
      <c r="I90" s="139">
        <v>14</v>
      </c>
      <c r="J90" s="139"/>
      <c r="K90" s="139"/>
      <c r="L90" s="139"/>
      <c r="M90" s="139"/>
      <c r="N90" s="139"/>
      <c r="O90" s="139"/>
      <c r="P90" s="139"/>
      <c r="Q90" s="139"/>
      <c r="R90" s="139"/>
      <c r="S90" s="139">
        <v>5</v>
      </c>
      <c r="T90" s="139"/>
      <c r="U90" s="139">
        <v>8</v>
      </c>
      <c r="V90" s="139"/>
      <c r="W90" s="139"/>
      <c r="X90" s="145">
        <f t="shared" si="61"/>
        <v>42</v>
      </c>
      <c r="Y90" s="114">
        <f t="shared" ref="Y90:Y91" si="62">IF(COUNTA(D90:W90)=0,"",COUNTA(D90:W90))</f>
        <v>4</v>
      </c>
      <c r="Z90" s="160" t="s">
        <v>461</v>
      </c>
      <c r="AA90" s="225" t="s">
        <v>271</v>
      </c>
      <c r="AB90" s="39"/>
      <c r="AC90" s="139">
        <v>29</v>
      </c>
      <c r="AD90" s="39"/>
      <c r="AE90" s="150"/>
      <c r="AG90" s="182"/>
    </row>
    <row r="91" spans="1:33" x14ac:dyDescent="0.25">
      <c r="A91" s="138"/>
      <c r="B91" s="227" t="s">
        <v>282</v>
      </c>
      <c r="C91" s="22" t="s">
        <v>24</v>
      </c>
      <c r="D91" s="138"/>
      <c r="E91" s="138"/>
      <c r="F91" s="138">
        <f>+F89/F90</f>
        <v>167.93333333333334</v>
      </c>
      <c r="G91" s="138"/>
      <c r="H91" s="138"/>
      <c r="I91" s="138">
        <f>+I89/I90</f>
        <v>166.92857142857142</v>
      </c>
      <c r="J91" s="138"/>
      <c r="K91" s="138"/>
      <c r="L91" s="138"/>
      <c r="M91" s="138"/>
      <c r="N91" s="138"/>
      <c r="O91" s="138"/>
      <c r="P91" s="138"/>
      <c r="Q91" s="138"/>
      <c r="R91" s="138"/>
      <c r="S91" s="138">
        <f>+S89/S90</f>
        <v>144.6</v>
      </c>
      <c r="T91" s="138"/>
      <c r="U91" s="138">
        <f>+U89/U90</f>
        <v>165.25</v>
      </c>
      <c r="V91" s="138"/>
      <c r="W91" s="138"/>
      <c r="X91" s="138">
        <f t="shared" si="28"/>
        <v>164.3095238095238</v>
      </c>
      <c r="Y91" s="25"/>
      <c r="Z91" s="20"/>
      <c r="AA91" s="227" t="s">
        <v>282</v>
      </c>
      <c r="AB91" s="39"/>
      <c r="AC91" s="138">
        <f>IF(AC89="","",AC89/AC90)</f>
        <v>167.44827586206895</v>
      </c>
      <c r="AD91" s="39"/>
      <c r="AE91" s="141"/>
      <c r="AG91" s="182"/>
    </row>
    <row r="92" spans="1:33" x14ac:dyDescent="0.25">
      <c r="A92" s="139">
        <v>2257</v>
      </c>
      <c r="B92" s="37" t="s">
        <v>77</v>
      </c>
      <c r="C92" s="17" t="s">
        <v>20</v>
      </c>
      <c r="D92" s="150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/>
      <c r="V92" s="145"/>
      <c r="W92" s="145"/>
      <c r="X92" s="145" t="str">
        <f t="shared" ref="X92:X93" si="63">IF(SUM(D92:F92)=0,"",SUM(D92:F92))</f>
        <v/>
      </c>
      <c r="Y92" s="19"/>
      <c r="Z92" s="23"/>
      <c r="AA92" s="37" t="s">
        <v>77</v>
      </c>
      <c r="AB92" s="39"/>
      <c r="AC92" s="139">
        <v>2257</v>
      </c>
      <c r="AD92" s="39"/>
      <c r="AE92" s="145"/>
      <c r="AG92" s="181"/>
    </row>
    <row r="93" spans="1:33" x14ac:dyDescent="0.25">
      <c r="A93" s="139">
        <v>15</v>
      </c>
      <c r="B93" s="134" t="s">
        <v>78</v>
      </c>
      <c r="C93" s="22" t="s">
        <v>22</v>
      </c>
      <c r="D93" s="150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/>
      <c r="V93" s="145"/>
      <c r="W93" s="145"/>
      <c r="X93" s="145" t="str">
        <f t="shared" si="63"/>
        <v/>
      </c>
      <c r="Y93" s="114" t="str">
        <f t="shared" ref="Y93" si="64">IF(COUNTA(D93:F93)=0,"",COUNTA(D93:F93))</f>
        <v/>
      </c>
      <c r="Z93" s="160"/>
      <c r="AA93" s="27" t="s">
        <v>78</v>
      </c>
      <c r="AB93" s="39"/>
      <c r="AC93" s="139">
        <v>15</v>
      </c>
      <c r="AD93" s="39"/>
      <c r="AE93" s="145"/>
      <c r="AG93" s="181"/>
    </row>
    <row r="94" spans="1:33" x14ac:dyDescent="0.25">
      <c r="A94" s="138">
        <f>A92/A93</f>
        <v>150.46666666666667</v>
      </c>
      <c r="B94" s="135" t="s">
        <v>79</v>
      </c>
      <c r="C94" s="22" t="s">
        <v>24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38" t="str">
        <f t="shared" ref="X94:X100" si="65">IF(X92="","",X92/X93)</f>
        <v/>
      </c>
      <c r="Y94" s="25"/>
      <c r="Z94" s="23"/>
      <c r="AA94" s="135" t="s">
        <v>79</v>
      </c>
      <c r="AB94" s="39"/>
      <c r="AC94" s="138">
        <f>IF(AC92="","",AC92/AC93)</f>
        <v>150.46666666666667</v>
      </c>
      <c r="AD94" s="39"/>
      <c r="AE94" s="141"/>
      <c r="AG94" s="182"/>
    </row>
    <row r="95" spans="1:33" x14ac:dyDescent="0.25">
      <c r="A95" s="112">
        <v>4431</v>
      </c>
      <c r="B95" s="40" t="s">
        <v>80</v>
      </c>
      <c r="C95" s="17" t="s">
        <v>20</v>
      </c>
      <c r="D95" s="150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>
        <v>1139</v>
      </c>
      <c r="T95" s="145"/>
      <c r="U95" s="145"/>
      <c r="V95" s="145"/>
      <c r="W95" s="145"/>
      <c r="X95" s="145">
        <f>IF(SUM(D95:W95)=0,"",SUM(D95:W95))</f>
        <v>1139</v>
      </c>
      <c r="Y95" s="19"/>
      <c r="Z95" s="160"/>
      <c r="AA95" s="40" t="s">
        <v>80</v>
      </c>
      <c r="AB95" s="39"/>
      <c r="AC95" s="112">
        <v>3314</v>
      </c>
      <c r="AD95" s="39"/>
      <c r="AE95" s="145"/>
      <c r="AG95" s="183"/>
    </row>
    <row r="96" spans="1:33" x14ac:dyDescent="0.25">
      <c r="A96" s="112">
        <v>28</v>
      </c>
      <c r="B96" s="132" t="s">
        <v>81</v>
      </c>
      <c r="C96" s="22" t="s">
        <v>22</v>
      </c>
      <c r="D96" s="150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>
        <v>7</v>
      </c>
      <c r="T96" s="145"/>
      <c r="U96" s="145"/>
      <c r="V96" s="145"/>
      <c r="W96" s="145"/>
      <c r="X96" s="145">
        <f>IF(SUM(D96:W96)=0,"",SUM(D96:W96))</f>
        <v>7</v>
      </c>
      <c r="Y96" s="114">
        <f>IF(COUNTA(D96:W96)=0,"",COUNTA(D96:W96))</f>
        <v>1</v>
      </c>
      <c r="Z96" s="268" t="s">
        <v>455</v>
      </c>
      <c r="AA96" s="31" t="s">
        <v>81</v>
      </c>
      <c r="AB96" s="39"/>
      <c r="AC96" s="112">
        <v>21</v>
      </c>
      <c r="AD96" s="39"/>
      <c r="AE96" s="145"/>
      <c r="AG96" s="183"/>
    </row>
    <row r="97" spans="1:33" x14ac:dyDescent="0.25">
      <c r="A97" s="138">
        <f>A95/A96</f>
        <v>158.25</v>
      </c>
      <c r="B97" s="133" t="s">
        <v>82</v>
      </c>
      <c r="C97" s="22" t="s">
        <v>24</v>
      </c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38">
        <f>+S95/S96</f>
        <v>162.71428571428572</v>
      </c>
      <c r="T97" s="141"/>
      <c r="U97" s="141"/>
      <c r="V97" s="141"/>
      <c r="W97" s="141"/>
      <c r="X97" s="138">
        <f t="shared" ref="X97" si="66">IF(X95="","",X95/X96)</f>
        <v>162.71428571428572</v>
      </c>
      <c r="Y97" s="25"/>
      <c r="Z97" s="23"/>
      <c r="AA97" s="133" t="s">
        <v>82</v>
      </c>
      <c r="AB97" s="39"/>
      <c r="AC97" s="138">
        <f>IF(AC95="","",AC95/AC96)</f>
        <v>157.8095238095238</v>
      </c>
      <c r="AD97" s="39"/>
      <c r="AE97" s="141"/>
      <c r="AG97" s="182"/>
    </row>
    <row r="98" spans="1:33" x14ac:dyDescent="0.25">
      <c r="A98" s="112">
        <v>5880</v>
      </c>
      <c r="B98" s="37" t="s">
        <v>83</v>
      </c>
      <c r="C98" s="17" t="s">
        <v>20</v>
      </c>
      <c r="D98" s="150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/>
      <c r="V98" s="145"/>
      <c r="W98" s="145"/>
      <c r="X98" s="145" t="str">
        <f t="shared" ref="X98:X99" si="67">IF(SUM(D98:F98)=0,"",SUM(D98:F98))</f>
        <v/>
      </c>
      <c r="Y98" s="19"/>
      <c r="Z98" s="23"/>
      <c r="AA98" s="37" t="s">
        <v>83</v>
      </c>
      <c r="AB98" s="39"/>
      <c r="AC98" s="112">
        <v>4636</v>
      </c>
      <c r="AD98" s="39"/>
      <c r="AE98" s="150"/>
      <c r="AG98" s="183"/>
    </row>
    <row r="99" spans="1:33" x14ac:dyDescent="0.25">
      <c r="A99" s="114">
        <v>36</v>
      </c>
      <c r="B99" s="134" t="s">
        <v>84</v>
      </c>
      <c r="C99" s="22" t="s">
        <v>22</v>
      </c>
      <c r="D99" s="150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 t="str">
        <f t="shared" si="67"/>
        <v/>
      </c>
      <c r="Y99" s="114" t="str">
        <f t="shared" ref="Y99" si="68">IF(COUNTA(D99:F99)=0,"",COUNTA(D99:F99))</f>
        <v/>
      </c>
      <c r="Z99" s="160"/>
      <c r="AA99" s="27" t="s">
        <v>84</v>
      </c>
      <c r="AB99" s="39"/>
      <c r="AC99" s="114">
        <v>28</v>
      </c>
      <c r="AD99" s="39"/>
      <c r="AE99" s="145"/>
      <c r="AG99" s="184"/>
    </row>
    <row r="100" spans="1:33" x14ac:dyDescent="0.25">
      <c r="A100" s="138">
        <f>A98/A99</f>
        <v>163.33333333333334</v>
      </c>
      <c r="B100" s="135" t="s">
        <v>85</v>
      </c>
      <c r="C100" s="22" t="s">
        <v>24</v>
      </c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38" t="str">
        <f t="shared" si="65"/>
        <v/>
      </c>
      <c r="Y100" s="25"/>
      <c r="Z100" s="23"/>
      <c r="AA100" s="135" t="s">
        <v>85</v>
      </c>
      <c r="AB100" s="39"/>
      <c r="AC100" s="138">
        <f>IF(AC98="","",AC98/AC99)</f>
        <v>165.57142857142858</v>
      </c>
      <c r="AD100" s="39"/>
      <c r="AE100" s="141"/>
      <c r="AG100" s="182"/>
    </row>
    <row r="101" spans="1:33" x14ac:dyDescent="0.25">
      <c r="A101" s="114">
        <v>917</v>
      </c>
      <c r="B101" s="40" t="s">
        <v>86</v>
      </c>
      <c r="C101" s="17" t="s">
        <v>20</v>
      </c>
      <c r="D101" s="139"/>
      <c r="E101" s="145"/>
      <c r="F101" s="145"/>
      <c r="G101" s="145"/>
      <c r="H101" s="145"/>
      <c r="I101" s="145">
        <v>2290</v>
      </c>
      <c r="J101" s="145"/>
      <c r="K101" s="145"/>
      <c r="L101" s="145">
        <v>1151</v>
      </c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>
        <f t="shared" ref="X101:X102" si="69">IF(SUM(D101:W101)=0,"",SUM(D101:W101))</f>
        <v>3441</v>
      </c>
      <c r="Y101" s="19"/>
      <c r="Z101" s="160"/>
      <c r="AA101" s="40" t="s">
        <v>86</v>
      </c>
      <c r="AB101" s="39"/>
      <c r="AC101" s="114">
        <v>4358</v>
      </c>
      <c r="AD101" s="39"/>
      <c r="AE101" s="145"/>
      <c r="AG101" s="184"/>
    </row>
    <row r="102" spans="1:33" x14ac:dyDescent="0.25">
      <c r="A102" s="114">
        <v>6</v>
      </c>
      <c r="B102" s="132" t="s">
        <v>87</v>
      </c>
      <c r="C102" s="22" t="s">
        <v>22</v>
      </c>
      <c r="D102" s="145"/>
      <c r="E102" s="145"/>
      <c r="F102" s="145"/>
      <c r="G102" s="145"/>
      <c r="H102" s="145"/>
      <c r="I102" s="145">
        <v>14</v>
      </c>
      <c r="J102" s="145"/>
      <c r="K102" s="145"/>
      <c r="L102" s="145">
        <v>7</v>
      </c>
      <c r="M102" s="145"/>
      <c r="N102" s="145"/>
      <c r="O102" s="145"/>
      <c r="P102" s="145"/>
      <c r="Q102" s="145"/>
      <c r="R102" s="145"/>
      <c r="S102" s="145"/>
      <c r="T102" s="145"/>
      <c r="U102" s="145"/>
      <c r="V102" s="145"/>
      <c r="W102" s="145"/>
      <c r="X102" s="145">
        <f t="shared" si="69"/>
        <v>21</v>
      </c>
      <c r="Y102" s="114">
        <f t="shared" ref="Y102:Y124" si="70">IF(COUNTA(D102:W102)=0,"",COUNTA(D102:W102))</f>
        <v>2</v>
      </c>
      <c r="Z102" s="160" t="s">
        <v>392</v>
      </c>
      <c r="AA102" s="31" t="s">
        <v>87</v>
      </c>
      <c r="AB102" s="39"/>
      <c r="AC102" s="114">
        <v>27</v>
      </c>
      <c r="AD102" s="39"/>
      <c r="AE102" s="145"/>
      <c r="AG102" s="184"/>
    </row>
    <row r="103" spans="1:33" x14ac:dyDescent="0.25">
      <c r="A103" s="138">
        <f>A101/A102</f>
        <v>152.83333333333334</v>
      </c>
      <c r="B103" s="133" t="s">
        <v>88</v>
      </c>
      <c r="C103" s="22" t="s">
        <v>24</v>
      </c>
      <c r="D103" s="141"/>
      <c r="E103" s="141"/>
      <c r="F103" s="141"/>
      <c r="G103" s="141"/>
      <c r="H103" s="141"/>
      <c r="I103" s="138">
        <f>+I101/I102</f>
        <v>163.57142857142858</v>
      </c>
      <c r="J103" s="141"/>
      <c r="K103" s="141"/>
      <c r="L103" s="138">
        <f>+L101/L102</f>
        <v>164.42857142857142</v>
      </c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>
        <f t="shared" ref="X103:X124" si="71">IF(X101="","",X101/X102)</f>
        <v>163.85714285714286</v>
      </c>
      <c r="Y103" s="25"/>
      <c r="Z103" s="23"/>
      <c r="AA103" s="133" t="s">
        <v>88</v>
      </c>
      <c r="AB103" s="39"/>
      <c r="AC103" s="138">
        <f>IF(AC101="","",AC101/AC102)</f>
        <v>161.40740740740742</v>
      </c>
      <c r="AD103" s="39"/>
      <c r="AE103" s="141">
        <f>X103-A103</f>
        <v>11.023809523809518</v>
      </c>
      <c r="AG103" s="182"/>
    </row>
    <row r="104" spans="1:33" x14ac:dyDescent="0.25">
      <c r="A104" s="139">
        <v>17641</v>
      </c>
      <c r="B104" s="37" t="s">
        <v>89</v>
      </c>
      <c r="C104" s="17" t="s">
        <v>20</v>
      </c>
      <c r="D104" s="145"/>
      <c r="E104" s="145"/>
      <c r="F104" s="145"/>
      <c r="G104" s="145"/>
      <c r="H104" s="145"/>
      <c r="I104" s="145"/>
      <c r="J104" s="145"/>
      <c r="K104" s="145"/>
      <c r="L104" s="145"/>
      <c r="M104" s="145">
        <v>1199</v>
      </c>
      <c r="N104" s="145"/>
      <c r="O104" s="145"/>
      <c r="P104" s="145"/>
      <c r="Q104" s="145"/>
      <c r="R104" s="145"/>
      <c r="S104" s="145"/>
      <c r="T104" s="145"/>
      <c r="U104" s="145"/>
      <c r="V104" s="145"/>
      <c r="W104" s="145"/>
      <c r="X104" s="145">
        <f t="shared" ref="X104:X105" si="72">IF(SUM(D104:W104)=0,"",SUM(D104:W104))</f>
        <v>1199</v>
      </c>
      <c r="Y104" s="19"/>
      <c r="Z104" s="20"/>
      <c r="AA104" s="37" t="s">
        <v>89</v>
      </c>
      <c r="AB104" s="39"/>
      <c r="AC104" s="139">
        <v>18840</v>
      </c>
      <c r="AD104" s="39"/>
      <c r="AE104" s="145"/>
      <c r="AG104" s="181"/>
    </row>
    <row r="105" spans="1:33" x14ac:dyDescent="0.25">
      <c r="A105" s="139">
        <v>92</v>
      </c>
      <c r="B105" s="134" t="s">
        <v>90</v>
      </c>
      <c r="C105" s="22" t="s">
        <v>22</v>
      </c>
      <c r="D105" s="145"/>
      <c r="E105" s="145"/>
      <c r="F105" s="145"/>
      <c r="G105" s="145"/>
      <c r="H105" s="145"/>
      <c r="I105" s="145"/>
      <c r="J105" s="145"/>
      <c r="K105" s="145"/>
      <c r="L105" s="145"/>
      <c r="M105" s="145">
        <v>7</v>
      </c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>
        <f t="shared" si="72"/>
        <v>7</v>
      </c>
      <c r="Y105" s="114">
        <f t="shared" ref="Y105:Y124" si="73">IF(COUNTA(D105:W105)=0,"",COUNTA(D105:W105))</f>
        <v>1</v>
      </c>
      <c r="Z105" s="160" t="s">
        <v>390</v>
      </c>
      <c r="AA105" s="27" t="s">
        <v>90</v>
      </c>
      <c r="AB105" s="39"/>
      <c r="AC105" s="139">
        <v>99</v>
      </c>
      <c r="AD105" s="39"/>
      <c r="AE105" s="145"/>
      <c r="AG105" s="181"/>
    </row>
    <row r="106" spans="1:33" x14ac:dyDescent="0.25">
      <c r="A106" s="169">
        <f>A104/A105</f>
        <v>191.75</v>
      </c>
      <c r="B106" s="135" t="s">
        <v>91</v>
      </c>
      <c r="C106" s="22" t="s">
        <v>24</v>
      </c>
      <c r="D106" s="189"/>
      <c r="E106" s="169"/>
      <c r="F106" s="169"/>
      <c r="G106" s="169"/>
      <c r="H106" s="169"/>
      <c r="I106" s="169"/>
      <c r="J106" s="169"/>
      <c r="K106" s="169"/>
      <c r="L106" s="169"/>
      <c r="M106" s="138">
        <f>+M104/M105</f>
        <v>171.28571428571428</v>
      </c>
      <c r="N106" s="169"/>
      <c r="O106" s="169"/>
      <c r="P106" s="169"/>
      <c r="Q106" s="169"/>
      <c r="R106" s="169"/>
      <c r="S106" s="169"/>
      <c r="T106" s="169"/>
      <c r="U106" s="169"/>
      <c r="V106" s="169"/>
      <c r="W106" s="169"/>
      <c r="X106" s="138">
        <f t="shared" si="71"/>
        <v>171.28571428571428</v>
      </c>
      <c r="Y106" s="25"/>
      <c r="Z106" s="205"/>
      <c r="AA106" s="135" t="s">
        <v>91</v>
      </c>
      <c r="AB106" s="39"/>
      <c r="AC106" s="138">
        <f>IF(AC104="","",AC104/AC105)</f>
        <v>190.30303030303031</v>
      </c>
      <c r="AD106" s="39"/>
      <c r="AE106" s="141">
        <f>X106-A106</f>
        <v>-20.464285714285722</v>
      </c>
      <c r="AG106" s="182"/>
    </row>
    <row r="107" spans="1:33" x14ac:dyDescent="0.25">
      <c r="A107" s="112">
        <v>8273</v>
      </c>
      <c r="B107" s="40" t="s">
        <v>89</v>
      </c>
      <c r="C107" s="17" t="s">
        <v>20</v>
      </c>
      <c r="D107" s="145"/>
      <c r="E107" s="145"/>
      <c r="F107" s="145"/>
      <c r="G107" s="145"/>
      <c r="H107" s="145"/>
      <c r="I107" s="145">
        <v>2523</v>
      </c>
      <c r="J107" s="145"/>
      <c r="K107" s="145"/>
      <c r="L107" s="145"/>
      <c r="M107" s="145"/>
      <c r="N107" s="145"/>
      <c r="O107" s="145"/>
      <c r="P107" s="145"/>
      <c r="Q107" s="145"/>
      <c r="R107" s="145">
        <v>1907</v>
      </c>
      <c r="S107" s="145"/>
      <c r="T107" s="145"/>
      <c r="U107" s="145"/>
      <c r="V107" s="145"/>
      <c r="W107" s="145"/>
      <c r="X107" s="145">
        <f t="shared" ref="X107:X108" si="74">IF(SUM(D107:W107)=0,"",SUM(D107:W107))</f>
        <v>4430</v>
      </c>
      <c r="Y107" s="19"/>
      <c r="Z107" s="160"/>
      <c r="AA107" s="40" t="s">
        <v>89</v>
      </c>
      <c r="AB107" s="39"/>
      <c r="AC107" s="112">
        <v>8866</v>
      </c>
      <c r="AD107" s="39"/>
      <c r="AE107" s="145"/>
      <c r="AG107" s="183"/>
    </row>
    <row r="108" spans="1:33" x14ac:dyDescent="0.25">
      <c r="A108" s="112">
        <v>47</v>
      </c>
      <c r="B108" s="132" t="s">
        <v>92</v>
      </c>
      <c r="C108" s="22" t="s">
        <v>22</v>
      </c>
      <c r="D108" s="145"/>
      <c r="E108" s="145"/>
      <c r="F108" s="145"/>
      <c r="G108" s="145"/>
      <c r="H108" s="145"/>
      <c r="I108" s="145">
        <v>14</v>
      </c>
      <c r="J108" s="145"/>
      <c r="K108" s="145"/>
      <c r="L108" s="145"/>
      <c r="M108" s="145"/>
      <c r="N108" s="145"/>
      <c r="O108" s="145"/>
      <c r="P108" s="145"/>
      <c r="Q108" s="145"/>
      <c r="R108" s="145">
        <v>11</v>
      </c>
      <c r="S108" s="145"/>
      <c r="T108" s="145"/>
      <c r="U108" s="145"/>
      <c r="V108" s="145"/>
      <c r="W108" s="145"/>
      <c r="X108" s="145">
        <f t="shared" si="74"/>
        <v>25</v>
      </c>
      <c r="Y108" s="114">
        <f t="shared" ref="Y108:Y124" si="75">IF(COUNTA(D108:W108)=0,"",COUNTA(D108:W108))</f>
        <v>2</v>
      </c>
      <c r="Z108" s="160" t="s">
        <v>459</v>
      </c>
      <c r="AA108" s="31" t="s">
        <v>92</v>
      </c>
      <c r="AB108" s="39"/>
      <c r="AC108" s="112">
        <v>50</v>
      </c>
      <c r="AD108" s="39"/>
      <c r="AE108" s="145"/>
      <c r="AG108" s="183"/>
    </row>
    <row r="109" spans="1:33" x14ac:dyDescent="0.25">
      <c r="A109" s="138">
        <f>A107/A108</f>
        <v>176.02127659574469</v>
      </c>
      <c r="B109" s="133" t="s">
        <v>93</v>
      </c>
      <c r="C109" s="22" t="s">
        <v>24</v>
      </c>
      <c r="D109" s="138"/>
      <c r="E109" s="138"/>
      <c r="F109" s="138"/>
      <c r="G109" s="138"/>
      <c r="H109" s="138"/>
      <c r="I109" s="138">
        <f>+I107/I108</f>
        <v>180.21428571428572</v>
      </c>
      <c r="J109" s="138"/>
      <c r="K109" s="138"/>
      <c r="L109" s="138"/>
      <c r="M109" s="138"/>
      <c r="N109" s="138"/>
      <c r="O109" s="138"/>
      <c r="P109" s="138"/>
      <c r="Q109" s="138"/>
      <c r="R109" s="138">
        <f>+R107/R108</f>
        <v>173.36363636363637</v>
      </c>
      <c r="S109" s="138"/>
      <c r="T109" s="138"/>
      <c r="U109" s="138"/>
      <c r="V109" s="138"/>
      <c r="W109" s="138"/>
      <c r="X109" s="138">
        <f t="shared" si="71"/>
        <v>177.2</v>
      </c>
      <c r="Y109" s="25"/>
      <c r="Z109" s="160"/>
      <c r="AA109" s="133" t="s">
        <v>93</v>
      </c>
      <c r="AB109" s="39"/>
      <c r="AC109" s="138">
        <f>IF(AC107="","",AC107/AC108)</f>
        <v>177.32</v>
      </c>
      <c r="AD109" s="39"/>
      <c r="AE109" s="141">
        <f>X109-A109</f>
        <v>1.1787234042552939</v>
      </c>
      <c r="AG109" s="182"/>
    </row>
    <row r="110" spans="1:33" x14ac:dyDescent="0.25">
      <c r="A110" s="112">
        <v>3480</v>
      </c>
      <c r="B110" s="40" t="s">
        <v>94</v>
      </c>
      <c r="C110" s="17" t="s">
        <v>20</v>
      </c>
      <c r="D110" s="150"/>
      <c r="E110" s="145"/>
      <c r="F110" s="145"/>
      <c r="G110" s="145"/>
      <c r="H110" s="145"/>
      <c r="I110" s="145"/>
      <c r="J110" s="145">
        <v>1269</v>
      </c>
      <c r="K110" s="145"/>
      <c r="L110" s="145"/>
      <c r="M110" s="145"/>
      <c r="N110" s="145"/>
      <c r="O110" s="145"/>
      <c r="P110" s="145"/>
      <c r="Q110" s="145"/>
      <c r="R110" s="145"/>
      <c r="S110" s="145">
        <v>555</v>
      </c>
      <c r="T110" s="145"/>
      <c r="U110" s="145"/>
      <c r="V110" s="145"/>
      <c r="W110" s="145"/>
      <c r="X110" s="145">
        <f t="shared" ref="X110:X111" si="76">IF(SUM(D110:W110)=0,"",SUM(D110:W110))</f>
        <v>1824</v>
      </c>
      <c r="Y110" s="19"/>
      <c r="Z110" s="23"/>
      <c r="AA110" s="40" t="s">
        <v>94</v>
      </c>
      <c r="AB110" s="39"/>
      <c r="AC110" s="112">
        <v>3613</v>
      </c>
      <c r="AD110" s="39"/>
      <c r="AE110" s="145"/>
      <c r="AG110" s="183"/>
    </row>
    <row r="111" spans="1:33" x14ac:dyDescent="0.25">
      <c r="A111" s="112">
        <v>21</v>
      </c>
      <c r="B111" s="132" t="s">
        <v>95</v>
      </c>
      <c r="C111" s="22" t="s">
        <v>22</v>
      </c>
      <c r="D111" s="150"/>
      <c r="E111" s="145"/>
      <c r="F111" s="145"/>
      <c r="G111" s="145"/>
      <c r="H111" s="145"/>
      <c r="I111" s="145"/>
      <c r="J111" s="145">
        <v>8</v>
      </c>
      <c r="K111" s="145"/>
      <c r="L111" s="145"/>
      <c r="M111" s="145"/>
      <c r="N111" s="145"/>
      <c r="O111" s="145"/>
      <c r="P111" s="145"/>
      <c r="Q111" s="145"/>
      <c r="R111" s="145"/>
      <c r="S111" s="145">
        <v>4</v>
      </c>
      <c r="T111" s="145"/>
      <c r="U111" s="145"/>
      <c r="V111" s="145"/>
      <c r="W111" s="145"/>
      <c r="X111" s="145">
        <f t="shared" si="76"/>
        <v>12</v>
      </c>
      <c r="Y111" s="114">
        <f t="shared" ref="Y111:Y124" si="77">IF(COUNTA(D111:W111)=0,"",COUNTA(D111:W111))</f>
        <v>2</v>
      </c>
      <c r="Z111" s="160" t="s">
        <v>457</v>
      </c>
      <c r="AA111" s="31" t="s">
        <v>95</v>
      </c>
      <c r="AB111" s="39"/>
      <c r="AC111" s="112">
        <v>22</v>
      </c>
      <c r="AD111" s="39"/>
      <c r="AE111" s="145"/>
      <c r="AG111" s="183"/>
    </row>
    <row r="112" spans="1:33" x14ac:dyDescent="0.25">
      <c r="A112" s="138">
        <f>A110/A111</f>
        <v>165.71428571428572</v>
      </c>
      <c r="B112" s="133" t="s">
        <v>96</v>
      </c>
      <c r="C112" s="22" t="s">
        <v>24</v>
      </c>
      <c r="D112" s="141"/>
      <c r="E112" s="138"/>
      <c r="F112" s="138"/>
      <c r="G112" s="138"/>
      <c r="H112" s="138"/>
      <c r="I112" s="138"/>
      <c r="J112" s="138">
        <f>+J110/J111</f>
        <v>158.625</v>
      </c>
      <c r="K112" s="138"/>
      <c r="L112" s="138"/>
      <c r="M112" s="138"/>
      <c r="N112" s="138"/>
      <c r="O112" s="138"/>
      <c r="P112" s="138"/>
      <c r="Q112" s="138"/>
      <c r="R112" s="138"/>
      <c r="S112" s="138">
        <f>+S110/S111</f>
        <v>138.75</v>
      </c>
      <c r="T112" s="138"/>
      <c r="U112" s="138"/>
      <c r="V112" s="138"/>
      <c r="W112" s="138"/>
      <c r="X112" s="138">
        <f t="shared" si="71"/>
        <v>152</v>
      </c>
      <c r="Y112" s="25"/>
      <c r="Z112" s="23"/>
      <c r="AA112" s="133" t="s">
        <v>96</v>
      </c>
      <c r="AB112" s="39"/>
      <c r="AC112" s="138">
        <f>IF(AC110="","",AC110/AC111)</f>
        <v>164.22727272727272</v>
      </c>
      <c r="AD112" s="39"/>
      <c r="AE112" s="141">
        <f>X112-A112</f>
        <v>-13.714285714285722</v>
      </c>
      <c r="AG112" s="182"/>
    </row>
    <row r="113" spans="1:33" x14ac:dyDescent="0.25">
      <c r="A113" s="139">
        <v>11747</v>
      </c>
      <c r="B113" s="40" t="s">
        <v>212</v>
      </c>
      <c r="C113" s="17" t="s">
        <v>20</v>
      </c>
      <c r="D113" s="150"/>
      <c r="E113" s="166"/>
      <c r="F113" s="166"/>
      <c r="G113" s="166"/>
      <c r="H113" s="139">
        <v>2007</v>
      </c>
      <c r="I113" s="139"/>
      <c r="J113" s="139"/>
      <c r="K113" s="139">
        <v>1146</v>
      </c>
      <c r="L113" s="139">
        <v>750</v>
      </c>
      <c r="M113" s="139"/>
      <c r="N113" s="139"/>
      <c r="O113" s="139">
        <v>1015</v>
      </c>
      <c r="P113" s="139">
        <v>1554</v>
      </c>
      <c r="Q113" s="139"/>
      <c r="R113" s="139"/>
      <c r="S113" s="139"/>
      <c r="T113" s="139"/>
      <c r="U113" s="139"/>
      <c r="V113" s="139">
        <v>876</v>
      </c>
      <c r="W113" s="139"/>
      <c r="X113" s="145">
        <f t="shared" ref="X113:X114" si="78">IF(SUM(D113:W113)=0,"",SUM(D113:W113))</f>
        <v>7348</v>
      </c>
      <c r="Y113" s="19"/>
      <c r="Z113" s="23"/>
      <c r="AA113" s="40" t="s">
        <v>212</v>
      </c>
      <c r="AB113" s="39"/>
      <c r="AC113" s="139">
        <v>15954</v>
      </c>
      <c r="AD113" s="39"/>
      <c r="AE113" s="150"/>
      <c r="AG113" s="182"/>
    </row>
    <row r="114" spans="1:33" x14ac:dyDescent="0.25">
      <c r="A114" s="139">
        <v>84</v>
      </c>
      <c r="B114" s="132" t="s">
        <v>269</v>
      </c>
      <c r="C114" s="22" t="s">
        <v>22</v>
      </c>
      <c r="D114" s="150"/>
      <c r="E114" s="166"/>
      <c r="F114" s="166"/>
      <c r="G114" s="166"/>
      <c r="H114" s="139">
        <v>15</v>
      </c>
      <c r="I114" s="139"/>
      <c r="J114" s="139"/>
      <c r="K114" s="139">
        <v>8</v>
      </c>
      <c r="L114" s="139">
        <v>6</v>
      </c>
      <c r="M114" s="139"/>
      <c r="N114" s="139"/>
      <c r="O114" s="139">
        <v>8</v>
      </c>
      <c r="P114" s="139">
        <v>11</v>
      </c>
      <c r="Q114" s="139"/>
      <c r="R114" s="139"/>
      <c r="S114" s="139"/>
      <c r="T114" s="139"/>
      <c r="U114" s="139"/>
      <c r="V114" s="139">
        <v>6</v>
      </c>
      <c r="W114" s="139"/>
      <c r="X114" s="145">
        <f t="shared" si="78"/>
        <v>54</v>
      </c>
      <c r="Y114" s="114">
        <f t="shared" ref="Y114:Y124" si="79">IF(COUNTA(D114:W114)=0,"",COUNTA(D114:W114))</f>
        <v>6</v>
      </c>
      <c r="Z114" s="281" t="s">
        <v>484</v>
      </c>
      <c r="AA114" s="132" t="s">
        <v>269</v>
      </c>
      <c r="AB114" s="39"/>
      <c r="AC114" s="139">
        <v>116</v>
      </c>
      <c r="AD114" s="39"/>
      <c r="AE114" s="150"/>
      <c r="AG114" s="182"/>
    </row>
    <row r="115" spans="1:33" x14ac:dyDescent="0.25">
      <c r="A115" s="138">
        <f>A113/A114</f>
        <v>139.8452380952381</v>
      </c>
      <c r="B115" s="133" t="s">
        <v>280</v>
      </c>
      <c r="C115" s="22" t="s">
        <v>24</v>
      </c>
      <c r="D115" s="141"/>
      <c r="E115" s="138"/>
      <c r="F115" s="138"/>
      <c r="G115" s="138"/>
      <c r="H115" s="138">
        <f>+H113/H114</f>
        <v>133.80000000000001</v>
      </c>
      <c r="I115" s="138"/>
      <c r="J115" s="138"/>
      <c r="K115" s="138">
        <f>+K113/K114</f>
        <v>143.25</v>
      </c>
      <c r="L115" s="138">
        <f>+L113/L114</f>
        <v>125</v>
      </c>
      <c r="M115" s="138"/>
      <c r="N115" s="138"/>
      <c r="O115" s="138">
        <f>+O113/O114</f>
        <v>126.875</v>
      </c>
      <c r="P115" s="138">
        <f>+P113/P114</f>
        <v>141.27272727272728</v>
      </c>
      <c r="Q115" s="138"/>
      <c r="R115" s="138"/>
      <c r="S115" s="138"/>
      <c r="T115" s="138"/>
      <c r="U115" s="138"/>
      <c r="V115" s="138">
        <f>+V113/V114</f>
        <v>146</v>
      </c>
      <c r="W115" s="138"/>
      <c r="X115" s="138">
        <f t="shared" si="71"/>
        <v>136.07407407407408</v>
      </c>
      <c r="Y115" s="25"/>
      <c r="Z115" s="23"/>
      <c r="AA115" s="133" t="s">
        <v>280</v>
      </c>
      <c r="AB115" s="39"/>
      <c r="AC115" s="138">
        <f>IF(AC113="","",AC113/AC114)</f>
        <v>137.5344827586207</v>
      </c>
      <c r="AD115" s="39"/>
      <c r="AE115" s="141">
        <f>X115-A115</f>
        <v>-3.7711640211640258</v>
      </c>
      <c r="AG115" s="182"/>
    </row>
    <row r="116" spans="1:33" x14ac:dyDescent="0.25">
      <c r="A116" s="139">
        <v>28407</v>
      </c>
      <c r="B116" s="40" t="s">
        <v>212</v>
      </c>
      <c r="C116" s="17" t="s">
        <v>20</v>
      </c>
      <c r="D116" s="150"/>
      <c r="E116" s="139"/>
      <c r="F116" s="139">
        <v>2684</v>
      </c>
      <c r="G116" s="139"/>
      <c r="H116" s="139">
        <v>2727</v>
      </c>
      <c r="I116" s="139">
        <v>2256</v>
      </c>
      <c r="J116" s="139"/>
      <c r="K116" s="139"/>
      <c r="L116" s="139"/>
      <c r="M116" s="139"/>
      <c r="N116" s="139"/>
      <c r="O116" s="139"/>
      <c r="P116" s="139">
        <v>1799</v>
      </c>
      <c r="Q116" s="139"/>
      <c r="R116" s="139">
        <v>1960</v>
      </c>
      <c r="S116" s="139"/>
      <c r="T116" s="139"/>
      <c r="U116" s="139"/>
      <c r="V116" s="139"/>
      <c r="W116" s="139"/>
      <c r="X116" s="145">
        <f t="shared" ref="X116:X117" si="80">IF(SUM(D116:W116)=0,"",SUM(D116:W116))</f>
        <v>11426</v>
      </c>
      <c r="Y116" s="19"/>
      <c r="Z116" s="23"/>
      <c r="AA116" s="40" t="s">
        <v>212</v>
      </c>
      <c r="AB116" s="39"/>
      <c r="AC116" s="139">
        <v>28322</v>
      </c>
      <c r="AD116" s="39"/>
      <c r="AE116" s="150"/>
    </row>
    <row r="117" spans="1:33" x14ac:dyDescent="0.25">
      <c r="A117" s="139">
        <v>161</v>
      </c>
      <c r="B117" s="132" t="s">
        <v>213</v>
      </c>
      <c r="C117" s="22" t="s">
        <v>22</v>
      </c>
      <c r="D117" s="150"/>
      <c r="E117" s="139"/>
      <c r="F117" s="139">
        <v>15</v>
      </c>
      <c r="G117" s="139"/>
      <c r="H117" s="139">
        <v>15</v>
      </c>
      <c r="I117" s="139">
        <v>14</v>
      </c>
      <c r="J117" s="139"/>
      <c r="K117" s="139"/>
      <c r="L117" s="139"/>
      <c r="M117" s="139"/>
      <c r="N117" s="139"/>
      <c r="O117" s="139"/>
      <c r="P117" s="139">
        <v>11</v>
      </c>
      <c r="Q117" s="139"/>
      <c r="R117" s="139">
        <v>11</v>
      </c>
      <c r="S117" s="139"/>
      <c r="T117" s="139"/>
      <c r="U117" s="139"/>
      <c r="V117" s="139"/>
      <c r="W117" s="139"/>
      <c r="X117" s="145">
        <f t="shared" si="80"/>
        <v>66</v>
      </c>
      <c r="Y117" s="114">
        <f t="shared" ref="Y117:Y124" si="81">IF(COUNTA(D117:W117)=0,"",COUNTA(D117:W117))</f>
        <v>5</v>
      </c>
      <c r="Z117" s="160" t="s">
        <v>456</v>
      </c>
      <c r="AA117" s="132" t="s">
        <v>213</v>
      </c>
      <c r="AB117" s="39"/>
      <c r="AC117" s="139">
        <v>162</v>
      </c>
      <c r="AD117" s="39"/>
      <c r="AE117" s="150"/>
    </row>
    <row r="118" spans="1:33" x14ac:dyDescent="0.25">
      <c r="A118" s="138">
        <f>A116/A117</f>
        <v>176.44099378881987</v>
      </c>
      <c r="B118" s="178" t="s">
        <v>216</v>
      </c>
      <c r="C118" s="22" t="s">
        <v>24</v>
      </c>
      <c r="D118" s="141"/>
      <c r="E118" s="169"/>
      <c r="F118" s="138">
        <f>+F116/F117</f>
        <v>178.93333333333334</v>
      </c>
      <c r="G118" s="138"/>
      <c r="H118" s="138">
        <f>+H116/H117</f>
        <v>181.8</v>
      </c>
      <c r="I118" s="138">
        <f>+I116/I117</f>
        <v>161.14285714285714</v>
      </c>
      <c r="J118" s="138"/>
      <c r="K118" s="138"/>
      <c r="L118" s="138"/>
      <c r="M118" s="138"/>
      <c r="N118" s="138"/>
      <c r="O118" s="138"/>
      <c r="P118" s="138">
        <f>+P116/P117</f>
        <v>163.54545454545453</v>
      </c>
      <c r="Q118" s="138"/>
      <c r="R118" s="138">
        <f>+R116/R117</f>
        <v>178.18181818181819</v>
      </c>
      <c r="S118" s="138"/>
      <c r="T118" s="138"/>
      <c r="U118" s="138"/>
      <c r="V118" s="138"/>
      <c r="W118" s="138"/>
      <c r="X118" s="138">
        <f t="shared" si="71"/>
        <v>173.12121212121212</v>
      </c>
      <c r="Y118" s="25"/>
      <c r="Z118" s="160"/>
      <c r="AA118" s="178" t="s">
        <v>216</v>
      </c>
      <c r="AB118" s="39"/>
      <c r="AC118" s="138">
        <f>IF(AC116="","",AC116/AC117)</f>
        <v>174.82716049382717</v>
      </c>
      <c r="AD118" s="39"/>
      <c r="AE118" s="141">
        <f>X118-A118</f>
        <v>-3.3197816676077423</v>
      </c>
    </row>
    <row r="119" spans="1:33" x14ac:dyDescent="0.25">
      <c r="A119" s="112">
        <v>12985</v>
      </c>
      <c r="B119" s="40" t="s">
        <v>97</v>
      </c>
      <c r="C119" s="17" t="s">
        <v>20</v>
      </c>
      <c r="D119" s="145">
        <v>1336</v>
      </c>
      <c r="E119" s="145"/>
      <c r="F119" s="145"/>
      <c r="G119" s="145"/>
      <c r="H119" s="145"/>
      <c r="I119" s="145"/>
      <c r="J119" s="145">
        <v>1434</v>
      </c>
      <c r="K119" s="145"/>
      <c r="L119" s="145"/>
      <c r="M119" s="145"/>
      <c r="N119" s="145"/>
      <c r="O119" s="145"/>
      <c r="P119" s="145"/>
      <c r="Q119" s="145"/>
      <c r="R119" s="145">
        <v>725</v>
      </c>
      <c r="S119" s="145"/>
      <c r="T119" s="145"/>
      <c r="U119" s="145"/>
      <c r="V119" s="145"/>
      <c r="W119" s="145"/>
      <c r="X119" s="145">
        <f t="shared" ref="X119:X120" si="82">IF(SUM(D119:W119)=0,"",SUM(D119:W119))</f>
        <v>3495</v>
      </c>
      <c r="Y119" s="19"/>
      <c r="Z119" s="23"/>
      <c r="AA119" s="40" t="s">
        <v>97</v>
      </c>
      <c r="AB119" s="39"/>
      <c r="AC119" s="112">
        <v>11992</v>
      </c>
      <c r="AD119" s="39"/>
      <c r="AE119" s="145"/>
    </row>
    <row r="120" spans="1:33" x14ac:dyDescent="0.25">
      <c r="A120" s="112">
        <v>78</v>
      </c>
      <c r="B120" s="132" t="s">
        <v>98</v>
      </c>
      <c r="C120" s="22" t="s">
        <v>22</v>
      </c>
      <c r="D120" s="145">
        <v>8</v>
      </c>
      <c r="E120" s="145"/>
      <c r="F120" s="145"/>
      <c r="G120" s="145"/>
      <c r="H120" s="145"/>
      <c r="I120" s="145"/>
      <c r="J120" s="145">
        <v>8</v>
      </c>
      <c r="K120" s="145"/>
      <c r="L120" s="145"/>
      <c r="M120" s="145"/>
      <c r="N120" s="145"/>
      <c r="O120" s="145"/>
      <c r="P120" s="145"/>
      <c r="Q120" s="145"/>
      <c r="R120" s="145">
        <v>5</v>
      </c>
      <c r="S120" s="145"/>
      <c r="T120" s="145"/>
      <c r="U120" s="145"/>
      <c r="V120" s="145"/>
      <c r="W120" s="145"/>
      <c r="X120" s="145">
        <f t="shared" si="82"/>
        <v>21</v>
      </c>
      <c r="Y120" s="114">
        <f t="shared" ref="Y120:Y124" si="83">IF(COUNTA(D120:W120)=0,"",COUNTA(D120:W120))</f>
        <v>3</v>
      </c>
      <c r="Z120" s="160" t="s">
        <v>458</v>
      </c>
      <c r="AA120" s="31" t="s">
        <v>98</v>
      </c>
      <c r="AB120" s="39"/>
      <c r="AC120" s="112">
        <v>72</v>
      </c>
      <c r="AD120" s="39"/>
      <c r="AE120" s="145"/>
    </row>
    <row r="121" spans="1:33" x14ac:dyDescent="0.25">
      <c r="A121" s="138">
        <f>A119/A120</f>
        <v>166.47435897435898</v>
      </c>
      <c r="B121" s="133" t="s">
        <v>99</v>
      </c>
      <c r="C121" s="22" t="s">
        <v>24</v>
      </c>
      <c r="D121" s="138">
        <f>+D119/D120</f>
        <v>167</v>
      </c>
      <c r="E121" s="141"/>
      <c r="F121" s="141"/>
      <c r="G121" s="141"/>
      <c r="H121" s="141"/>
      <c r="I121" s="141"/>
      <c r="J121" s="138">
        <f>+J119/J120</f>
        <v>179.25</v>
      </c>
      <c r="K121" s="141"/>
      <c r="L121" s="141"/>
      <c r="M121" s="141"/>
      <c r="N121" s="141"/>
      <c r="O121" s="141"/>
      <c r="P121" s="141"/>
      <c r="Q121" s="141"/>
      <c r="R121" s="138">
        <f>+R119/R120</f>
        <v>145</v>
      </c>
      <c r="S121" s="138"/>
      <c r="T121" s="138"/>
      <c r="U121" s="138"/>
      <c r="V121" s="138"/>
      <c r="W121" s="138"/>
      <c r="X121" s="138">
        <f t="shared" si="71"/>
        <v>166.42857142857142</v>
      </c>
      <c r="Y121" s="25"/>
      <c r="Z121" s="23"/>
      <c r="AA121" s="133" t="s">
        <v>99</v>
      </c>
      <c r="AB121" s="39"/>
      <c r="AC121" s="138">
        <f>IF(AC119="","",AC119/AC120)</f>
        <v>166.55555555555554</v>
      </c>
      <c r="AD121" s="39"/>
      <c r="AE121" s="141">
        <f>X121-A121</f>
        <v>-4.5787545787561612E-2</v>
      </c>
    </row>
    <row r="122" spans="1:33" x14ac:dyDescent="0.25">
      <c r="A122" s="139">
        <v>21054</v>
      </c>
      <c r="B122" s="37" t="s">
        <v>206</v>
      </c>
      <c r="C122" s="17" t="s">
        <v>20</v>
      </c>
      <c r="D122" s="150"/>
      <c r="E122" s="145"/>
      <c r="F122" s="145">
        <v>2692</v>
      </c>
      <c r="G122" s="145"/>
      <c r="H122" s="145"/>
      <c r="I122" s="145"/>
      <c r="J122" s="145">
        <v>1474</v>
      </c>
      <c r="K122" s="145"/>
      <c r="L122" s="145"/>
      <c r="M122" s="145"/>
      <c r="N122" s="145"/>
      <c r="O122" s="145">
        <v>1287</v>
      </c>
      <c r="P122" s="145"/>
      <c r="Q122" s="145"/>
      <c r="R122" s="145"/>
      <c r="S122" s="145"/>
      <c r="T122" s="145">
        <v>843</v>
      </c>
      <c r="U122" s="145">
        <v>1347</v>
      </c>
      <c r="V122" s="145">
        <v>1183</v>
      </c>
      <c r="W122" s="145"/>
      <c r="X122" s="145">
        <f t="shared" ref="X122:X123" si="84">IF(SUM(D122:W122)=0,"",SUM(D122:W122))</f>
        <v>8826</v>
      </c>
      <c r="Y122" s="19"/>
      <c r="Z122" s="23"/>
      <c r="AA122" s="37" t="s">
        <v>206</v>
      </c>
      <c r="AB122" s="39"/>
      <c r="AC122" s="139">
        <v>26507</v>
      </c>
      <c r="AD122" s="39"/>
      <c r="AE122" s="150"/>
    </row>
    <row r="123" spans="1:33" x14ac:dyDescent="0.25">
      <c r="A123" s="139">
        <v>116</v>
      </c>
      <c r="B123" s="37" t="s">
        <v>207</v>
      </c>
      <c r="C123" s="22" t="s">
        <v>22</v>
      </c>
      <c r="D123" s="150"/>
      <c r="E123" s="150"/>
      <c r="F123" s="145">
        <v>15</v>
      </c>
      <c r="G123" s="145"/>
      <c r="H123" s="145"/>
      <c r="I123" s="145"/>
      <c r="J123" s="145">
        <v>8</v>
      </c>
      <c r="K123" s="145"/>
      <c r="L123" s="145"/>
      <c r="M123" s="145"/>
      <c r="N123" s="145"/>
      <c r="O123" s="145">
        <v>8</v>
      </c>
      <c r="P123" s="145"/>
      <c r="Q123" s="145"/>
      <c r="R123" s="145"/>
      <c r="S123" s="145"/>
      <c r="T123" s="145">
        <v>5</v>
      </c>
      <c r="U123" s="145">
        <v>8</v>
      </c>
      <c r="V123" s="145">
        <v>6</v>
      </c>
      <c r="W123" s="145"/>
      <c r="X123" s="145">
        <f t="shared" si="84"/>
        <v>50</v>
      </c>
      <c r="Y123" s="114">
        <f t="shared" ref="Y123:Y124" si="85">IF(COUNTA(D123:W123)=0,"",COUNTA(D123:W123))</f>
        <v>6</v>
      </c>
      <c r="Z123" s="243" t="s">
        <v>479</v>
      </c>
      <c r="AA123" s="37" t="s">
        <v>207</v>
      </c>
      <c r="AB123" s="39"/>
      <c r="AC123" s="139">
        <v>147</v>
      </c>
      <c r="AD123" s="39"/>
      <c r="AE123" s="150"/>
    </row>
    <row r="124" spans="1:33" x14ac:dyDescent="0.25">
      <c r="A124" s="138">
        <f>A122/A123</f>
        <v>181.5</v>
      </c>
      <c r="B124" s="135" t="s">
        <v>208</v>
      </c>
      <c r="C124" s="22" t="s">
        <v>24</v>
      </c>
      <c r="D124" s="141"/>
      <c r="E124" s="141"/>
      <c r="F124" s="138">
        <f>+F122/F123</f>
        <v>179.46666666666667</v>
      </c>
      <c r="G124" s="138"/>
      <c r="H124" s="138"/>
      <c r="I124" s="138"/>
      <c r="J124" s="138">
        <f>+J122/J123</f>
        <v>184.25</v>
      </c>
      <c r="K124" s="138"/>
      <c r="L124" s="138"/>
      <c r="M124" s="138"/>
      <c r="N124" s="138"/>
      <c r="O124" s="138">
        <f>+O122/O123</f>
        <v>160.875</v>
      </c>
      <c r="P124" s="138"/>
      <c r="Q124" s="138"/>
      <c r="R124" s="138"/>
      <c r="S124" s="138"/>
      <c r="T124" s="138">
        <f>+T122/T123</f>
        <v>168.6</v>
      </c>
      <c r="U124" s="138">
        <f>+U122/U123</f>
        <v>168.375</v>
      </c>
      <c r="V124" s="169">
        <f>+V122/V123</f>
        <v>197.16666666666666</v>
      </c>
      <c r="W124" s="138"/>
      <c r="X124" s="138">
        <f t="shared" si="71"/>
        <v>176.52</v>
      </c>
      <c r="Y124" s="25"/>
      <c r="Z124" s="23"/>
      <c r="AA124" s="135" t="s">
        <v>208</v>
      </c>
      <c r="AB124" s="39"/>
      <c r="AC124" s="138">
        <f>IF(AC122="","",AC122/AC123)</f>
        <v>180.31972789115648</v>
      </c>
      <c r="AD124" s="39"/>
      <c r="AE124" s="141">
        <f>X124-A124</f>
        <v>-4.9799999999999898</v>
      </c>
    </row>
    <row r="125" spans="1:33" x14ac:dyDescent="0.25">
      <c r="A125" s="139">
        <v>0</v>
      </c>
      <c r="B125" s="37" t="s">
        <v>206</v>
      </c>
      <c r="C125" s="17" t="s">
        <v>20</v>
      </c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  <c r="W125" s="150"/>
      <c r="X125" s="145" t="str">
        <f t="shared" ref="X125:X126" si="86">IF(SUM(D125:F125)=0,"",SUM(D125:F125))</f>
        <v/>
      </c>
      <c r="Y125" s="19"/>
      <c r="Z125" s="23"/>
      <c r="AA125" s="37" t="s">
        <v>206</v>
      </c>
      <c r="AB125" s="39"/>
      <c r="AC125" s="166"/>
      <c r="AD125" s="39"/>
      <c r="AE125" s="150"/>
    </row>
    <row r="126" spans="1:33" x14ac:dyDescent="0.25">
      <c r="A126" s="166"/>
      <c r="B126" s="134" t="s">
        <v>262</v>
      </c>
      <c r="C126" s="22" t="s">
        <v>22</v>
      </c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50"/>
      <c r="V126" s="150"/>
      <c r="W126" s="150"/>
      <c r="X126" s="145" t="str">
        <f t="shared" si="86"/>
        <v/>
      </c>
      <c r="Y126" s="114" t="str">
        <f t="shared" ref="Y126" si="87">IF(COUNTA(D126:F126)=0,"",COUNTA(D126:F126))</f>
        <v/>
      </c>
      <c r="Z126" s="23"/>
      <c r="AA126" s="134" t="s">
        <v>262</v>
      </c>
      <c r="AB126" s="39"/>
      <c r="AC126" s="166"/>
      <c r="AD126" s="39"/>
      <c r="AE126" s="150"/>
    </row>
    <row r="127" spans="1:33" x14ac:dyDescent="0.25">
      <c r="A127" s="138"/>
      <c r="B127" s="135" t="s">
        <v>263</v>
      </c>
      <c r="C127" s="22" t="s">
        <v>24</v>
      </c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41"/>
      <c r="V127" s="141"/>
      <c r="W127" s="141"/>
      <c r="X127" s="138" t="str">
        <f t="shared" ref="X127:X139" si="88">IF(X125="","",X125/X126)</f>
        <v/>
      </c>
      <c r="Y127" s="25"/>
      <c r="Z127" s="23"/>
      <c r="AA127" s="135" t="s">
        <v>263</v>
      </c>
      <c r="AB127" s="39"/>
      <c r="AC127" s="138"/>
      <c r="AD127" s="39"/>
      <c r="AE127" s="141"/>
    </row>
    <row r="128" spans="1:33" x14ac:dyDescent="0.25">
      <c r="A128" s="139">
        <v>9811</v>
      </c>
      <c r="B128" s="37" t="s">
        <v>100</v>
      </c>
      <c r="C128" s="17" t="s">
        <v>20</v>
      </c>
      <c r="D128" s="150"/>
      <c r="E128" s="145"/>
      <c r="F128" s="145"/>
      <c r="G128" s="145"/>
      <c r="H128" s="145"/>
      <c r="I128" s="145"/>
      <c r="J128" s="145"/>
      <c r="K128" s="145">
        <v>1284</v>
      </c>
      <c r="L128" s="145"/>
      <c r="M128" s="145"/>
      <c r="N128" s="145">
        <v>680</v>
      </c>
      <c r="O128" s="145">
        <v>1209</v>
      </c>
      <c r="P128" s="145"/>
      <c r="Q128" s="145"/>
      <c r="R128" s="145"/>
      <c r="S128" s="145"/>
      <c r="T128" s="145"/>
      <c r="U128" s="145"/>
      <c r="V128" s="145"/>
      <c r="W128" s="145"/>
      <c r="X128" s="145">
        <f>IF(SUM(D128:W128)=0,"",SUM(D128:W128))</f>
        <v>3173</v>
      </c>
      <c r="Y128" s="19"/>
      <c r="Z128" s="23"/>
      <c r="AA128" s="37" t="s">
        <v>100</v>
      </c>
      <c r="AB128" s="39"/>
      <c r="AC128" s="139">
        <v>11843</v>
      </c>
      <c r="AD128" s="39"/>
      <c r="AE128" s="150"/>
    </row>
    <row r="129" spans="1:31" x14ac:dyDescent="0.25">
      <c r="A129" s="139">
        <v>67</v>
      </c>
      <c r="B129" s="134" t="s">
        <v>101</v>
      </c>
      <c r="C129" s="22" t="s">
        <v>22</v>
      </c>
      <c r="D129" s="150"/>
      <c r="E129" s="145"/>
      <c r="F129" s="145"/>
      <c r="G129" s="145"/>
      <c r="H129" s="145"/>
      <c r="I129" s="145"/>
      <c r="J129" s="145"/>
      <c r="K129" s="145">
        <v>8</v>
      </c>
      <c r="L129" s="145"/>
      <c r="M129" s="145"/>
      <c r="N129" s="145">
        <v>5</v>
      </c>
      <c r="O129" s="145">
        <v>8</v>
      </c>
      <c r="P129" s="145"/>
      <c r="Q129" s="145"/>
      <c r="R129" s="145"/>
      <c r="S129" s="145"/>
      <c r="T129" s="145"/>
      <c r="U129" s="145"/>
      <c r="V129" s="145"/>
      <c r="W129" s="145"/>
      <c r="X129" s="145">
        <f>IF(SUM(D129:W129)=0,"",SUM(D129:W129))</f>
        <v>21</v>
      </c>
      <c r="Y129" s="114">
        <f>IF(COUNTA(D129:W129)=0,"",COUNTA(D129:W129))</f>
        <v>3</v>
      </c>
      <c r="Z129" s="253" t="s">
        <v>404</v>
      </c>
      <c r="AA129" s="27" t="s">
        <v>101</v>
      </c>
      <c r="AB129" s="39"/>
      <c r="AC129" s="139">
        <v>80</v>
      </c>
      <c r="AD129" s="39"/>
      <c r="AE129" s="150"/>
    </row>
    <row r="130" spans="1:31" x14ac:dyDescent="0.25">
      <c r="A130" s="138">
        <f>A128/A129</f>
        <v>146.43283582089552</v>
      </c>
      <c r="B130" s="135" t="s">
        <v>102</v>
      </c>
      <c r="C130" s="22" t="s">
        <v>24</v>
      </c>
      <c r="D130" s="141"/>
      <c r="E130" s="141"/>
      <c r="F130" s="141"/>
      <c r="G130" s="141"/>
      <c r="H130" s="141"/>
      <c r="I130" s="141"/>
      <c r="J130" s="141"/>
      <c r="K130" s="138">
        <f>+K128/K129</f>
        <v>160.5</v>
      </c>
      <c r="L130" s="138"/>
      <c r="M130" s="138"/>
      <c r="N130" s="138">
        <f>+N128/N129</f>
        <v>136</v>
      </c>
      <c r="O130" s="138">
        <f>+O128/O129</f>
        <v>151.125</v>
      </c>
      <c r="P130" s="138"/>
      <c r="Q130" s="138"/>
      <c r="R130" s="138"/>
      <c r="S130" s="138"/>
      <c r="T130" s="138"/>
      <c r="U130" s="138"/>
      <c r="V130" s="138"/>
      <c r="W130" s="138"/>
      <c r="X130" s="138">
        <f t="shared" ref="X130" si="89">IF(X128="","",X128/X129)</f>
        <v>151.0952380952381</v>
      </c>
      <c r="Y130" s="25"/>
      <c r="Z130" s="41"/>
      <c r="AA130" s="135" t="s">
        <v>102</v>
      </c>
      <c r="AB130" s="39"/>
      <c r="AC130" s="138">
        <f>IF(AC128="","",AC128/AC129)</f>
        <v>148.03749999999999</v>
      </c>
      <c r="AD130" s="39"/>
      <c r="AE130" s="141">
        <f>X130-A130</f>
        <v>4.6624022743425826</v>
      </c>
    </row>
    <row r="131" spans="1:31" x14ac:dyDescent="0.25">
      <c r="A131" s="139">
        <v>0</v>
      </c>
      <c r="B131" s="37" t="s">
        <v>222</v>
      </c>
      <c r="C131" s="17" t="s">
        <v>20</v>
      </c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50"/>
      <c r="V131" s="150"/>
      <c r="W131" s="150"/>
      <c r="X131" s="145" t="str">
        <f t="shared" ref="X131:X132" si="90">IF(SUM(D131:F131)=0,"",SUM(D131:F131))</f>
        <v/>
      </c>
      <c r="Y131" s="19"/>
      <c r="Z131" s="42"/>
      <c r="AA131" s="37" t="s">
        <v>222</v>
      </c>
      <c r="AB131" s="39"/>
      <c r="AC131" s="139">
        <v>0</v>
      </c>
      <c r="AD131" s="39"/>
      <c r="AE131" s="150"/>
    </row>
    <row r="132" spans="1:31" x14ac:dyDescent="0.25">
      <c r="A132" s="166"/>
      <c r="B132" s="134" t="s">
        <v>36</v>
      </c>
      <c r="C132" s="22" t="s">
        <v>22</v>
      </c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50"/>
      <c r="V132" s="150"/>
      <c r="W132" s="150"/>
      <c r="X132" s="145" t="str">
        <f t="shared" si="90"/>
        <v/>
      </c>
      <c r="Y132" s="114" t="str">
        <f t="shared" ref="Y132" si="91">IF(COUNTA(D132:F132)=0,"",COUNTA(D132:F132))</f>
        <v/>
      </c>
      <c r="Z132" s="42"/>
      <c r="AA132" s="134" t="s">
        <v>36</v>
      </c>
      <c r="AB132" s="39"/>
      <c r="AC132" s="166"/>
      <c r="AD132" s="39"/>
      <c r="AE132" s="150"/>
    </row>
    <row r="133" spans="1:31" x14ac:dyDescent="0.25">
      <c r="A133" s="138"/>
      <c r="B133" s="135" t="s">
        <v>224</v>
      </c>
      <c r="C133" s="22" t="s">
        <v>24</v>
      </c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41"/>
      <c r="V133" s="141"/>
      <c r="W133" s="141"/>
      <c r="X133" s="138" t="str">
        <f t="shared" si="88"/>
        <v/>
      </c>
      <c r="Y133" s="25"/>
      <c r="Z133" s="42"/>
      <c r="AA133" s="135" t="s">
        <v>224</v>
      </c>
      <c r="AB133" s="39"/>
      <c r="AC133" s="138"/>
      <c r="AD133" s="39"/>
      <c r="AE133" s="141"/>
    </row>
    <row r="134" spans="1:31" x14ac:dyDescent="0.25">
      <c r="A134" s="139">
        <v>2371</v>
      </c>
      <c r="B134" s="37" t="s">
        <v>103</v>
      </c>
      <c r="C134" s="17" t="s">
        <v>20</v>
      </c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/>
      <c r="V134" s="145"/>
      <c r="W134" s="145"/>
      <c r="X134" s="145" t="str">
        <f t="shared" ref="X134:X135" si="92">IF(SUM(D134:F134)=0,"",SUM(D134:F134))</f>
        <v/>
      </c>
      <c r="Y134" s="19"/>
      <c r="Z134" s="23"/>
      <c r="AA134" s="37" t="s">
        <v>103</v>
      </c>
      <c r="AB134" s="39"/>
      <c r="AC134" s="139">
        <v>2371</v>
      </c>
      <c r="AD134" s="39"/>
      <c r="AE134" s="145"/>
    </row>
    <row r="135" spans="1:31" x14ac:dyDescent="0.25">
      <c r="A135" s="139">
        <v>14</v>
      </c>
      <c r="B135" s="134" t="s">
        <v>26</v>
      </c>
      <c r="C135" s="22" t="s">
        <v>22</v>
      </c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/>
      <c r="V135" s="145"/>
      <c r="W135" s="145"/>
      <c r="X135" s="145" t="str">
        <f t="shared" si="92"/>
        <v/>
      </c>
      <c r="Y135" s="114" t="str">
        <f t="shared" ref="Y135" si="93">IF(COUNTA(D135:F135)=0,"",COUNTA(D135:F135))</f>
        <v/>
      </c>
      <c r="Z135" s="160"/>
      <c r="AA135" s="27" t="s">
        <v>26</v>
      </c>
      <c r="AB135" s="39"/>
      <c r="AC135" s="139">
        <v>14</v>
      </c>
      <c r="AD135" s="39"/>
      <c r="AE135" s="145"/>
    </row>
    <row r="136" spans="1:31" x14ac:dyDescent="0.25">
      <c r="A136" s="138">
        <f>A134/A135</f>
        <v>169.35714285714286</v>
      </c>
      <c r="B136" s="135" t="s">
        <v>104</v>
      </c>
      <c r="C136" s="22" t="s">
        <v>24</v>
      </c>
      <c r="D136" s="138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41"/>
      <c r="V136" s="141"/>
      <c r="W136" s="141"/>
      <c r="X136" s="138" t="str">
        <f t="shared" si="88"/>
        <v/>
      </c>
      <c r="Y136" s="25"/>
      <c r="Z136" s="160"/>
      <c r="AA136" s="135" t="s">
        <v>104</v>
      </c>
      <c r="AB136" s="39"/>
      <c r="AC136" s="138">
        <f>IF(AC134="","",AC134/AC135)</f>
        <v>169.35714285714286</v>
      </c>
      <c r="AD136" s="39"/>
      <c r="AE136" s="141"/>
    </row>
    <row r="137" spans="1:31" x14ac:dyDescent="0.25">
      <c r="A137" s="139">
        <v>0</v>
      </c>
      <c r="B137" s="43" t="s">
        <v>105</v>
      </c>
      <c r="C137" s="17" t="s">
        <v>20</v>
      </c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50"/>
      <c r="V137" s="150"/>
      <c r="W137" s="150"/>
      <c r="X137" s="145" t="str">
        <f t="shared" ref="X137:X138" si="94">IF(SUM(D137:F137)=0,"",SUM(D137:F137))</f>
        <v/>
      </c>
      <c r="Y137" s="19"/>
      <c r="Z137" s="28"/>
      <c r="AA137" s="43" t="s">
        <v>105</v>
      </c>
      <c r="AB137" s="39"/>
      <c r="AC137" s="139">
        <v>0</v>
      </c>
      <c r="AD137" s="39"/>
      <c r="AE137" s="155"/>
    </row>
    <row r="138" spans="1:31" x14ac:dyDescent="0.25">
      <c r="A138" s="139"/>
      <c r="B138" s="132" t="s">
        <v>75</v>
      </c>
      <c r="C138" s="22" t="s">
        <v>22</v>
      </c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50"/>
      <c r="V138" s="150"/>
      <c r="W138" s="150"/>
      <c r="X138" s="145" t="str">
        <f t="shared" si="94"/>
        <v/>
      </c>
      <c r="Y138" s="114" t="str">
        <f t="shared" ref="Y138" si="95">IF(COUNTA(D138:F138)=0,"",COUNTA(D138:F138))</f>
        <v/>
      </c>
      <c r="Z138" s="160"/>
      <c r="AA138" s="31" t="s">
        <v>75</v>
      </c>
      <c r="AB138" s="39"/>
      <c r="AC138" s="139">
        <v>0</v>
      </c>
      <c r="AD138" s="39"/>
      <c r="AE138" s="150"/>
    </row>
    <row r="139" spans="1:31" x14ac:dyDescent="0.25">
      <c r="A139" s="138"/>
      <c r="B139" s="133" t="s">
        <v>106</v>
      </c>
      <c r="C139" s="22" t="s">
        <v>24</v>
      </c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50"/>
      <c r="V139" s="150"/>
      <c r="W139" s="150"/>
      <c r="X139" s="138" t="str">
        <f t="shared" si="88"/>
        <v/>
      </c>
      <c r="Y139" s="25"/>
      <c r="Z139" s="28"/>
      <c r="AA139" s="133" t="s">
        <v>106</v>
      </c>
      <c r="AB139" s="39"/>
      <c r="AC139" s="138"/>
      <c r="AD139" s="39"/>
      <c r="AE139" s="141"/>
    </row>
    <row r="140" spans="1:31" x14ac:dyDescent="0.25">
      <c r="A140" s="140">
        <f>A11+A14+A17+A20+A23+A26+A29+A32+A35+A38+A41+A44+A47+A50+A53+A59+A62+A65+A68+A71+A74+A77+A83+A86+A92+A95+A98+A101++A104+A107+A110+A113+A116+A119+A122+A125+A128+A131+A134+A137</f>
        <v>455894</v>
      </c>
      <c r="B140" s="44"/>
      <c r="C140" s="22" t="s">
        <v>20</v>
      </c>
      <c r="D140" s="140">
        <f>D11+D14+D17+D20+D23+D26+D29+D32+D35+D38+D41+D44+D47+D50+D53+D59+D62+D65+D68+D71+D74+D77+D86+D92+D95+D98+D101+D104+D107+D110+D116+D119+D122+D128+D131+D134+D137</f>
        <v>8417</v>
      </c>
      <c r="E140" s="140">
        <f>E11+E14+E17+E20+E23+E26+E29+E32+E35+E38+E41+E44+E47+E50+E53+E59+E62+E65+E68+E71+E74+E77+E86+E92+E95+E98+E101+E104+E107+E110+E116+E119+E122+E128+E131+E134+E137</f>
        <v>2693</v>
      </c>
      <c r="F140" s="140">
        <f t="shared" ref="F140:H141" si="96">F11+F14+F17+F20+F23+F26+F29+F32+F35+F38+F41+F44+F47+F50+F53+F59+F62+F65+F68+F71+F74+F77+F83+F86+F89+F92+F95+F98+F101+F104+F107+F110+F113+F116+F119+F122+F125+F128+F131+F134+F137</f>
        <v>26552</v>
      </c>
      <c r="G140" s="140">
        <f t="shared" si="96"/>
        <v>1090</v>
      </c>
      <c r="H140" s="140">
        <f t="shared" si="96"/>
        <v>19151</v>
      </c>
      <c r="I140" s="140">
        <f t="shared" ref="I140:J140" si="97">I11+I14+I17+I20+I23+I26+I29+I32+I35+I38+I41+I44+I47+I50+I53+I59+I62+I65+I68+I71+I74+I77+I83+I86+I89+I92+I95+I98+I101+I104+I107+I110+I113+I116+I119+I122+I125+I128+I131+I134+I137</f>
        <v>21365</v>
      </c>
      <c r="J140" s="140">
        <f t="shared" si="97"/>
        <v>8681</v>
      </c>
      <c r="K140" s="140">
        <f>K11+K14+K17+K20+K23+K26+K29+K32+K35+K38+K41+K44+K47+K50+K53+K56+K59+K62+K65+K68+K71+K74+K77+K80+K83+K86+K89+K92+K95+K98+K101+K104+K107+K110+K113+K116+K119+K122+K125+K128+K131+K134+K137</f>
        <v>9168</v>
      </c>
      <c r="L140" s="140">
        <f>L11+L14+L17+L20+L23+L26+L29+L32+L35+L38+L41+L44+L47+L50+L53+L56+L59+L62+L65+L68+L71+L74+L77+L80+L83+L86+L89+L92+L95+L98+L101+L104+L107+L110+L113+L116+L119+L122+L125+L128+L131+L134+L137</f>
        <v>3668</v>
      </c>
      <c r="M140" s="140">
        <f t="shared" ref="M140:N140" si="98">M11+M14+M17+M20+M23+M26+M29+M32+M35+M38+M41+M44+M47+M50+M53+M56+M59+M62+M65+M68+M71+M74+M77+M80+M83+M86+M89+M92+M95+M98+M101+M104+M107+M110+M113+M116+M119+M122+M125+M128+M131+M134+M137</f>
        <v>8455</v>
      </c>
      <c r="N140" s="140">
        <f t="shared" si="98"/>
        <v>2807</v>
      </c>
      <c r="O140" s="140">
        <f t="shared" ref="O140:P140" si="99">O11+O14+O17+O20+O23+O26+O29+O32+O35+O38+O41+O44+O47+O50+O53+O56+O59+O62+O65+O68+O71+O74+O77+O80+O83+O86+O89+O92+O95+O98+O101+O104+O107+O110+O113+O116+O119+O122+O125+O128+O131+O134+O137</f>
        <v>18188</v>
      </c>
      <c r="P140" s="140">
        <f t="shared" si="99"/>
        <v>5314</v>
      </c>
      <c r="Q140" s="140">
        <f t="shared" ref="Q140:R140" si="100">Q11+Q14+Q17+Q20+Q23+Q26+Q29+Q32+Q35+Q38+Q41+Q44+Q47+Q50+Q53+Q56+Q59+Q62+Q65+Q68+Q71+Q74+Q77+Q80+Q83+Q86+Q89+Q92+Q95+Q98+Q101+Q104+Q107+Q110+Q113+Q116+Q119+Q122+Q125+Q128+Q131+Q134+Q137</f>
        <v>15406</v>
      </c>
      <c r="R140" s="140">
        <f t="shared" si="100"/>
        <v>7461</v>
      </c>
      <c r="S140" s="140">
        <f t="shared" ref="S140:T140" si="101">S11+S14+S17+S20+S23+S26+S29+S32+S35+S38+S41+S44+S47+S50+S53+S56+S59+S62+S65+S68+S71+S74+S77+S80+S83+S86+S89+S92+S95+S98+S101+S104+S107+S110+S113+S116+S119+S122+S125+S128+S131+S134+S137</f>
        <v>4274</v>
      </c>
      <c r="T140" s="140">
        <f t="shared" si="101"/>
        <v>8136</v>
      </c>
      <c r="U140" s="140">
        <f t="shared" ref="U140:W140" si="102">U11+U14+U17+U20+U23+U26+U29+U32+U35+U38+U41+U44+U47+U50+U53+U56+U59+U62+U65+U68+U71+U74+U77+U80+U83+U86+U89+U92+U95+U98+U101+U104+U107+U110+U113+U116+U119+U122+U125+U128+U131+U134+U137</f>
        <v>8379</v>
      </c>
      <c r="V140" s="140">
        <f t="shared" ref="V140:W140" si="103">V11+V14+V17+V20+V23+V26+V29+V32+V35+V38+V41+V44+V47+V50+V53+V56+V59+V62+V65+V68+V71+V74+V77+V80+V83+V86+V89+V92+V95+V98+V101+V104+V107+V110+V113+V116+V119+V122+V125+V128+V131+V134+V137</f>
        <v>6157</v>
      </c>
      <c r="W140" s="140">
        <f t="shared" si="103"/>
        <v>2174</v>
      </c>
      <c r="X140" s="140">
        <f>SUM(D140:W140)</f>
        <v>187536</v>
      </c>
      <c r="Y140" s="146"/>
      <c r="Z140" s="45"/>
      <c r="AA140" s="44"/>
      <c r="AB140" s="45"/>
      <c r="AC140" s="140">
        <f>AC11+AC14+AC17+AC20+AC23+AC26+AC29+AC32+AC35+AC38+AC41+AC44+AC47+AC50+AC53+AC56+AC59+AC62+AC65+AC68+AC71+AC74+AC77+AC80+AC83+AC86+AC89+AC92+AC95+AC98+AC101++AC104+AC107+AC110+AC113+AC116+AC119+AC122+AC125+AC128+AC131+AC134+AC137</f>
        <v>495569</v>
      </c>
      <c r="AD140" s="45"/>
      <c r="AE140" s="45"/>
    </row>
    <row r="141" spans="1:31" x14ac:dyDescent="0.25">
      <c r="A141" s="145">
        <f>A12+A15+A18+A21+A24+A27+A30+A33+A36+A39+A42+A45+A48+A51+A54+A60+A63+A66+A69+A72+A75+A78+A84+A87+A90+A93+A96+A99+A102++A105+A108+A111+A114+A117+A120+A123+A126+A129+A132+A135+A138</f>
        <v>2643</v>
      </c>
      <c r="B141" s="46"/>
      <c r="C141" s="47" t="s">
        <v>22</v>
      </c>
      <c r="D141" s="145">
        <f>D12+D15+D18+D21+D24+D27+D30+D33+D36+D39+D42+D45+D48+D51+D54+D60+D63+D66+D69+D72+D75+D78+D87+D93+D96+D99+D102+D105+D108+D111+D117+D120+D123+D129+D132+D135+D138</f>
        <v>48</v>
      </c>
      <c r="E141" s="145">
        <f>E12+E15+E18+E21+E24+E27+E30+E33+E36+E39+E42+E45+E48+E51+E54+E60+E63+E66+E69+E72+E75+E78+E87+E93+E96+E99+E102+E105+E108+E111+E117+E120+E123+E129+E132+E135+E138</f>
        <v>15</v>
      </c>
      <c r="F141" s="145">
        <f t="shared" si="96"/>
        <v>150</v>
      </c>
      <c r="G141" s="145">
        <f t="shared" si="96"/>
        <v>8</v>
      </c>
      <c r="H141" s="145">
        <f t="shared" si="96"/>
        <v>111</v>
      </c>
      <c r="I141" s="145">
        <f t="shared" ref="I141:J141" si="104">I12+I15+I18+I21+I24+I27+I30+I33+I36+I39+I42+I45+I48+I51+I54+I60+I63+I66+I69+I72+I75+I78+I84+I87+I90+I93+I96+I99+I102+I105+I108+I111+I114+I117+I120+I123+I126+I129+I132+I135+I138</f>
        <v>128</v>
      </c>
      <c r="J141" s="145">
        <f t="shared" si="104"/>
        <v>48</v>
      </c>
      <c r="K141" s="145">
        <f>K12+K15+K18+K21+K24+K27+K30+K33+K36+K39+K42+K45+K48+K51+K54+K57+K60+K63+K66+K69+K72+K75+K78+K81+K84+K87+K90+K93+K96+K99+K102+K105+K108+K111+K114+K117+K120+K123+K126+K129+K132+K135+K138</f>
        <v>64</v>
      </c>
      <c r="L141" s="145">
        <f>L12+L15+L18+L21+L24+L27+L30+L33+L36+L39+L42+L45+L48+L51+L54+L57+L60+L63+L66+L69+L72+L75+L78+L81+L84+L87+L90+L93+L96+L99+L102+L105+L108+L111+L114+L117+L120+L123+L126+L129+L132+L135+L138</f>
        <v>27</v>
      </c>
      <c r="M141" s="145">
        <f t="shared" ref="M141:N141" si="105">M12+M15+M18+M21+M24+M27+M30+M33+M36+M39+M42+M45+M48+M51+M54+M57+M60+M63+M66+M69+M72+M75+M78+M81+M84+M87+M90+M93+M96+M99+M102+M105+M108+M111+M114+M117+M120+M123+M126+M129+M132+M135+M138</f>
        <v>45</v>
      </c>
      <c r="N141" s="145">
        <f t="shared" si="105"/>
        <v>20</v>
      </c>
      <c r="O141" s="145">
        <f t="shared" ref="O141:P141" si="106">O12+O15+O18+O21+O24+O27+O30+O33+O36+O39+O42+O45+O48+O51+O54+O57+O60+O63+O66+O69+O72+O75+O78+O81+O84+O87+O90+O93+O96+O99+O102+O105+O108+O111+O114+O117+O120+O123+O126+O129+O132+O135+O138</f>
        <v>112</v>
      </c>
      <c r="P141" s="145">
        <f t="shared" si="106"/>
        <v>33</v>
      </c>
      <c r="Q141" s="145">
        <f t="shared" ref="Q141:R141" si="107">Q12+Q15+Q18+Q21+Q24+Q27+Q30+Q33+Q36+Q39+Q42+Q45+Q48+Q51+Q54+Q57+Q60+Q63+Q66+Q69+Q72+Q75+Q78+Q81+Q84+Q87+Q90+Q93+Q96+Q99+Q102+Q105+Q108+Q111+Q114+Q117+Q120+Q123+Q126+Q129+Q132+Q135+Q138</f>
        <v>84</v>
      </c>
      <c r="R141" s="145">
        <f t="shared" si="107"/>
        <v>44</v>
      </c>
      <c r="S141" s="145">
        <f t="shared" ref="S141:T141" si="108">S12+S15+S18+S21+S24+S27+S30+S33+S36+S39+S42+S45+S48+S51+S54+S57+S60+S63+S66+S69+S72+S75+S78+S81+S84+S87+S90+S93+S96+S99+S102+S105+S108+S111+S114+S117+S120+S123+S126+S129+S132+S135+S138</f>
        <v>28</v>
      </c>
      <c r="T141" s="145">
        <f t="shared" si="108"/>
        <v>45</v>
      </c>
      <c r="U141" s="145">
        <f t="shared" ref="U141:W141" si="109">U12+U15+U18+U21+U24+U27+U30+U33+U36+U39+U42+U45+U48+U51+U54+U57+U60+U63+U66+U69+U72+U75+U78+U81+U84+U87+U90+U93+U96+U99+U102+U105+U108+U111+U114+U117+U120+U123+U126+U129+U132+U135+U138</f>
        <v>48</v>
      </c>
      <c r="V141" s="145">
        <f t="shared" ref="V141:W141" si="110">V12+V15+V18+V21+V24+V27+V30+V33+V36+V39+V42+V45+V48+V51+V54+V57+V60+V63+V66+V69+V72+V75+V78+V81+V84+V87+V90+V93+V96+V99+V102+V105+V108+V111+V114+V117+V120+V123+V126+V129+V132+V135+V138</f>
        <v>36</v>
      </c>
      <c r="W141" s="145">
        <f t="shared" si="110"/>
        <v>12</v>
      </c>
      <c r="X141" s="139">
        <f>SUM(D141:W141)</f>
        <v>1106</v>
      </c>
      <c r="Y141" s="53">
        <f>SUM(Y12:Y138)</f>
        <v>116</v>
      </c>
      <c r="Z141" s="45"/>
      <c r="AA141" s="46"/>
      <c r="AB141" s="45"/>
      <c r="AC141" s="145">
        <f>AC12+AC15+AC18+AC21+AC24+AC27+AC30+AC33+AC36+AC39+AC42+AC45+AC48+AC51+AC54+AC57+AC60+AC63+AC66+AC69+AC72+AC75+AC78+AC81+AC84+AC87+AC90+AC93+AC96+AC99+AC102++AC105+AC108+AC111+AC114+AC117+AC120+AC123+AC126+AC129+AC132+AC135+AC138</f>
        <v>2896</v>
      </c>
      <c r="AD141" s="45"/>
      <c r="AE141" s="45"/>
    </row>
    <row r="142" spans="1:31" x14ac:dyDescent="0.25">
      <c r="A142" s="138">
        <f>A140/A141</f>
        <v>172.49110858872493</v>
      </c>
      <c r="B142" s="44"/>
      <c r="C142" s="22" t="s">
        <v>24</v>
      </c>
      <c r="D142" s="141">
        <f t="shared" ref="D142:E142" si="111">IF(D141=0,"",(D140/D141))</f>
        <v>175.35416666666666</v>
      </c>
      <c r="E142" s="141">
        <f t="shared" si="111"/>
        <v>179.53333333333333</v>
      </c>
      <c r="F142" s="141">
        <f t="shared" ref="F142:G142" si="112">IF(F141=0,"",(F140/F141))</f>
        <v>177.01333333333332</v>
      </c>
      <c r="G142" s="141">
        <f t="shared" si="112"/>
        <v>136.25</v>
      </c>
      <c r="H142" s="141">
        <f t="shared" ref="H142:K142" si="113">IF(H141=0,"",(H140/H141))</f>
        <v>172.53153153153153</v>
      </c>
      <c r="I142" s="141">
        <f t="shared" si="113"/>
        <v>166.9140625</v>
      </c>
      <c r="J142" s="141">
        <f t="shared" si="113"/>
        <v>180.85416666666666</v>
      </c>
      <c r="K142" s="141">
        <f t="shared" si="113"/>
        <v>143.25</v>
      </c>
      <c r="L142" s="141">
        <f t="shared" ref="L142:N142" si="114">IF(L141=0,"",(L140/L141))</f>
        <v>135.85185185185185</v>
      </c>
      <c r="M142" s="141">
        <f t="shared" si="114"/>
        <v>187.88888888888889</v>
      </c>
      <c r="N142" s="141">
        <f t="shared" si="114"/>
        <v>140.35</v>
      </c>
      <c r="O142" s="141">
        <f t="shared" ref="O142:P142" si="115">IF(O141=0,"",(O140/O141))</f>
        <v>162.39285714285714</v>
      </c>
      <c r="P142" s="141">
        <f t="shared" si="115"/>
        <v>161.03030303030303</v>
      </c>
      <c r="Q142" s="141">
        <f t="shared" ref="Q142:R142" si="116">IF(Q141=0,"",(Q140/Q141))</f>
        <v>183.4047619047619</v>
      </c>
      <c r="R142" s="141">
        <f t="shared" si="116"/>
        <v>169.56818181818181</v>
      </c>
      <c r="S142" s="141">
        <f t="shared" ref="S142:T142" si="117">IF(S141=0,"",(S140/S141))</f>
        <v>152.64285714285714</v>
      </c>
      <c r="T142" s="141">
        <f t="shared" si="117"/>
        <v>180.8</v>
      </c>
      <c r="U142" s="141">
        <f t="shared" ref="U142:W142" si="118">IF(U141=0,"",(U140/U141))</f>
        <v>174.5625</v>
      </c>
      <c r="V142" s="141">
        <f t="shared" ref="V142:W142" si="119">IF(V141=0,"",(V140/V141))</f>
        <v>171.02777777777777</v>
      </c>
      <c r="W142" s="141">
        <f t="shared" si="119"/>
        <v>181.16666666666666</v>
      </c>
      <c r="X142" s="48">
        <f>X140/X141</f>
        <v>169.5623869801085</v>
      </c>
      <c r="Y142" s="49"/>
      <c r="Z142" s="50"/>
      <c r="AA142" s="44"/>
      <c r="AB142" s="50"/>
      <c r="AC142" s="141">
        <f>IF(AC141=0,"",(AC140/AC141))</f>
        <v>171.12189226519337</v>
      </c>
      <c r="AD142" s="50"/>
      <c r="AE142" s="50"/>
    </row>
    <row r="143" spans="1:31" x14ac:dyDescent="0.25"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Y143" s="51"/>
      <c r="Z143" s="191" t="s">
        <v>202</v>
      </c>
      <c r="AA143" s="156">
        <f>COUNTA(AA10:AA139)/3</f>
        <v>43</v>
      </c>
    </row>
    <row r="144" spans="1:31" x14ac:dyDescent="0.25">
      <c r="A144" s="52"/>
      <c r="B144" s="32" t="s">
        <v>107</v>
      </c>
      <c r="D144" s="63">
        <f>COUNTA(D11:D139)/3</f>
        <v>6</v>
      </c>
      <c r="E144" s="63">
        <f>COUNTA(E11:E139)/3</f>
        <v>1</v>
      </c>
      <c r="F144" s="63">
        <f>COUNTA(F11:F139)/3</f>
        <v>10</v>
      </c>
      <c r="G144" s="63">
        <f>COUNTA(G11:G139)/3</f>
        <v>1</v>
      </c>
      <c r="H144" s="63">
        <f>COUNTA(H11:H139)/3</f>
        <v>7</v>
      </c>
      <c r="I144" s="63">
        <f t="shared" ref="I144:K144" si="120">COUNTA(I11:I139)/3</f>
        <v>10</v>
      </c>
      <c r="J144" s="63">
        <f t="shared" si="120"/>
        <v>6</v>
      </c>
      <c r="K144" s="63">
        <f t="shared" si="120"/>
        <v>8</v>
      </c>
      <c r="L144" s="63">
        <f t="shared" ref="L144:N144" si="121">COUNTA(L11:L139)/3</f>
        <v>4</v>
      </c>
      <c r="M144" s="63">
        <f t="shared" si="121"/>
        <v>6</v>
      </c>
      <c r="N144" s="63">
        <f t="shared" si="121"/>
        <v>4</v>
      </c>
      <c r="O144" s="63">
        <f t="shared" ref="O144:P144" si="122">COUNTA(O11:O139)/3</f>
        <v>14</v>
      </c>
      <c r="P144" s="63">
        <f t="shared" si="122"/>
        <v>3</v>
      </c>
      <c r="Q144" s="63">
        <f t="shared" ref="Q144:R144" si="123">COUNTA(Q11:Q139)/3</f>
        <v>6</v>
      </c>
      <c r="R144" s="63">
        <f t="shared" si="123"/>
        <v>5</v>
      </c>
      <c r="S144" s="63">
        <f t="shared" ref="S144:T144" si="124">COUNTA(S11:S139)/3</f>
        <v>5</v>
      </c>
      <c r="T144" s="63">
        <f t="shared" si="124"/>
        <v>6</v>
      </c>
      <c r="U144" s="63">
        <f t="shared" ref="U144:W144" si="125">COUNTA(U11:U139)/3</f>
        <v>6</v>
      </c>
      <c r="V144" s="63">
        <f t="shared" ref="V144:W144" si="126">COUNTA(V11:V139)/3</f>
        <v>6</v>
      </c>
      <c r="W144" s="63">
        <f t="shared" si="126"/>
        <v>2</v>
      </c>
      <c r="X144" s="157">
        <f>SUM(D144:W144)</f>
        <v>116</v>
      </c>
      <c r="Y144" s="8"/>
      <c r="AA144" s="54"/>
    </row>
  </sheetData>
  <mergeCells count="1">
    <mergeCell ref="X5:Y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3"/>
  <sheetViews>
    <sheetView topLeftCell="A96" workbookViewId="0">
      <selection activeCell="D121" sqref="D121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291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108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109</v>
      </c>
      <c r="B6" s="60" t="s">
        <v>110</v>
      </c>
      <c r="C6" s="60" t="s">
        <v>111</v>
      </c>
      <c r="D6" s="60" t="s">
        <v>112</v>
      </c>
      <c r="E6" s="60"/>
      <c r="F6" s="60" t="s">
        <v>113</v>
      </c>
      <c r="G6" s="69" t="s">
        <v>114</v>
      </c>
      <c r="H6" s="60" t="s">
        <v>115</v>
      </c>
      <c r="I6" s="60" t="s">
        <v>116</v>
      </c>
      <c r="J6" s="60" t="s">
        <v>117</v>
      </c>
      <c r="K6" s="60" t="s">
        <v>11</v>
      </c>
      <c r="L6" s="60" t="s">
        <v>15</v>
      </c>
      <c r="M6" s="70" t="s">
        <v>118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230</v>
      </c>
      <c r="E7" s="64"/>
      <c r="F7" s="71" t="s">
        <v>272</v>
      </c>
      <c r="G7" s="64" t="s">
        <v>232</v>
      </c>
      <c r="H7" s="72" t="s">
        <v>120</v>
      </c>
      <c r="I7" s="71" t="s">
        <v>121</v>
      </c>
      <c r="J7" s="65">
        <v>1500</v>
      </c>
      <c r="K7" s="63">
        <v>8</v>
      </c>
      <c r="L7" s="66">
        <f t="shared" ref="L7:L122" si="0">J7/K7</f>
        <v>187.5</v>
      </c>
      <c r="M7" s="200" t="s">
        <v>248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230</v>
      </c>
      <c r="E8" s="64"/>
      <c r="F8" s="219" t="s">
        <v>272</v>
      </c>
      <c r="G8" s="64" t="s">
        <v>232</v>
      </c>
      <c r="H8" s="72" t="s">
        <v>126</v>
      </c>
      <c r="I8" s="83" t="s">
        <v>121</v>
      </c>
      <c r="J8" s="65">
        <v>1635</v>
      </c>
      <c r="K8" s="63">
        <v>8</v>
      </c>
      <c r="L8" s="61">
        <f t="shared" si="0"/>
        <v>204.375</v>
      </c>
      <c r="M8" s="200" t="s">
        <v>248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230</v>
      </c>
      <c r="E9" s="64"/>
      <c r="F9" s="219" t="s">
        <v>272</v>
      </c>
      <c r="G9" s="64" t="s">
        <v>232</v>
      </c>
      <c r="H9" s="180" t="s">
        <v>132</v>
      </c>
      <c r="I9" s="219" t="s">
        <v>121</v>
      </c>
      <c r="J9" s="65">
        <v>1426</v>
      </c>
      <c r="K9" s="63">
        <v>8</v>
      </c>
      <c r="L9" s="66">
        <f t="shared" si="0"/>
        <v>178.25</v>
      </c>
      <c r="M9" s="200" t="s">
        <v>248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230</v>
      </c>
      <c r="E10" s="64"/>
      <c r="F10" s="219" t="s">
        <v>272</v>
      </c>
      <c r="G10" s="64" t="s">
        <v>232</v>
      </c>
      <c r="H10" s="72" t="s">
        <v>122</v>
      </c>
      <c r="I10" s="219" t="s">
        <v>229</v>
      </c>
      <c r="J10" s="65">
        <v>1469</v>
      </c>
      <c r="K10" s="63">
        <v>8</v>
      </c>
      <c r="L10" s="66">
        <f t="shared" si="0"/>
        <v>183.625</v>
      </c>
      <c r="M10" s="201" t="s">
        <v>204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230</v>
      </c>
      <c r="E11" s="64"/>
      <c r="F11" s="219" t="s">
        <v>272</v>
      </c>
      <c r="G11" s="64" t="s">
        <v>232</v>
      </c>
      <c r="H11" s="180" t="s">
        <v>226</v>
      </c>
      <c r="I11" s="219" t="s">
        <v>229</v>
      </c>
      <c r="J11" s="65">
        <v>1336</v>
      </c>
      <c r="K11" s="63">
        <v>8</v>
      </c>
      <c r="L11" s="66">
        <f t="shared" si="0"/>
        <v>167</v>
      </c>
      <c r="M11" s="201" t="s">
        <v>204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230</v>
      </c>
      <c r="E12" s="64"/>
      <c r="F12" s="219" t="s">
        <v>272</v>
      </c>
      <c r="G12" s="64" t="s">
        <v>232</v>
      </c>
      <c r="H12" s="180" t="s">
        <v>127</v>
      </c>
      <c r="I12" s="219" t="s">
        <v>228</v>
      </c>
      <c r="J12" s="65">
        <v>1051</v>
      </c>
      <c r="K12" s="63">
        <v>8</v>
      </c>
      <c r="L12" s="66">
        <f t="shared" si="0"/>
        <v>131.375</v>
      </c>
      <c r="M12" s="176" t="s">
        <v>234</v>
      </c>
    </row>
    <row r="13" spans="1:13" x14ac:dyDescent="0.25">
      <c r="A13" s="63">
        <v>18</v>
      </c>
      <c r="B13" s="63">
        <v>9</v>
      </c>
      <c r="C13" s="63">
        <v>2022</v>
      </c>
      <c r="D13" s="64" t="s">
        <v>283</v>
      </c>
      <c r="E13" s="64"/>
      <c r="F13" s="221" t="s">
        <v>284</v>
      </c>
      <c r="G13" s="64" t="s">
        <v>285</v>
      </c>
      <c r="H13" s="180" t="s">
        <v>132</v>
      </c>
      <c r="I13" s="221"/>
      <c r="J13" s="65">
        <v>2693</v>
      </c>
      <c r="K13" s="63">
        <v>15</v>
      </c>
      <c r="L13" s="66">
        <f t="shared" si="0"/>
        <v>179.53333333333333</v>
      </c>
      <c r="M13" s="221" t="s">
        <v>286</v>
      </c>
    </row>
    <row r="14" spans="1:13" x14ac:dyDescent="0.25">
      <c r="A14" s="63">
        <v>18</v>
      </c>
      <c r="B14" s="63">
        <v>9</v>
      </c>
      <c r="C14" s="63">
        <v>2022</v>
      </c>
      <c r="D14" s="64" t="s">
        <v>287</v>
      </c>
      <c r="E14" s="64"/>
      <c r="F14" s="221" t="s">
        <v>18</v>
      </c>
      <c r="G14" s="64" t="s">
        <v>119</v>
      </c>
      <c r="H14" s="72" t="s">
        <v>120</v>
      </c>
      <c r="I14" s="221" t="s">
        <v>121</v>
      </c>
      <c r="J14" s="65">
        <v>2665</v>
      </c>
      <c r="K14" s="63">
        <v>15</v>
      </c>
      <c r="L14" s="66">
        <f t="shared" si="0"/>
        <v>177.66666666666666</v>
      </c>
      <c r="M14" s="229" t="s">
        <v>294</v>
      </c>
    </row>
    <row r="15" spans="1:13" x14ac:dyDescent="0.25">
      <c r="A15" s="63">
        <v>18</v>
      </c>
      <c r="B15" s="63">
        <v>9</v>
      </c>
      <c r="C15" s="63">
        <v>2022</v>
      </c>
      <c r="D15" s="64" t="s">
        <v>287</v>
      </c>
      <c r="E15" s="64"/>
      <c r="F15" s="221" t="s">
        <v>18</v>
      </c>
      <c r="G15" s="64" t="s">
        <v>119</v>
      </c>
      <c r="H15" s="72" t="s">
        <v>122</v>
      </c>
      <c r="I15" s="221" t="s">
        <v>121</v>
      </c>
      <c r="J15" s="65">
        <v>2820</v>
      </c>
      <c r="K15" s="63">
        <v>15</v>
      </c>
      <c r="L15" s="66">
        <f t="shared" si="0"/>
        <v>188</v>
      </c>
      <c r="M15" s="229" t="s">
        <v>294</v>
      </c>
    </row>
    <row r="16" spans="1:13" x14ac:dyDescent="0.25">
      <c r="A16" s="63">
        <v>18</v>
      </c>
      <c r="B16" s="63">
        <v>9</v>
      </c>
      <c r="C16" s="63">
        <v>2022</v>
      </c>
      <c r="D16" s="64" t="s">
        <v>287</v>
      </c>
      <c r="E16" s="64"/>
      <c r="F16" s="221" t="s">
        <v>18</v>
      </c>
      <c r="G16" s="64" t="s">
        <v>119</v>
      </c>
      <c r="H16" s="180" t="s">
        <v>227</v>
      </c>
      <c r="I16" s="221" t="s">
        <v>121</v>
      </c>
      <c r="J16" s="65">
        <v>2916</v>
      </c>
      <c r="K16" s="63">
        <v>15</v>
      </c>
      <c r="L16" s="234">
        <f t="shared" si="0"/>
        <v>194.4</v>
      </c>
      <c r="M16" s="229" t="s">
        <v>294</v>
      </c>
    </row>
    <row r="17" spans="1:13" x14ac:dyDescent="0.25">
      <c r="A17" s="63">
        <v>18</v>
      </c>
      <c r="B17" s="63">
        <v>9</v>
      </c>
      <c r="C17" s="63">
        <v>2022</v>
      </c>
      <c r="D17" s="64" t="s">
        <v>287</v>
      </c>
      <c r="E17" s="64"/>
      <c r="F17" s="221" t="s">
        <v>18</v>
      </c>
      <c r="G17" s="64" t="s">
        <v>119</v>
      </c>
      <c r="H17" s="180" t="s">
        <v>127</v>
      </c>
      <c r="I17" s="221"/>
      <c r="J17" s="65">
        <v>2190</v>
      </c>
      <c r="K17" s="63">
        <v>15</v>
      </c>
      <c r="L17" s="66">
        <f t="shared" si="0"/>
        <v>146</v>
      </c>
      <c r="M17" s="221" t="s">
        <v>297</v>
      </c>
    </row>
    <row r="18" spans="1:13" x14ac:dyDescent="0.25">
      <c r="A18" s="63">
        <v>18</v>
      </c>
      <c r="B18" s="63">
        <v>9</v>
      </c>
      <c r="C18" s="63">
        <v>2022</v>
      </c>
      <c r="D18" s="64" t="s">
        <v>287</v>
      </c>
      <c r="E18" s="64"/>
      <c r="F18" s="221" t="s">
        <v>18</v>
      </c>
      <c r="G18" s="64" t="s">
        <v>119</v>
      </c>
      <c r="H18" s="180" t="s">
        <v>125</v>
      </c>
      <c r="I18" s="221" t="s">
        <v>229</v>
      </c>
      <c r="J18" s="65">
        <v>2926</v>
      </c>
      <c r="K18" s="63">
        <v>15</v>
      </c>
      <c r="L18" s="204">
        <f t="shared" si="0"/>
        <v>195.06666666666666</v>
      </c>
      <c r="M18" s="221" t="s">
        <v>296</v>
      </c>
    </row>
    <row r="19" spans="1:13" x14ac:dyDescent="0.25">
      <c r="A19" s="63">
        <v>18</v>
      </c>
      <c r="B19" s="63">
        <v>9</v>
      </c>
      <c r="C19" s="63">
        <v>2022</v>
      </c>
      <c r="D19" s="64" t="s">
        <v>287</v>
      </c>
      <c r="E19" s="64"/>
      <c r="F19" s="221" t="s">
        <v>18</v>
      </c>
      <c r="G19" s="64" t="s">
        <v>119</v>
      </c>
      <c r="H19" s="180" t="s">
        <v>288</v>
      </c>
      <c r="I19" s="221" t="s">
        <v>229</v>
      </c>
      <c r="J19" s="65">
        <v>2420</v>
      </c>
      <c r="K19" s="63">
        <v>15</v>
      </c>
      <c r="L19" s="66">
        <f t="shared" si="0"/>
        <v>161.33333333333334</v>
      </c>
      <c r="M19" s="229" t="s">
        <v>296</v>
      </c>
    </row>
    <row r="20" spans="1:13" x14ac:dyDescent="0.25">
      <c r="A20" s="63">
        <v>18</v>
      </c>
      <c r="B20" s="63">
        <v>9</v>
      </c>
      <c r="C20" s="63">
        <v>2022</v>
      </c>
      <c r="D20" s="64" t="s">
        <v>287</v>
      </c>
      <c r="E20" s="64"/>
      <c r="F20" s="221" t="s">
        <v>18</v>
      </c>
      <c r="G20" s="64" t="s">
        <v>119</v>
      </c>
      <c r="H20" s="180" t="s">
        <v>242</v>
      </c>
      <c r="I20" s="221" t="s">
        <v>229</v>
      </c>
      <c r="J20" s="65">
        <v>2692</v>
      </c>
      <c r="K20" s="63">
        <v>15</v>
      </c>
      <c r="L20" s="66">
        <f t="shared" si="0"/>
        <v>179.46666666666667</v>
      </c>
      <c r="M20" s="229" t="s">
        <v>296</v>
      </c>
    </row>
    <row r="21" spans="1:13" x14ac:dyDescent="0.25">
      <c r="A21" s="63">
        <v>18</v>
      </c>
      <c r="B21" s="63">
        <v>9</v>
      </c>
      <c r="C21" s="63">
        <v>2022</v>
      </c>
      <c r="D21" s="64" t="s">
        <v>287</v>
      </c>
      <c r="E21" s="64"/>
      <c r="F21" s="221" t="s">
        <v>18</v>
      </c>
      <c r="G21" s="64" t="s">
        <v>119</v>
      </c>
      <c r="H21" s="180" t="s">
        <v>289</v>
      </c>
      <c r="I21" s="221"/>
      <c r="J21" s="65">
        <v>2519</v>
      </c>
      <c r="K21" s="63">
        <v>15</v>
      </c>
      <c r="L21" s="66">
        <f t="shared" si="0"/>
        <v>167.93333333333334</v>
      </c>
      <c r="M21" s="221" t="s">
        <v>295</v>
      </c>
    </row>
    <row r="22" spans="1:13" x14ac:dyDescent="0.25">
      <c r="A22" s="63">
        <v>18</v>
      </c>
      <c r="B22" s="63">
        <v>9</v>
      </c>
      <c r="C22" s="63">
        <v>2022</v>
      </c>
      <c r="D22" s="64" t="s">
        <v>287</v>
      </c>
      <c r="E22" s="64"/>
      <c r="F22" s="221" t="s">
        <v>18</v>
      </c>
      <c r="G22" s="64" t="s">
        <v>119</v>
      </c>
      <c r="H22" s="180" t="s">
        <v>290</v>
      </c>
      <c r="I22" s="221" t="s">
        <v>228</v>
      </c>
      <c r="J22" s="65">
        <v>2720</v>
      </c>
      <c r="K22" s="63">
        <v>15</v>
      </c>
      <c r="L22" s="66">
        <f t="shared" si="0"/>
        <v>181.33333333333334</v>
      </c>
      <c r="M22" s="221" t="s">
        <v>298</v>
      </c>
    </row>
    <row r="23" spans="1:13" x14ac:dyDescent="0.25">
      <c r="A23" s="63">
        <v>18</v>
      </c>
      <c r="B23" s="63">
        <v>9</v>
      </c>
      <c r="C23" s="63">
        <v>2022</v>
      </c>
      <c r="D23" s="64" t="s">
        <v>287</v>
      </c>
      <c r="E23" s="64"/>
      <c r="F23" s="221" t="s">
        <v>18</v>
      </c>
      <c r="G23" s="64" t="s">
        <v>119</v>
      </c>
      <c r="H23" s="180" t="s">
        <v>252</v>
      </c>
      <c r="I23" s="221" t="s">
        <v>228</v>
      </c>
      <c r="J23" s="65">
        <v>2684</v>
      </c>
      <c r="K23" s="63">
        <v>15</v>
      </c>
      <c r="L23" s="66">
        <f t="shared" si="0"/>
        <v>178.93333333333334</v>
      </c>
      <c r="M23" s="229" t="s">
        <v>298</v>
      </c>
    </row>
    <row r="24" spans="1:13" x14ac:dyDescent="0.25">
      <c r="A24" s="63">
        <v>25</v>
      </c>
      <c r="B24" s="63">
        <v>9</v>
      </c>
      <c r="C24" s="63">
        <v>2022</v>
      </c>
      <c r="D24" s="64" t="s">
        <v>314</v>
      </c>
      <c r="E24" s="64"/>
      <c r="F24" s="233" t="s">
        <v>312</v>
      </c>
      <c r="G24" s="64" t="s">
        <v>134</v>
      </c>
      <c r="H24" s="180" t="s">
        <v>241</v>
      </c>
      <c r="I24" s="233"/>
      <c r="J24" s="65">
        <v>1090</v>
      </c>
      <c r="K24" s="63">
        <v>8</v>
      </c>
      <c r="L24" s="66">
        <f t="shared" si="0"/>
        <v>136.25</v>
      </c>
      <c r="M24" s="233" t="s">
        <v>313</v>
      </c>
    </row>
    <row r="25" spans="1:13" x14ac:dyDescent="0.25">
      <c r="A25" s="63">
        <v>2</v>
      </c>
      <c r="B25" s="63">
        <v>10</v>
      </c>
      <c r="C25" s="63">
        <v>2022</v>
      </c>
      <c r="D25" s="64" t="s">
        <v>316</v>
      </c>
      <c r="E25" s="64"/>
      <c r="F25" s="236" t="s">
        <v>317</v>
      </c>
      <c r="G25" s="64" t="s">
        <v>119</v>
      </c>
      <c r="H25" s="180" t="s">
        <v>227</v>
      </c>
      <c r="I25" s="236"/>
      <c r="J25" s="65">
        <v>3387</v>
      </c>
      <c r="K25" s="63">
        <v>18</v>
      </c>
      <c r="L25" s="66">
        <f t="shared" si="0"/>
        <v>188.16666666666666</v>
      </c>
      <c r="M25" s="236" t="s">
        <v>313</v>
      </c>
    </row>
    <row r="26" spans="1:13" x14ac:dyDescent="0.25">
      <c r="A26" s="63">
        <v>2</v>
      </c>
      <c r="B26" s="63">
        <v>10</v>
      </c>
      <c r="C26" s="63">
        <v>2022</v>
      </c>
      <c r="D26" s="64" t="s">
        <v>316</v>
      </c>
      <c r="E26" s="64"/>
      <c r="F26" s="236" t="s">
        <v>317</v>
      </c>
      <c r="G26" s="64" t="s">
        <v>119</v>
      </c>
      <c r="H26" s="72" t="s">
        <v>122</v>
      </c>
      <c r="I26" s="236"/>
      <c r="J26" s="65">
        <v>3403</v>
      </c>
      <c r="K26" s="63">
        <v>18</v>
      </c>
      <c r="L26" s="66">
        <f t="shared" si="0"/>
        <v>189.05555555555554</v>
      </c>
      <c r="M26" s="236" t="s">
        <v>286</v>
      </c>
    </row>
    <row r="27" spans="1:13" x14ac:dyDescent="0.25">
      <c r="A27" s="63">
        <v>2</v>
      </c>
      <c r="B27" s="63">
        <v>10</v>
      </c>
      <c r="C27" s="63">
        <v>2022</v>
      </c>
      <c r="D27" s="64" t="s">
        <v>316</v>
      </c>
      <c r="E27" s="64"/>
      <c r="F27" s="236" t="s">
        <v>317</v>
      </c>
      <c r="G27" s="64" t="s">
        <v>119</v>
      </c>
      <c r="H27" s="180" t="s">
        <v>290</v>
      </c>
      <c r="I27" s="236"/>
      <c r="J27" s="65">
        <v>2787</v>
      </c>
      <c r="K27" s="63">
        <v>15</v>
      </c>
      <c r="L27" s="66">
        <f t="shared" si="0"/>
        <v>185.8</v>
      </c>
      <c r="M27" s="236" t="s">
        <v>323</v>
      </c>
    </row>
    <row r="28" spans="1:13" x14ac:dyDescent="0.25">
      <c r="A28" s="63">
        <v>2</v>
      </c>
      <c r="B28" s="63">
        <v>10</v>
      </c>
      <c r="C28" s="63">
        <v>2022</v>
      </c>
      <c r="D28" s="64" t="s">
        <v>316</v>
      </c>
      <c r="E28" s="64"/>
      <c r="F28" s="236" t="s">
        <v>317</v>
      </c>
      <c r="G28" s="64" t="s">
        <v>119</v>
      </c>
      <c r="H28" s="72" t="s">
        <v>120</v>
      </c>
      <c r="I28" s="236" t="s">
        <v>121</v>
      </c>
      <c r="J28" s="65">
        <v>2517</v>
      </c>
      <c r="K28" s="63">
        <v>15</v>
      </c>
      <c r="L28" s="66">
        <f t="shared" si="0"/>
        <v>167.8</v>
      </c>
      <c r="M28" s="236" t="s">
        <v>318</v>
      </c>
    </row>
    <row r="29" spans="1:13" x14ac:dyDescent="0.25">
      <c r="A29" s="63">
        <v>2</v>
      </c>
      <c r="B29" s="63">
        <v>10</v>
      </c>
      <c r="C29" s="63">
        <v>2022</v>
      </c>
      <c r="D29" s="64" t="s">
        <v>316</v>
      </c>
      <c r="E29" s="64"/>
      <c r="F29" s="236" t="s">
        <v>317</v>
      </c>
      <c r="G29" s="64" t="s">
        <v>119</v>
      </c>
      <c r="H29" s="180" t="s">
        <v>252</v>
      </c>
      <c r="I29" s="236" t="s">
        <v>121</v>
      </c>
      <c r="J29" s="65">
        <v>2727</v>
      </c>
      <c r="K29" s="63">
        <v>15</v>
      </c>
      <c r="L29" s="66">
        <f t="shared" si="0"/>
        <v>181.8</v>
      </c>
      <c r="M29" s="236" t="s">
        <v>318</v>
      </c>
    </row>
    <row r="30" spans="1:13" x14ac:dyDescent="0.25">
      <c r="A30" s="63">
        <v>2</v>
      </c>
      <c r="B30" s="63">
        <v>10</v>
      </c>
      <c r="C30" s="63">
        <v>2022</v>
      </c>
      <c r="D30" s="64" t="s">
        <v>316</v>
      </c>
      <c r="E30" s="64"/>
      <c r="F30" s="236" t="s">
        <v>317</v>
      </c>
      <c r="G30" s="64" t="s">
        <v>119</v>
      </c>
      <c r="H30" s="180" t="s">
        <v>127</v>
      </c>
      <c r="I30" s="236"/>
      <c r="J30" s="65">
        <v>2323</v>
      </c>
      <c r="K30" s="63">
        <v>15</v>
      </c>
      <c r="L30" s="66">
        <f t="shared" si="0"/>
        <v>154.86666666666667</v>
      </c>
      <c r="M30" s="236" t="s">
        <v>319</v>
      </c>
    </row>
    <row r="31" spans="1:13" x14ac:dyDescent="0.25">
      <c r="A31" s="63">
        <v>2</v>
      </c>
      <c r="B31" s="63">
        <v>10</v>
      </c>
      <c r="C31" s="63">
        <v>2022</v>
      </c>
      <c r="D31" s="64" t="s">
        <v>316</v>
      </c>
      <c r="E31" s="64"/>
      <c r="F31" s="236" t="s">
        <v>317</v>
      </c>
      <c r="G31" s="64" t="s">
        <v>119</v>
      </c>
      <c r="H31" s="180" t="s">
        <v>320</v>
      </c>
      <c r="I31" s="236"/>
      <c r="J31" s="65">
        <v>2007</v>
      </c>
      <c r="K31" s="63">
        <v>15</v>
      </c>
      <c r="L31" s="66">
        <f t="shared" si="0"/>
        <v>133.80000000000001</v>
      </c>
      <c r="M31" s="236" t="s">
        <v>321</v>
      </c>
    </row>
    <row r="32" spans="1:13" x14ac:dyDescent="0.25">
      <c r="A32" s="63">
        <v>9</v>
      </c>
      <c r="B32" s="63">
        <v>10</v>
      </c>
      <c r="C32" s="63">
        <v>2022</v>
      </c>
      <c r="D32" s="64" t="s">
        <v>324</v>
      </c>
      <c r="E32" s="64"/>
      <c r="F32" s="239" t="s">
        <v>325</v>
      </c>
      <c r="G32" s="64" t="s">
        <v>134</v>
      </c>
      <c r="H32" s="180" t="s">
        <v>289</v>
      </c>
      <c r="I32" s="239" t="s">
        <v>121</v>
      </c>
      <c r="J32" s="65">
        <v>2337</v>
      </c>
      <c r="K32" s="63">
        <v>14</v>
      </c>
      <c r="L32" s="66">
        <f t="shared" si="0"/>
        <v>166.92857142857142</v>
      </c>
      <c r="M32" s="200" t="s">
        <v>326</v>
      </c>
    </row>
    <row r="33" spans="1:13" x14ac:dyDescent="0.25">
      <c r="A33" s="63">
        <v>9</v>
      </c>
      <c r="B33" s="63">
        <v>10</v>
      </c>
      <c r="C33" s="63">
        <v>2022</v>
      </c>
      <c r="D33" s="64" t="s">
        <v>324</v>
      </c>
      <c r="E33" s="64"/>
      <c r="F33" s="239" t="s">
        <v>325</v>
      </c>
      <c r="G33" s="64" t="s">
        <v>134</v>
      </c>
      <c r="H33" s="180" t="s">
        <v>123</v>
      </c>
      <c r="I33" s="239" t="s">
        <v>121</v>
      </c>
      <c r="J33" s="65">
        <v>2523</v>
      </c>
      <c r="K33" s="63">
        <v>14</v>
      </c>
      <c r="L33" s="66">
        <f t="shared" si="0"/>
        <v>180.21428571428572</v>
      </c>
      <c r="M33" s="200" t="s">
        <v>326</v>
      </c>
    </row>
    <row r="34" spans="1:13" x14ac:dyDescent="0.25">
      <c r="A34" s="63">
        <v>9</v>
      </c>
      <c r="B34" s="63">
        <v>10</v>
      </c>
      <c r="C34" s="63">
        <v>2022</v>
      </c>
      <c r="D34" s="64" t="s">
        <v>324</v>
      </c>
      <c r="E34" s="64"/>
      <c r="F34" s="239" t="s">
        <v>325</v>
      </c>
      <c r="G34" s="64" t="s">
        <v>134</v>
      </c>
      <c r="H34" s="180" t="s">
        <v>252</v>
      </c>
      <c r="I34" s="239" t="s">
        <v>229</v>
      </c>
      <c r="J34" s="65">
        <v>2256</v>
      </c>
      <c r="K34" s="63">
        <v>14</v>
      </c>
      <c r="L34" s="66">
        <f t="shared" si="0"/>
        <v>161.14285714285714</v>
      </c>
      <c r="M34" s="201" t="s">
        <v>204</v>
      </c>
    </row>
    <row r="35" spans="1:13" x14ac:dyDescent="0.25">
      <c r="A35" s="63">
        <v>9</v>
      </c>
      <c r="B35" s="63">
        <v>10</v>
      </c>
      <c r="C35" s="63">
        <v>2022</v>
      </c>
      <c r="D35" s="64" t="s">
        <v>324</v>
      </c>
      <c r="E35" s="64"/>
      <c r="F35" s="239" t="s">
        <v>325</v>
      </c>
      <c r="G35" s="64" t="s">
        <v>134</v>
      </c>
      <c r="H35" s="72" t="s">
        <v>120</v>
      </c>
      <c r="I35" s="239" t="s">
        <v>229</v>
      </c>
      <c r="J35" s="65">
        <v>2457</v>
      </c>
      <c r="K35" s="63">
        <v>14</v>
      </c>
      <c r="L35" s="66">
        <f t="shared" si="0"/>
        <v>175.5</v>
      </c>
      <c r="M35" s="201" t="s">
        <v>204</v>
      </c>
    </row>
    <row r="36" spans="1:13" x14ac:dyDescent="0.25">
      <c r="A36" s="63">
        <v>9</v>
      </c>
      <c r="B36" s="63">
        <v>10</v>
      </c>
      <c r="C36" s="63">
        <v>2022</v>
      </c>
      <c r="D36" s="64" t="s">
        <v>324</v>
      </c>
      <c r="E36" s="64"/>
      <c r="F36" s="239" t="s">
        <v>325</v>
      </c>
      <c r="G36" s="64" t="s">
        <v>134</v>
      </c>
      <c r="H36" s="72" t="s">
        <v>129</v>
      </c>
      <c r="I36" s="239" t="s">
        <v>228</v>
      </c>
      <c r="J36" s="65">
        <v>2255</v>
      </c>
      <c r="K36" s="63">
        <v>14</v>
      </c>
      <c r="L36" s="66">
        <f t="shared" si="0"/>
        <v>161.07142857142858</v>
      </c>
      <c r="M36" s="240" t="s">
        <v>327</v>
      </c>
    </row>
    <row r="37" spans="1:13" x14ac:dyDescent="0.25">
      <c r="A37" s="63">
        <v>9</v>
      </c>
      <c r="B37" s="63">
        <v>10</v>
      </c>
      <c r="C37" s="63">
        <v>2022</v>
      </c>
      <c r="D37" s="64" t="s">
        <v>324</v>
      </c>
      <c r="E37" s="64"/>
      <c r="F37" s="239" t="s">
        <v>325</v>
      </c>
      <c r="G37" s="64" t="s">
        <v>134</v>
      </c>
      <c r="H37" s="180" t="s">
        <v>135</v>
      </c>
      <c r="I37" s="239" t="s">
        <v>228</v>
      </c>
      <c r="J37" s="65">
        <v>2290</v>
      </c>
      <c r="K37" s="63">
        <v>14</v>
      </c>
      <c r="L37" s="66">
        <f t="shared" si="0"/>
        <v>163.57142857142858</v>
      </c>
      <c r="M37" s="240" t="s">
        <v>327</v>
      </c>
    </row>
    <row r="38" spans="1:13" x14ac:dyDescent="0.25">
      <c r="A38" s="63">
        <v>9</v>
      </c>
      <c r="B38" s="63">
        <v>10</v>
      </c>
      <c r="C38" s="63">
        <v>2022</v>
      </c>
      <c r="D38" s="64" t="s">
        <v>324</v>
      </c>
      <c r="E38" s="64"/>
      <c r="F38" s="239" t="s">
        <v>325</v>
      </c>
      <c r="G38" s="64" t="s">
        <v>134</v>
      </c>
      <c r="H38" s="72" t="s">
        <v>128</v>
      </c>
      <c r="I38" s="239" t="s">
        <v>328</v>
      </c>
      <c r="J38" s="65">
        <v>2296</v>
      </c>
      <c r="K38" s="63">
        <v>14</v>
      </c>
      <c r="L38" s="66">
        <f t="shared" si="0"/>
        <v>164</v>
      </c>
      <c r="M38" s="239" t="s">
        <v>330</v>
      </c>
    </row>
    <row r="39" spans="1:13" x14ac:dyDescent="0.25">
      <c r="A39" s="63">
        <v>9</v>
      </c>
      <c r="B39" s="63">
        <v>10</v>
      </c>
      <c r="C39" s="63">
        <v>2022</v>
      </c>
      <c r="D39" s="64" t="s">
        <v>324</v>
      </c>
      <c r="E39" s="64"/>
      <c r="F39" s="239" t="s">
        <v>325</v>
      </c>
      <c r="G39" s="64" t="s">
        <v>134</v>
      </c>
      <c r="H39" s="180" t="s">
        <v>227</v>
      </c>
      <c r="I39" s="239" t="s">
        <v>328</v>
      </c>
      <c r="J39" s="65">
        <v>2332</v>
      </c>
      <c r="K39" s="63">
        <v>14</v>
      </c>
      <c r="L39" s="66">
        <f t="shared" si="0"/>
        <v>166.57142857142858</v>
      </c>
      <c r="M39" s="239" t="s">
        <v>330</v>
      </c>
    </row>
    <row r="40" spans="1:13" x14ac:dyDescent="0.25">
      <c r="A40" s="63">
        <v>9</v>
      </c>
      <c r="B40" s="63">
        <v>10</v>
      </c>
      <c r="C40" s="63">
        <v>2022</v>
      </c>
      <c r="D40" s="64" t="s">
        <v>324</v>
      </c>
      <c r="E40" s="64"/>
      <c r="F40" s="239" t="s">
        <v>325</v>
      </c>
      <c r="G40" s="64" t="s">
        <v>134</v>
      </c>
      <c r="H40" s="72" t="s">
        <v>122</v>
      </c>
      <c r="I40" s="239" t="s">
        <v>329</v>
      </c>
      <c r="J40" s="65">
        <v>1354</v>
      </c>
      <c r="K40" s="63">
        <v>8</v>
      </c>
      <c r="L40" s="66">
        <f t="shared" si="0"/>
        <v>169.25</v>
      </c>
      <c r="M40" s="239" t="s">
        <v>331</v>
      </c>
    </row>
    <row r="41" spans="1:13" x14ac:dyDescent="0.25">
      <c r="A41" s="63">
        <v>9</v>
      </c>
      <c r="B41" s="63">
        <v>10</v>
      </c>
      <c r="C41" s="63">
        <v>2022</v>
      </c>
      <c r="D41" s="64" t="s">
        <v>324</v>
      </c>
      <c r="E41" s="64"/>
      <c r="F41" s="239" t="s">
        <v>325</v>
      </c>
      <c r="G41" s="64" t="s">
        <v>134</v>
      </c>
      <c r="H41" s="180" t="s">
        <v>290</v>
      </c>
      <c r="I41" s="239" t="s">
        <v>329</v>
      </c>
      <c r="J41" s="65">
        <v>1265</v>
      </c>
      <c r="K41" s="63">
        <v>8</v>
      </c>
      <c r="L41" s="66">
        <f t="shared" si="0"/>
        <v>158.125</v>
      </c>
      <c r="M41" s="239" t="s">
        <v>331</v>
      </c>
    </row>
    <row r="42" spans="1:13" x14ac:dyDescent="0.25">
      <c r="A42" s="63">
        <v>9</v>
      </c>
      <c r="B42" s="63">
        <v>10</v>
      </c>
      <c r="C42" s="63">
        <v>2022</v>
      </c>
      <c r="D42" s="64" t="s">
        <v>342</v>
      </c>
      <c r="E42" s="64"/>
      <c r="F42" s="239" t="s">
        <v>325</v>
      </c>
      <c r="G42" s="64" t="s">
        <v>119</v>
      </c>
      <c r="H42" s="180" t="s">
        <v>130</v>
      </c>
      <c r="I42" s="239" t="s">
        <v>332</v>
      </c>
      <c r="J42" s="65">
        <v>1269</v>
      </c>
      <c r="K42" s="63">
        <v>8</v>
      </c>
      <c r="L42" s="66">
        <f t="shared" si="0"/>
        <v>158.625</v>
      </c>
      <c r="M42" s="201" t="s">
        <v>204</v>
      </c>
    </row>
    <row r="43" spans="1:13" x14ac:dyDescent="0.25">
      <c r="A43" s="63">
        <v>9</v>
      </c>
      <c r="B43" s="63">
        <v>10</v>
      </c>
      <c r="C43" s="63">
        <v>2022</v>
      </c>
      <c r="D43" s="64" t="s">
        <v>342</v>
      </c>
      <c r="E43" s="64"/>
      <c r="F43" s="239" t="s">
        <v>325</v>
      </c>
      <c r="G43" s="64" t="s">
        <v>119</v>
      </c>
      <c r="H43" s="180" t="s">
        <v>226</v>
      </c>
      <c r="I43" s="239" t="s">
        <v>332</v>
      </c>
      <c r="J43" s="65">
        <v>1434</v>
      </c>
      <c r="K43" s="63">
        <v>8</v>
      </c>
      <c r="L43" s="66">
        <f t="shared" si="0"/>
        <v>179.25</v>
      </c>
      <c r="M43" s="201" t="s">
        <v>204</v>
      </c>
    </row>
    <row r="44" spans="1:13" x14ac:dyDescent="0.25">
      <c r="A44" s="63">
        <v>9</v>
      </c>
      <c r="B44" s="63">
        <v>10</v>
      </c>
      <c r="C44" s="63">
        <v>2022</v>
      </c>
      <c r="D44" s="64" t="s">
        <v>342</v>
      </c>
      <c r="E44" s="64"/>
      <c r="F44" s="239" t="s">
        <v>325</v>
      </c>
      <c r="G44" s="64" t="s">
        <v>119</v>
      </c>
      <c r="H44" s="180" t="s">
        <v>132</v>
      </c>
      <c r="I44" s="239" t="s">
        <v>333</v>
      </c>
      <c r="J44" s="65">
        <v>1467</v>
      </c>
      <c r="K44" s="63">
        <v>8</v>
      </c>
      <c r="L44" s="66">
        <f t="shared" si="0"/>
        <v>183.375</v>
      </c>
      <c r="M44" s="201" t="s">
        <v>204</v>
      </c>
    </row>
    <row r="45" spans="1:13" x14ac:dyDescent="0.25">
      <c r="A45" s="63">
        <v>9</v>
      </c>
      <c r="B45" s="63">
        <v>10</v>
      </c>
      <c r="C45" s="63">
        <v>2022</v>
      </c>
      <c r="D45" s="64" t="s">
        <v>342</v>
      </c>
      <c r="E45" s="64"/>
      <c r="F45" s="239" t="s">
        <v>325</v>
      </c>
      <c r="G45" s="64" t="s">
        <v>119</v>
      </c>
      <c r="H45" s="72" t="s">
        <v>126</v>
      </c>
      <c r="I45" s="239" t="s">
        <v>333</v>
      </c>
      <c r="J45" s="65">
        <v>1575</v>
      </c>
      <c r="K45" s="63">
        <v>8</v>
      </c>
      <c r="L45" s="234">
        <f t="shared" si="0"/>
        <v>196.875</v>
      </c>
      <c r="M45" s="201" t="s">
        <v>204</v>
      </c>
    </row>
    <row r="46" spans="1:13" x14ac:dyDescent="0.25">
      <c r="A46" s="63">
        <v>9</v>
      </c>
      <c r="B46" s="63">
        <v>10</v>
      </c>
      <c r="C46" s="63">
        <v>2022</v>
      </c>
      <c r="D46" s="64" t="s">
        <v>342</v>
      </c>
      <c r="E46" s="64"/>
      <c r="F46" s="239" t="s">
        <v>325</v>
      </c>
      <c r="G46" s="64" t="s">
        <v>119</v>
      </c>
      <c r="H46" s="180" t="s">
        <v>125</v>
      </c>
      <c r="I46" s="239" t="s">
        <v>334</v>
      </c>
      <c r="J46" s="65">
        <v>1462</v>
      </c>
      <c r="K46" s="63">
        <v>8</v>
      </c>
      <c r="L46" s="66">
        <f t="shared" si="0"/>
        <v>182.75</v>
      </c>
      <c r="M46" s="239" t="s">
        <v>234</v>
      </c>
    </row>
    <row r="47" spans="1:13" x14ac:dyDescent="0.25">
      <c r="A47" s="63">
        <v>9</v>
      </c>
      <c r="B47" s="63">
        <v>10</v>
      </c>
      <c r="C47" s="63">
        <v>2022</v>
      </c>
      <c r="D47" s="64" t="s">
        <v>342</v>
      </c>
      <c r="E47" s="64"/>
      <c r="F47" s="239" t="s">
        <v>325</v>
      </c>
      <c r="G47" s="64" t="s">
        <v>119</v>
      </c>
      <c r="H47" s="180" t="s">
        <v>242</v>
      </c>
      <c r="I47" s="239" t="s">
        <v>334</v>
      </c>
      <c r="J47" s="65">
        <v>1474</v>
      </c>
      <c r="K47" s="63">
        <v>8</v>
      </c>
      <c r="L47" s="66">
        <f t="shared" si="0"/>
        <v>184.25</v>
      </c>
      <c r="M47" s="239" t="s">
        <v>234</v>
      </c>
    </row>
    <row r="48" spans="1:13" x14ac:dyDescent="0.25">
      <c r="A48" s="63">
        <v>9</v>
      </c>
      <c r="B48" s="63">
        <v>10</v>
      </c>
      <c r="C48" s="63">
        <v>2022</v>
      </c>
      <c r="D48" s="64" t="s">
        <v>335</v>
      </c>
      <c r="E48" s="64"/>
      <c r="F48" s="239" t="s">
        <v>325</v>
      </c>
      <c r="G48" s="64" t="s">
        <v>232</v>
      </c>
      <c r="H48" s="180" t="s">
        <v>336</v>
      </c>
      <c r="I48" s="239" t="s">
        <v>337</v>
      </c>
      <c r="J48" s="65">
        <v>1048</v>
      </c>
      <c r="K48" s="63">
        <v>8</v>
      </c>
      <c r="L48" s="66">
        <f t="shared" si="0"/>
        <v>131</v>
      </c>
      <c r="M48" s="239" t="s">
        <v>234</v>
      </c>
    </row>
    <row r="49" spans="1:13" x14ac:dyDescent="0.25">
      <c r="A49" s="63">
        <v>9</v>
      </c>
      <c r="B49" s="63">
        <v>10</v>
      </c>
      <c r="C49" s="63">
        <v>2022</v>
      </c>
      <c r="D49" s="64" t="s">
        <v>335</v>
      </c>
      <c r="E49" s="64"/>
      <c r="F49" s="239" t="s">
        <v>325</v>
      </c>
      <c r="G49" s="64" t="s">
        <v>232</v>
      </c>
      <c r="H49" s="180" t="s">
        <v>133</v>
      </c>
      <c r="I49" s="239" t="s">
        <v>337</v>
      </c>
      <c r="J49" s="65">
        <v>1053</v>
      </c>
      <c r="K49" s="63">
        <v>8</v>
      </c>
      <c r="L49" s="66">
        <f t="shared" si="0"/>
        <v>131.625</v>
      </c>
      <c r="M49" s="239" t="s">
        <v>234</v>
      </c>
    </row>
    <row r="50" spans="1:13" x14ac:dyDescent="0.25">
      <c r="A50" s="63">
        <v>9</v>
      </c>
      <c r="B50" s="63">
        <v>10</v>
      </c>
      <c r="C50" s="63">
        <v>2022</v>
      </c>
      <c r="D50" s="64" t="s">
        <v>335</v>
      </c>
      <c r="E50" s="64"/>
      <c r="F50" s="239" t="s">
        <v>325</v>
      </c>
      <c r="G50" s="64" t="s">
        <v>232</v>
      </c>
      <c r="H50" s="180" t="s">
        <v>233</v>
      </c>
      <c r="I50" s="239" t="s">
        <v>338</v>
      </c>
      <c r="J50" s="65">
        <v>1172</v>
      </c>
      <c r="K50" s="63">
        <v>8</v>
      </c>
      <c r="L50" s="66">
        <f t="shared" si="0"/>
        <v>146.5</v>
      </c>
      <c r="M50" s="201" t="s">
        <v>204</v>
      </c>
    </row>
    <row r="51" spans="1:13" x14ac:dyDescent="0.25">
      <c r="A51" s="63">
        <v>9</v>
      </c>
      <c r="B51" s="63">
        <v>10</v>
      </c>
      <c r="C51" s="63">
        <v>2022</v>
      </c>
      <c r="D51" s="64" t="s">
        <v>335</v>
      </c>
      <c r="E51" s="64"/>
      <c r="F51" s="239" t="s">
        <v>325</v>
      </c>
      <c r="G51" s="64" t="s">
        <v>232</v>
      </c>
      <c r="H51" s="180" t="s">
        <v>209</v>
      </c>
      <c r="I51" s="239" t="s">
        <v>338</v>
      </c>
      <c r="J51" s="65">
        <v>1284</v>
      </c>
      <c r="K51" s="63">
        <v>8</v>
      </c>
      <c r="L51" s="66">
        <f t="shared" si="0"/>
        <v>160.5</v>
      </c>
      <c r="M51" s="201" t="s">
        <v>204</v>
      </c>
    </row>
    <row r="52" spans="1:13" x14ac:dyDescent="0.25">
      <c r="A52" s="63">
        <v>9</v>
      </c>
      <c r="B52" s="63">
        <v>10</v>
      </c>
      <c r="C52" s="63">
        <v>2022</v>
      </c>
      <c r="D52" s="64" t="s">
        <v>335</v>
      </c>
      <c r="E52" s="64"/>
      <c r="F52" s="239" t="s">
        <v>325</v>
      </c>
      <c r="G52" s="64" t="s">
        <v>232</v>
      </c>
      <c r="H52" s="180" t="s">
        <v>320</v>
      </c>
      <c r="I52" s="239" t="s">
        <v>22</v>
      </c>
      <c r="J52" s="65">
        <v>1146</v>
      </c>
      <c r="K52" s="63">
        <v>8</v>
      </c>
      <c r="L52" s="66">
        <f t="shared" si="0"/>
        <v>143.25</v>
      </c>
      <c r="M52" s="201" t="s">
        <v>204</v>
      </c>
    </row>
    <row r="53" spans="1:13" x14ac:dyDescent="0.25">
      <c r="A53" s="63">
        <v>9</v>
      </c>
      <c r="B53" s="63">
        <v>10</v>
      </c>
      <c r="C53" s="63">
        <v>2022</v>
      </c>
      <c r="D53" s="64" t="s">
        <v>335</v>
      </c>
      <c r="E53" s="64"/>
      <c r="F53" s="239" t="s">
        <v>325</v>
      </c>
      <c r="G53" s="64" t="s">
        <v>232</v>
      </c>
      <c r="H53" s="180" t="s">
        <v>255</v>
      </c>
      <c r="I53" s="239" t="s">
        <v>22</v>
      </c>
      <c r="J53" s="65">
        <v>1293</v>
      </c>
      <c r="K53" s="63">
        <v>8</v>
      </c>
      <c r="L53" s="66">
        <f t="shared" si="0"/>
        <v>161.625</v>
      </c>
      <c r="M53" s="201" t="s">
        <v>204</v>
      </c>
    </row>
    <row r="54" spans="1:13" x14ac:dyDescent="0.25">
      <c r="A54" s="63">
        <v>9</v>
      </c>
      <c r="B54" s="63">
        <v>10</v>
      </c>
      <c r="C54" s="63">
        <v>2022</v>
      </c>
      <c r="D54" s="64" t="s">
        <v>335</v>
      </c>
      <c r="E54" s="64"/>
      <c r="F54" s="239" t="s">
        <v>325</v>
      </c>
      <c r="G54" s="64" t="s">
        <v>232</v>
      </c>
      <c r="H54" s="180" t="s">
        <v>339</v>
      </c>
      <c r="I54" s="239" t="s">
        <v>24</v>
      </c>
      <c r="J54" s="65">
        <v>1043</v>
      </c>
      <c r="K54" s="63">
        <v>8</v>
      </c>
      <c r="L54" s="66">
        <f t="shared" si="0"/>
        <v>130.375</v>
      </c>
      <c r="M54" s="239" t="s">
        <v>340</v>
      </c>
    </row>
    <row r="55" spans="1:13" x14ac:dyDescent="0.25">
      <c r="A55" s="63">
        <v>9</v>
      </c>
      <c r="B55" s="63">
        <v>10</v>
      </c>
      <c r="C55" s="63">
        <v>2022</v>
      </c>
      <c r="D55" s="64" t="s">
        <v>335</v>
      </c>
      <c r="E55" s="64"/>
      <c r="F55" s="239" t="s">
        <v>325</v>
      </c>
      <c r="G55" s="64" t="s">
        <v>232</v>
      </c>
      <c r="H55" s="180" t="s">
        <v>341</v>
      </c>
      <c r="I55" s="239" t="s">
        <v>24</v>
      </c>
      <c r="J55" s="65">
        <v>1129</v>
      </c>
      <c r="K55" s="63">
        <v>8</v>
      </c>
      <c r="L55" s="66">
        <f t="shared" si="0"/>
        <v>141.125</v>
      </c>
      <c r="M55" s="239" t="s">
        <v>340</v>
      </c>
    </row>
    <row r="56" spans="1:13" x14ac:dyDescent="0.25">
      <c r="A56" s="63">
        <v>16</v>
      </c>
      <c r="B56" s="63">
        <v>10</v>
      </c>
      <c r="C56" s="63">
        <v>2022</v>
      </c>
      <c r="D56" s="64" t="s">
        <v>363</v>
      </c>
      <c r="E56" s="64"/>
      <c r="F56" s="245" t="s">
        <v>364</v>
      </c>
      <c r="G56" s="64" t="s">
        <v>134</v>
      </c>
      <c r="H56" s="180" t="s">
        <v>133</v>
      </c>
      <c r="I56" s="245"/>
      <c r="J56" s="65">
        <v>888</v>
      </c>
      <c r="K56" s="63">
        <v>7</v>
      </c>
      <c r="L56" s="66">
        <f t="shared" si="0"/>
        <v>126.85714285714286</v>
      </c>
      <c r="M56" s="240" t="s">
        <v>327</v>
      </c>
    </row>
    <row r="57" spans="1:13" x14ac:dyDescent="0.25">
      <c r="A57" s="63">
        <v>16</v>
      </c>
      <c r="B57" s="63">
        <v>10</v>
      </c>
      <c r="C57" s="63">
        <v>2022</v>
      </c>
      <c r="D57" s="64" t="s">
        <v>363</v>
      </c>
      <c r="E57" s="64"/>
      <c r="F57" s="245" t="s">
        <v>364</v>
      </c>
      <c r="G57" s="64" t="s">
        <v>134</v>
      </c>
      <c r="H57" s="180" t="s">
        <v>336</v>
      </c>
      <c r="I57" s="245"/>
      <c r="J57" s="65">
        <v>879</v>
      </c>
      <c r="K57" s="63">
        <v>7</v>
      </c>
      <c r="L57" s="66">
        <f t="shared" si="0"/>
        <v>125.57142857142857</v>
      </c>
      <c r="M57" s="240" t="s">
        <v>327</v>
      </c>
    </row>
    <row r="58" spans="1:13" x14ac:dyDescent="0.25">
      <c r="A58" s="63">
        <v>16</v>
      </c>
      <c r="B58" s="63">
        <v>10</v>
      </c>
      <c r="C58" s="63">
        <v>2022</v>
      </c>
      <c r="D58" s="64" t="s">
        <v>363</v>
      </c>
      <c r="E58" s="64"/>
      <c r="F58" s="245" t="s">
        <v>364</v>
      </c>
      <c r="G58" s="64" t="s">
        <v>134</v>
      </c>
      <c r="H58" s="180" t="s">
        <v>320</v>
      </c>
      <c r="I58" s="245"/>
      <c r="J58" s="65">
        <v>750</v>
      </c>
      <c r="K58" s="63">
        <v>6</v>
      </c>
      <c r="L58" s="66">
        <f t="shared" si="0"/>
        <v>125</v>
      </c>
      <c r="M58" s="240" t="s">
        <v>327</v>
      </c>
    </row>
    <row r="59" spans="1:13" x14ac:dyDescent="0.25">
      <c r="A59" s="63">
        <v>16</v>
      </c>
      <c r="B59" s="63">
        <v>10</v>
      </c>
      <c r="C59" s="63">
        <v>2022</v>
      </c>
      <c r="D59" s="64" t="s">
        <v>363</v>
      </c>
      <c r="E59" s="64"/>
      <c r="F59" s="245" t="s">
        <v>364</v>
      </c>
      <c r="G59" s="64" t="s">
        <v>134</v>
      </c>
      <c r="H59" s="180" t="s">
        <v>135</v>
      </c>
      <c r="I59" s="245"/>
      <c r="J59" s="65">
        <v>1151</v>
      </c>
      <c r="K59" s="63">
        <v>7</v>
      </c>
      <c r="L59" s="66">
        <f t="shared" si="0"/>
        <v>164.42857142857142</v>
      </c>
      <c r="M59" s="240" t="s">
        <v>327</v>
      </c>
    </row>
    <row r="60" spans="1:13" x14ac:dyDescent="0.25">
      <c r="A60" s="63">
        <v>16</v>
      </c>
      <c r="B60" s="63">
        <v>10</v>
      </c>
      <c r="C60" s="63">
        <v>2022</v>
      </c>
      <c r="D60" s="64" t="s">
        <v>372</v>
      </c>
      <c r="E60" s="64"/>
      <c r="F60" s="247" t="s">
        <v>373</v>
      </c>
      <c r="G60" s="64" t="s">
        <v>119</v>
      </c>
      <c r="H60" s="72" t="s">
        <v>126</v>
      </c>
      <c r="I60" s="247"/>
      <c r="J60" s="65">
        <v>1798</v>
      </c>
      <c r="K60" s="63">
        <v>9</v>
      </c>
      <c r="L60" s="66">
        <f t="shared" si="0"/>
        <v>199.77777777777777</v>
      </c>
      <c r="M60" s="201" t="s">
        <v>204</v>
      </c>
    </row>
    <row r="61" spans="1:13" x14ac:dyDescent="0.25">
      <c r="A61" s="63">
        <v>16</v>
      </c>
      <c r="B61" s="63">
        <v>10</v>
      </c>
      <c r="C61" s="63">
        <v>2022</v>
      </c>
      <c r="D61" s="64" t="s">
        <v>372</v>
      </c>
      <c r="E61" s="64"/>
      <c r="F61" s="247" t="s">
        <v>373</v>
      </c>
      <c r="G61" s="64" t="s">
        <v>119</v>
      </c>
      <c r="H61" s="180" t="s">
        <v>227</v>
      </c>
      <c r="I61" s="247"/>
      <c r="J61" s="65">
        <v>1857</v>
      </c>
      <c r="K61" s="63">
        <v>9</v>
      </c>
      <c r="L61" s="61">
        <f t="shared" si="0"/>
        <v>206.33333333333334</v>
      </c>
      <c r="M61" s="201" t="s">
        <v>204</v>
      </c>
    </row>
    <row r="62" spans="1:13" x14ac:dyDescent="0.25">
      <c r="A62" s="63">
        <v>16</v>
      </c>
      <c r="B62" s="63">
        <v>10</v>
      </c>
      <c r="C62" s="63">
        <v>2022</v>
      </c>
      <c r="D62" s="64" t="s">
        <v>372</v>
      </c>
      <c r="E62" s="64"/>
      <c r="F62" s="247" t="s">
        <v>373</v>
      </c>
      <c r="G62" s="64" t="s">
        <v>119</v>
      </c>
      <c r="H62" s="180" t="s">
        <v>131</v>
      </c>
      <c r="I62" s="247"/>
      <c r="J62" s="65">
        <v>460</v>
      </c>
      <c r="K62" s="63">
        <v>3</v>
      </c>
      <c r="L62" s="66">
        <f t="shared" si="0"/>
        <v>153.33333333333334</v>
      </c>
      <c r="M62" s="201" t="s">
        <v>204</v>
      </c>
    </row>
    <row r="63" spans="1:13" x14ac:dyDescent="0.25">
      <c r="A63" s="63">
        <v>16</v>
      </c>
      <c r="B63" s="63">
        <v>10</v>
      </c>
      <c r="C63" s="63">
        <v>2022</v>
      </c>
      <c r="D63" s="64" t="s">
        <v>372</v>
      </c>
      <c r="E63" s="64"/>
      <c r="F63" s="247" t="s">
        <v>373</v>
      </c>
      <c r="G63" s="64" t="s">
        <v>119</v>
      </c>
      <c r="H63" s="180" t="s">
        <v>132</v>
      </c>
      <c r="I63" s="247"/>
      <c r="J63" s="65">
        <v>1448</v>
      </c>
      <c r="K63" s="63">
        <v>8</v>
      </c>
      <c r="L63" s="66">
        <f t="shared" si="0"/>
        <v>181</v>
      </c>
      <c r="M63" s="201" t="s">
        <v>204</v>
      </c>
    </row>
    <row r="64" spans="1:13" x14ac:dyDescent="0.25">
      <c r="A64" s="63">
        <v>16</v>
      </c>
      <c r="B64" s="63">
        <v>10</v>
      </c>
      <c r="C64" s="63">
        <v>2022</v>
      </c>
      <c r="D64" s="64" t="s">
        <v>372</v>
      </c>
      <c r="E64" s="64"/>
      <c r="F64" s="247" t="s">
        <v>373</v>
      </c>
      <c r="G64" s="64" t="s">
        <v>119</v>
      </c>
      <c r="H64" s="180" t="s">
        <v>139</v>
      </c>
      <c r="I64" s="247"/>
      <c r="J64" s="65">
        <v>1693</v>
      </c>
      <c r="K64" s="63">
        <v>9</v>
      </c>
      <c r="L64" s="66">
        <f t="shared" si="0"/>
        <v>188.11111111111111</v>
      </c>
      <c r="M64" s="201" t="s">
        <v>204</v>
      </c>
    </row>
    <row r="65" spans="1:13" x14ac:dyDescent="0.25">
      <c r="A65" s="63">
        <v>16</v>
      </c>
      <c r="B65" s="63">
        <v>10</v>
      </c>
      <c r="C65" s="63">
        <v>2022</v>
      </c>
      <c r="D65" s="64" t="s">
        <v>372</v>
      </c>
      <c r="E65" s="64"/>
      <c r="F65" s="247" t="s">
        <v>373</v>
      </c>
      <c r="G65" s="64" t="s">
        <v>119</v>
      </c>
      <c r="H65" s="180" t="s">
        <v>124</v>
      </c>
      <c r="I65" s="247"/>
      <c r="J65" s="65">
        <v>1199</v>
      </c>
      <c r="K65" s="63">
        <v>7</v>
      </c>
      <c r="L65" s="66">
        <f t="shared" si="0"/>
        <v>171.28571428571428</v>
      </c>
      <c r="M65" s="201" t="s">
        <v>204</v>
      </c>
    </row>
    <row r="66" spans="1:13" x14ac:dyDescent="0.25">
      <c r="A66" s="63">
        <v>16</v>
      </c>
      <c r="B66" s="63">
        <v>10</v>
      </c>
      <c r="C66" s="63">
        <v>2022</v>
      </c>
      <c r="D66" s="64" t="s">
        <v>374</v>
      </c>
      <c r="E66" s="64"/>
      <c r="F66" s="247" t="s">
        <v>375</v>
      </c>
      <c r="G66" s="64" t="s">
        <v>232</v>
      </c>
      <c r="H66" s="180" t="s">
        <v>243</v>
      </c>
      <c r="I66" s="247"/>
      <c r="J66" s="65">
        <v>768</v>
      </c>
      <c r="K66" s="63">
        <v>5</v>
      </c>
      <c r="L66" s="66">
        <f t="shared" si="0"/>
        <v>153.6</v>
      </c>
      <c r="M66" s="247" t="s">
        <v>376</v>
      </c>
    </row>
    <row r="67" spans="1:13" x14ac:dyDescent="0.25">
      <c r="A67" s="63">
        <v>16</v>
      </c>
      <c r="B67" s="63">
        <v>10</v>
      </c>
      <c r="C67" s="63">
        <v>2022</v>
      </c>
      <c r="D67" s="64" t="s">
        <v>374</v>
      </c>
      <c r="E67" s="64"/>
      <c r="F67" s="247" t="s">
        <v>375</v>
      </c>
      <c r="G67" s="64" t="s">
        <v>232</v>
      </c>
      <c r="H67" s="180" t="s">
        <v>339</v>
      </c>
      <c r="I67" s="247"/>
      <c r="J67" s="65">
        <v>700</v>
      </c>
      <c r="K67" s="63">
        <v>5</v>
      </c>
      <c r="L67" s="66">
        <f t="shared" si="0"/>
        <v>140</v>
      </c>
      <c r="M67" s="247" t="s">
        <v>376</v>
      </c>
    </row>
    <row r="68" spans="1:13" x14ac:dyDescent="0.25">
      <c r="A68" s="63">
        <v>16</v>
      </c>
      <c r="B68" s="63">
        <v>10</v>
      </c>
      <c r="C68" s="63">
        <v>2022</v>
      </c>
      <c r="D68" s="64" t="s">
        <v>374</v>
      </c>
      <c r="E68" s="64"/>
      <c r="F68" s="247" t="s">
        <v>375</v>
      </c>
      <c r="G68" s="64" t="s">
        <v>232</v>
      </c>
      <c r="H68" s="180" t="s">
        <v>341</v>
      </c>
      <c r="I68" s="247"/>
      <c r="J68" s="65">
        <v>659</v>
      </c>
      <c r="K68" s="63">
        <v>5</v>
      </c>
      <c r="L68" s="66">
        <f t="shared" si="0"/>
        <v>131.80000000000001</v>
      </c>
      <c r="M68" s="247" t="s">
        <v>376</v>
      </c>
    </row>
    <row r="69" spans="1:13" x14ac:dyDescent="0.25">
      <c r="A69" s="63">
        <v>16</v>
      </c>
      <c r="B69" s="63">
        <v>10</v>
      </c>
      <c r="C69" s="63">
        <v>2022</v>
      </c>
      <c r="D69" s="64" t="s">
        <v>374</v>
      </c>
      <c r="E69" s="64"/>
      <c r="F69" s="247" t="s">
        <v>375</v>
      </c>
      <c r="G69" s="64" t="s">
        <v>232</v>
      </c>
      <c r="H69" s="180" t="s">
        <v>209</v>
      </c>
      <c r="I69" s="247"/>
      <c r="J69" s="65">
        <v>680</v>
      </c>
      <c r="K69" s="63">
        <v>5</v>
      </c>
      <c r="L69" s="66">
        <f t="shared" si="0"/>
        <v>136</v>
      </c>
      <c r="M69" s="247" t="s">
        <v>376</v>
      </c>
    </row>
    <row r="70" spans="1:13" x14ac:dyDescent="0.25">
      <c r="A70" s="63">
        <v>23</v>
      </c>
      <c r="B70" s="63">
        <v>10</v>
      </c>
      <c r="C70" s="63">
        <v>2022</v>
      </c>
      <c r="D70" s="64" t="s">
        <v>394</v>
      </c>
      <c r="E70" s="64"/>
      <c r="F70" s="249" t="s">
        <v>398</v>
      </c>
      <c r="G70" s="64" t="s">
        <v>232</v>
      </c>
      <c r="H70" s="72" t="s">
        <v>120</v>
      </c>
      <c r="I70" s="249"/>
      <c r="J70" s="65">
        <v>1378</v>
      </c>
      <c r="K70" s="63">
        <v>8</v>
      </c>
      <c r="L70" s="66">
        <f t="shared" si="0"/>
        <v>172.25</v>
      </c>
      <c r="M70" s="200" t="s">
        <v>393</v>
      </c>
    </row>
    <row r="71" spans="1:13" x14ac:dyDescent="0.25">
      <c r="A71" s="63">
        <v>23</v>
      </c>
      <c r="B71" s="63">
        <v>10</v>
      </c>
      <c r="C71" s="63">
        <v>2022</v>
      </c>
      <c r="D71" s="64" t="s">
        <v>394</v>
      </c>
      <c r="E71" s="64"/>
      <c r="F71" s="249" t="s">
        <v>398</v>
      </c>
      <c r="G71" s="64" t="s">
        <v>232</v>
      </c>
      <c r="H71" s="180" t="s">
        <v>290</v>
      </c>
      <c r="I71" s="249"/>
      <c r="J71" s="65">
        <v>1579</v>
      </c>
      <c r="K71" s="63">
        <v>8</v>
      </c>
      <c r="L71" s="234">
        <f t="shared" si="0"/>
        <v>197.375</v>
      </c>
      <c r="M71" s="200" t="s">
        <v>395</v>
      </c>
    </row>
    <row r="72" spans="1:13" x14ac:dyDescent="0.25">
      <c r="A72" s="63">
        <v>23</v>
      </c>
      <c r="B72" s="63">
        <v>10</v>
      </c>
      <c r="C72" s="63">
        <v>2022</v>
      </c>
      <c r="D72" s="64" t="s">
        <v>394</v>
      </c>
      <c r="E72" s="64"/>
      <c r="F72" s="249" t="s">
        <v>398</v>
      </c>
      <c r="G72" s="64" t="s">
        <v>232</v>
      </c>
      <c r="H72" s="72" t="s">
        <v>122</v>
      </c>
      <c r="I72" s="249"/>
      <c r="J72" s="65">
        <v>1466</v>
      </c>
      <c r="K72" s="63">
        <v>8</v>
      </c>
      <c r="L72" s="66">
        <f t="shared" si="0"/>
        <v>183.25</v>
      </c>
      <c r="M72" s="201" t="s">
        <v>136</v>
      </c>
    </row>
    <row r="73" spans="1:13" x14ac:dyDescent="0.25">
      <c r="A73" s="63">
        <v>23</v>
      </c>
      <c r="B73" s="63">
        <v>10</v>
      </c>
      <c r="C73" s="63">
        <v>2022</v>
      </c>
      <c r="D73" s="64" t="s">
        <v>394</v>
      </c>
      <c r="E73" s="64"/>
      <c r="F73" s="249" t="s">
        <v>398</v>
      </c>
      <c r="G73" s="64" t="s">
        <v>232</v>
      </c>
      <c r="H73" s="180" t="s">
        <v>242</v>
      </c>
      <c r="I73" s="249"/>
      <c r="J73" s="65">
        <v>1287</v>
      </c>
      <c r="K73" s="63">
        <v>8</v>
      </c>
      <c r="L73" s="66">
        <f t="shared" si="0"/>
        <v>160.875</v>
      </c>
      <c r="M73" s="249" t="s">
        <v>313</v>
      </c>
    </row>
    <row r="74" spans="1:13" x14ac:dyDescent="0.25">
      <c r="A74" s="63">
        <v>23</v>
      </c>
      <c r="B74" s="63">
        <v>10</v>
      </c>
      <c r="C74" s="63">
        <v>2022</v>
      </c>
      <c r="D74" s="64" t="s">
        <v>396</v>
      </c>
      <c r="E74" s="64"/>
      <c r="F74" s="249" t="s">
        <v>398</v>
      </c>
      <c r="G74" s="64" t="s">
        <v>232</v>
      </c>
      <c r="H74" s="180" t="s">
        <v>288</v>
      </c>
      <c r="I74" s="249"/>
      <c r="J74" s="65">
        <v>1294</v>
      </c>
      <c r="K74" s="63">
        <v>8</v>
      </c>
      <c r="L74" s="66">
        <f t="shared" si="0"/>
        <v>161.75</v>
      </c>
      <c r="M74" s="200" t="s">
        <v>393</v>
      </c>
    </row>
    <row r="75" spans="1:13" x14ac:dyDescent="0.25">
      <c r="A75" s="63">
        <v>23</v>
      </c>
      <c r="B75" s="63">
        <v>10</v>
      </c>
      <c r="C75" s="63">
        <v>2022</v>
      </c>
      <c r="D75" s="64" t="s">
        <v>396</v>
      </c>
      <c r="E75" s="64"/>
      <c r="F75" s="249" t="s">
        <v>398</v>
      </c>
      <c r="G75" s="64" t="s">
        <v>232</v>
      </c>
      <c r="H75" s="180" t="s">
        <v>336</v>
      </c>
      <c r="I75" s="249"/>
      <c r="J75" s="65">
        <v>1074</v>
      </c>
      <c r="K75" s="63">
        <v>8</v>
      </c>
      <c r="L75" s="66">
        <f t="shared" si="0"/>
        <v>134.25</v>
      </c>
      <c r="M75" s="201" t="s">
        <v>136</v>
      </c>
    </row>
    <row r="76" spans="1:13" x14ac:dyDescent="0.25">
      <c r="A76" s="63">
        <v>23</v>
      </c>
      <c r="B76" s="63">
        <v>10</v>
      </c>
      <c r="C76" s="63">
        <v>2022</v>
      </c>
      <c r="D76" s="64" t="s">
        <v>396</v>
      </c>
      <c r="E76" s="64"/>
      <c r="F76" s="249" t="s">
        <v>398</v>
      </c>
      <c r="G76" s="64" t="s">
        <v>232</v>
      </c>
      <c r="H76" s="180" t="s">
        <v>320</v>
      </c>
      <c r="I76" s="249"/>
      <c r="J76" s="65">
        <v>1015</v>
      </c>
      <c r="K76" s="63">
        <v>8</v>
      </c>
      <c r="L76" s="66">
        <f t="shared" si="0"/>
        <v>126.875</v>
      </c>
      <c r="M76" s="240" t="s">
        <v>137</v>
      </c>
    </row>
    <row r="77" spans="1:13" x14ac:dyDescent="0.25">
      <c r="A77" s="63">
        <v>23</v>
      </c>
      <c r="B77" s="63">
        <v>10</v>
      </c>
      <c r="C77" s="63">
        <v>2022</v>
      </c>
      <c r="D77" s="64" t="s">
        <v>396</v>
      </c>
      <c r="E77" s="64"/>
      <c r="F77" s="249" t="s">
        <v>398</v>
      </c>
      <c r="G77" s="64" t="s">
        <v>232</v>
      </c>
      <c r="H77" s="180" t="s">
        <v>133</v>
      </c>
      <c r="I77" s="249"/>
      <c r="J77" s="65">
        <v>997</v>
      </c>
      <c r="K77" s="63">
        <v>8</v>
      </c>
      <c r="L77" s="66">
        <f t="shared" si="0"/>
        <v>124.625</v>
      </c>
      <c r="M77" s="249" t="s">
        <v>313</v>
      </c>
    </row>
    <row r="78" spans="1:13" x14ac:dyDescent="0.25">
      <c r="A78" s="63">
        <v>23</v>
      </c>
      <c r="B78" s="63">
        <v>10</v>
      </c>
      <c r="C78" s="63">
        <v>2022</v>
      </c>
      <c r="D78" s="64" t="s">
        <v>396</v>
      </c>
      <c r="E78" s="64"/>
      <c r="F78" s="249" t="s">
        <v>398</v>
      </c>
      <c r="G78" s="64" t="s">
        <v>232</v>
      </c>
      <c r="H78" s="180" t="s">
        <v>227</v>
      </c>
      <c r="I78" s="249"/>
      <c r="J78" s="65">
        <v>1623</v>
      </c>
      <c r="K78" s="63">
        <v>8</v>
      </c>
      <c r="L78" s="61">
        <f t="shared" si="0"/>
        <v>202.875</v>
      </c>
      <c r="M78" s="200" t="s">
        <v>395</v>
      </c>
    </row>
    <row r="79" spans="1:13" x14ac:dyDescent="0.25">
      <c r="A79" s="63">
        <v>23</v>
      </c>
      <c r="B79" s="63">
        <v>10</v>
      </c>
      <c r="C79" s="63">
        <v>2022</v>
      </c>
      <c r="D79" s="64" t="s">
        <v>396</v>
      </c>
      <c r="E79" s="64"/>
      <c r="F79" s="249" t="s">
        <v>398</v>
      </c>
      <c r="G79" s="64" t="s">
        <v>232</v>
      </c>
      <c r="H79" s="180" t="s">
        <v>132</v>
      </c>
      <c r="I79" s="249"/>
      <c r="J79" s="65">
        <v>1452</v>
      </c>
      <c r="K79" s="63">
        <v>8</v>
      </c>
      <c r="L79" s="66">
        <f t="shared" si="0"/>
        <v>181.5</v>
      </c>
      <c r="M79" s="249" t="s">
        <v>313</v>
      </c>
    </row>
    <row r="80" spans="1:13" x14ac:dyDescent="0.25">
      <c r="A80" s="63">
        <v>23</v>
      </c>
      <c r="B80" s="63">
        <v>10</v>
      </c>
      <c r="C80" s="63">
        <v>2022</v>
      </c>
      <c r="D80" s="64" t="s">
        <v>396</v>
      </c>
      <c r="E80" s="64"/>
      <c r="F80" s="249" t="s">
        <v>398</v>
      </c>
      <c r="G80" s="64" t="s">
        <v>232</v>
      </c>
      <c r="H80" s="180" t="s">
        <v>125</v>
      </c>
      <c r="I80" s="249"/>
      <c r="J80" s="65">
        <v>1331</v>
      </c>
      <c r="K80" s="63">
        <v>8</v>
      </c>
      <c r="L80" s="66">
        <f t="shared" si="0"/>
        <v>166.375</v>
      </c>
      <c r="M80" s="249" t="s">
        <v>397</v>
      </c>
    </row>
    <row r="81" spans="1:13" x14ac:dyDescent="0.25">
      <c r="A81" s="63">
        <v>23</v>
      </c>
      <c r="B81" s="63">
        <v>10</v>
      </c>
      <c r="C81" s="63">
        <v>2022</v>
      </c>
      <c r="D81" s="64" t="s">
        <v>396</v>
      </c>
      <c r="E81" s="64"/>
      <c r="F81" s="249" t="s">
        <v>398</v>
      </c>
      <c r="G81" s="64" t="s">
        <v>232</v>
      </c>
      <c r="H81" s="180" t="s">
        <v>139</v>
      </c>
      <c r="I81" s="249"/>
      <c r="J81" s="65">
        <v>1290</v>
      </c>
      <c r="K81" s="63">
        <v>8</v>
      </c>
      <c r="L81" s="66">
        <f t="shared" si="0"/>
        <v>161.25</v>
      </c>
      <c r="M81" s="249" t="s">
        <v>399</v>
      </c>
    </row>
    <row r="82" spans="1:13" x14ac:dyDescent="0.25">
      <c r="A82" s="63">
        <v>23</v>
      </c>
      <c r="B82" s="63">
        <v>10</v>
      </c>
      <c r="C82" s="63">
        <v>2022</v>
      </c>
      <c r="D82" s="64" t="s">
        <v>396</v>
      </c>
      <c r="E82" s="64"/>
      <c r="F82" s="249" t="s">
        <v>398</v>
      </c>
      <c r="G82" s="64" t="s">
        <v>232</v>
      </c>
      <c r="H82" s="180" t="s">
        <v>209</v>
      </c>
      <c r="I82" s="249"/>
      <c r="J82" s="65">
        <v>1209</v>
      </c>
      <c r="K82" s="63">
        <v>8</v>
      </c>
      <c r="L82" s="66">
        <f t="shared" si="0"/>
        <v>151.125</v>
      </c>
      <c r="M82" s="249" t="s">
        <v>295</v>
      </c>
    </row>
    <row r="83" spans="1:13" x14ac:dyDescent="0.25">
      <c r="A83" s="63">
        <v>23</v>
      </c>
      <c r="B83" s="63">
        <v>10</v>
      </c>
      <c r="C83" s="63">
        <v>2022</v>
      </c>
      <c r="D83" s="64" t="s">
        <v>396</v>
      </c>
      <c r="E83" s="64"/>
      <c r="F83" s="249" t="s">
        <v>398</v>
      </c>
      <c r="G83" s="64" t="s">
        <v>232</v>
      </c>
      <c r="H83" s="180" t="s">
        <v>233</v>
      </c>
      <c r="I83" s="249"/>
      <c r="J83" s="65">
        <v>1193</v>
      </c>
      <c r="K83" s="63">
        <v>8</v>
      </c>
      <c r="L83" s="66">
        <f t="shared" si="0"/>
        <v>149.125</v>
      </c>
      <c r="M83" s="249" t="s">
        <v>400</v>
      </c>
    </row>
    <row r="84" spans="1:13" x14ac:dyDescent="0.25">
      <c r="A84" s="63">
        <v>6</v>
      </c>
      <c r="B84" s="63">
        <v>11</v>
      </c>
      <c r="C84" s="63">
        <v>2022</v>
      </c>
      <c r="D84" s="64" t="s">
        <v>421</v>
      </c>
      <c r="E84" s="64"/>
      <c r="F84" s="251" t="s">
        <v>317</v>
      </c>
      <c r="G84" s="64" t="s">
        <v>134</v>
      </c>
      <c r="H84" s="180" t="s">
        <v>320</v>
      </c>
      <c r="I84" s="251" t="s">
        <v>121</v>
      </c>
      <c r="J84" s="65">
        <v>1554</v>
      </c>
      <c r="K84" s="63">
        <v>11</v>
      </c>
      <c r="L84" s="66">
        <f t="shared" si="0"/>
        <v>141.27272727272728</v>
      </c>
      <c r="M84" s="251" t="s">
        <v>422</v>
      </c>
    </row>
    <row r="85" spans="1:13" x14ac:dyDescent="0.25">
      <c r="A85" s="63">
        <v>6</v>
      </c>
      <c r="B85" s="63">
        <v>11</v>
      </c>
      <c r="C85" s="63">
        <v>2022</v>
      </c>
      <c r="D85" s="64" t="s">
        <v>421</v>
      </c>
      <c r="E85" s="64"/>
      <c r="F85" s="251" t="s">
        <v>317</v>
      </c>
      <c r="G85" s="64" t="s">
        <v>134</v>
      </c>
      <c r="H85" s="180" t="s">
        <v>252</v>
      </c>
      <c r="I85" s="251" t="s">
        <v>121</v>
      </c>
      <c r="J85" s="65">
        <v>1799</v>
      </c>
      <c r="K85" s="63">
        <v>11</v>
      </c>
      <c r="L85" s="66">
        <f t="shared" si="0"/>
        <v>163.54545454545453</v>
      </c>
      <c r="M85" s="251" t="s">
        <v>422</v>
      </c>
    </row>
    <row r="86" spans="1:13" x14ac:dyDescent="0.25">
      <c r="A86" s="63">
        <v>6</v>
      </c>
      <c r="B86" s="63">
        <v>11</v>
      </c>
      <c r="C86" s="63">
        <v>2022</v>
      </c>
      <c r="D86" s="64" t="s">
        <v>421</v>
      </c>
      <c r="E86" s="64"/>
      <c r="F86" s="251" t="s">
        <v>317</v>
      </c>
      <c r="G86" s="64" t="s">
        <v>134</v>
      </c>
      <c r="H86" s="72" t="s">
        <v>120</v>
      </c>
      <c r="I86" s="251"/>
      <c r="J86" s="65">
        <v>1961</v>
      </c>
      <c r="K86" s="63">
        <v>11</v>
      </c>
      <c r="L86" s="66">
        <f t="shared" si="0"/>
        <v>178.27272727272728</v>
      </c>
      <c r="M86" s="251" t="s">
        <v>399</v>
      </c>
    </row>
    <row r="87" spans="1:13" x14ac:dyDescent="0.25">
      <c r="A87" s="63">
        <v>13</v>
      </c>
      <c r="B87" s="63">
        <v>11</v>
      </c>
      <c r="C87" s="63">
        <v>2022</v>
      </c>
      <c r="D87" s="64" t="s">
        <v>425</v>
      </c>
      <c r="E87" s="64"/>
      <c r="F87" s="256" t="s">
        <v>317</v>
      </c>
      <c r="G87" s="64" t="s">
        <v>119</v>
      </c>
      <c r="H87" s="72" t="s">
        <v>122</v>
      </c>
      <c r="I87" s="256" t="s">
        <v>121</v>
      </c>
      <c r="J87" s="65">
        <v>2853</v>
      </c>
      <c r="K87" s="63">
        <v>14</v>
      </c>
      <c r="L87" s="61">
        <f t="shared" si="0"/>
        <v>203.78571428571428</v>
      </c>
      <c r="M87" s="256" t="s">
        <v>234</v>
      </c>
    </row>
    <row r="88" spans="1:13" x14ac:dyDescent="0.25">
      <c r="A88" s="63">
        <v>13</v>
      </c>
      <c r="B88" s="63">
        <v>11</v>
      </c>
      <c r="C88" s="63">
        <v>2022</v>
      </c>
      <c r="D88" s="64" t="s">
        <v>425</v>
      </c>
      <c r="E88" s="64"/>
      <c r="F88" s="256" t="s">
        <v>317</v>
      </c>
      <c r="G88" s="64" t="s">
        <v>119</v>
      </c>
      <c r="H88" s="180" t="s">
        <v>290</v>
      </c>
      <c r="I88" s="256" t="s">
        <v>121</v>
      </c>
      <c r="J88" s="65">
        <v>2696</v>
      </c>
      <c r="K88" s="63">
        <v>14</v>
      </c>
      <c r="L88" s="234">
        <f t="shared" si="0"/>
        <v>192.57142857142858</v>
      </c>
      <c r="M88" s="256" t="s">
        <v>234</v>
      </c>
    </row>
    <row r="89" spans="1:13" x14ac:dyDescent="0.25">
      <c r="A89" s="63">
        <v>13</v>
      </c>
      <c r="B89" s="63">
        <v>11</v>
      </c>
      <c r="C89" s="63">
        <v>2022</v>
      </c>
      <c r="D89" s="64" t="s">
        <v>425</v>
      </c>
      <c r="E89" s="64"/>
      <c r="F89" s="256" t="s">
        <v>317</v>
      </c>
      <c r="G89" s="64" t="s">
        <v>119</v>
      </c>
      <c r="H89" s="180" t="s">
        <v>125</v>
      </c>
      <c r="I89" s="256" t="s">
        <v>229</v>
      </c>
      <c r="J89" s="65">
        <v>2540</v>
      </c>
      <c r="K89" s="63">
        <v>14</v>
      </c>
      <c r="L89" s="66">
        <f t="shared" si="0"/>
        <v>181.42857142857142</v>
      </c>
      <c r="M89" s="256" t="s">
        <v>426</v>
      </c>
    </row>
    <row r="90" spans="1:13" x14ac:dyDescent="0.25">
      <c r="A90" s="63">
        <v>13</v>
      </c>
      <c r="B90" s="63">
        <v>11</v>
      </c>
      <c r="C90" s="63">
        <v>2022</v>
      </c>
      <c r="D90" s="64" t="s">
        <v>425</v>
      </c>
      <c r="E90" s="64"/>
      <c r="F90" s="256" t="s">
        <v>317</v>
      </c>
      <c r="G90" s="64" t="s">
        <v>119</v>
      </c>
      <c r="H90" s="180" t="s">
        <v>288</v>
      </c>
      <c r="I90" s="256" t="s">
        <v>229</v>
      </c>
      <c r="J90" s="65">
        <v>2357</v>
      </c>
      <c r="K90" s="63">
        <v>14</v>
      </c>
      <c r="L90" s="66">
        <f t="shared" si="0"/>
        <v>168.35714285714286</v>
      </c>
      <c r="M90" s="256" t="s">
        <v>426</v>
      </c>
    </row>
    <row r="91" spans="1:13" x14ac:dyDescent="0.25">
      <c r="A91" s="63">
        <v>13</v>
      </c>
      <c r="B91" s="63">
        <v>11</v>
      </c>
      <c r="C91" s="63">
        <v>2022</v>
      </c>
      <c r="D91" s="64" t="s">
        <v>425</v>
      </c>
      <c r="E91" s="64"/>
      <c r="F91" s="256" t="s">
        <v>317</v>
      </c>
      <c r="G91" s="64" t="s">
        <v>119</v>
      </c>
      <c r="H91" s="72" t="s">
        <v>120</v>
      </c>
      <c r="I91" s="256" t="s">
        <v>228</v>
      </c>
      <c r="J91" s="65">
        <v>2468</v>
      </c>
      <c r="K91" s="63">
        <v>14</v>
      </c>
      <c r="L91" s="66">
        <f t="shared" si="0"/>
        <v>176.28571428571428</v>
      </c>
      <c r="M91" s="256" t="s">
        <v>427</v>
      </c>
    </row>
    <row r="92" spans="1:13" x14ac:dyDescent="0.25">
      <c r="A92" s="63">
        <v>13</v>
      </c>
      <c r="B92" s="63">
        <v>11</v>
      </c>
      <c r="C92" s="63">
        <v>2022</v>
      </c>
      <c r="D92" s="64" t="s">
        <v>425</v>
      </c>
      <c r="E92" s="64"/>
      <c r="F92" s="256" t="s">
        <v>317</v>
      </c>
      <c r="G92" s="64" t="s">
        <v>119</v>
      </c>
      <c r="H92" s="180" t="s">
        <v>132</v>
      </c>
      <c r="I92" s="256" t="s">
        <v>228</v>
      </c>
      <c r="J92" s="65">
        <v>2492</v>
      </c>
      <c r="K92" s="63">
        <v>14</v>
      </c>
      <c r="L92" s="66">
        <f t="shared" si="0"/>
        <v>178</v>
      </c>
      <c r="M92" s="256" t="s">
        <v>427</v>
      </c>
    </row>
    <row r="93" spans="1:13" x14ac:dyDescent="0.25">
      <c r="A93" s="63">
        <v>20</v>
      </c>
      <c r="B93" s="63">
        <v>11</v>
      </c>
      <c r="C93" s="63">
        <v>2022</v>
      </c>
      <c r="D93" s="64" t="s">
        <v>431</v>
      </c>
      <c r="E93" s="64"/>
      <c r="F93" s="258" t="s">
        <v>433</v>
      </c>
      <c r="G93" s="64" t="s">
        <v>432</v>
      </c>
      <c r="H93" s="180" t="s">
        <v>252</v>
      </c>
      <c r="I93" s="258" t="s">
        <v>121</v>
      </c>
      <c r="J93" s="65">
        <v>1960</v>
      </c>
      <c r="K93" s="63">
        <v>11</v>
      </c>
      <c r="L93" s="66">
        <f t="shared" si="0"/>
        <v>178.18181818181819</v>
      </c>
      <c r="M93" s="240" t="s">
        <v>445</v>
      </c>
    </row>
    <row r="94" spans="1:13" x14ac:dyDescent="0.25">
      <c r="A94" s="63">
        <v>20</v>
      </c>
      <c r="B94" s="63">
        <v>11</v>
      </c>
      <c r="C94" s="63">
        <v>2022</v>
      </c>
      <c r="D94" s="64" t="s">
        <v>431</v>
      </c>
      <c r="E94" s="64"/>
      <c r="F94" s="259" t="s">
        <v>433</v>
      </c>
      <c r="G94" s="64" t="s">
        <v>432</v>
      </c>
      <c r="H94" s="180" t="s">
        <v>226</v>
      </c>
      <c r="I94" s="258" t="s">
        <v>121</v>
      </c>
      <c r="J94" s="65">
        <v>725</v>
      </c>
      <c r="K94" s="63">
        <v>5</v>
      </c>
      <c r="L94" s="66">
        <f t="shared" si="0"/>
        <v>145</v>
      </c>
      <c r="M94" s="240" t="s">
        <v>445</v>
      </c>
    </row>
    <row r="95" spans="1:13" x14ac:dyDescent="0.25">
      <c r="A95" s="63">
        <v>20</v>
      </c>
      <c r="B95" s="63">
        <v>11</v>
      </c>
      <c r="C95" s="63">
        <v>2022</v>
      </c>
      <c r="D95" s="64" t="s">
        <v>431</v>
      </c>
      <c r="E95" s="64"/>
      <c r="F95" s="259" t="s">
        <v>433</v>
      </c>
      <c r="G95" s="64" t="s">
        <v>432</v>
      </c>
      <c r="H95" s="180" t="s">
        <v>288</v>
      </c>
      <c r="I95" s="258" t="s">
        <v>121</v>
      </c>
      <c r="J95" s="65">
        <v>987</v>
      </c>
      <c r="K95" s="63">
        <v>6</v>
      </c>
      <c r="L95" s="66">
        <f t="shared" si="0"/>
        <v>164.5</v>
      </c>
      <c r="M95" s="240" t="s">
        <v>445</v>
      </c>
    </row>
    <row r="96" spans="1:13" x14ac:dyDescent="0.25">
      <c r="A96" s="63">
        <v>20</v>
      </c>
      <c r="B96" s="63">
        <v>11</v>
      </c>
      <c r="C96" s="63">
        <v>2022</v>
      </c>
      <c r="D96" s="64" t="s">
        <v>431</v>
      </c>
      <c r="E96" s="64"/>
      <c r="F96" s="259" t="s">
        <v>433</v>
      </c>
      <c r="G96" s="64" t="s">
        <v>432</v>
      </c>
      <c r="H96" s="180" t="s">
        <v>123</v>
      </c>
      <c r="I96" s="258" t="s">
        <v>121</v>
      </c>
      <c r="J96" s="65">
        <v>1907</v>
      </c>
      <c r="K96" s="63">
        <v>11</v>
      </c>
      <c r="L96" s="66">
        <f t="shared" si="0"/>
        <v>173.36363636363637</v>
      </c>
      <c r="M96" s="240" t="s">
        <v>445</v>
      </c>
    </row>
    <row r="97" spans="1:13" x14ac:dyDescent="0.25">
      <c r="A97" s="63">
        <v>20</v>
      </c>
      <c r="B97" s="63">
        <v>11</v>
      </c>
      <c r="C97" s="63">
        <v>2022</v>
      </c>
      <c r="D97" s="64" t="s">
        <v>431</v>
      </c>
      <c r="E97" s="64"/>
      <c r="F97" s="259" t="s">
        <v>433</v>
      </c>
      <c r="G97" s="64" t="s">
        <v>432</v>
      </c>
      <c r="H97" s="72" t="s">
        <v>120</v>
      </c>
      <c r="I97" s="258" t="s">
        <v>121</v>
      </c>
      <c r="J97" s="65">
        <v>1882</v>
      </c>
      <c r="K97" s="63">
        <v>11</v>
      </c>
      <c r="L97" s="66">
        <f t="shared" si="0"/>
        <v>171.09090909090909</v>
      </c>
      <c r="M97" s="267" t="s">
        <v>445</v>
      </c>
    </row>
    <row r="98" spans="1:13" x14ac:dyDescent="0.25">
      <c r="A98" s="63">
        <v>20</v>
      </c>
      <c r="B98" s="63">
        <v>11</v>
      </c>
      <c r="C98" s="63">
        <v>2022</v>
      </c>
      <c r="D98" s="64" t="s">
        <v>438</v>
      </c>
      <c r="E98" s="64"/>
      <c r="F98" s="259" t="s">
        <v>433</v>
      </c>
      <c r="G98" s="64" t="s">
        <v>439</v>
      </c>
      <c r="H98" s="72" t="s">
        <v>440</v>
      </c>
      <c r="I98" s="259" t="s">
        <v>229</v>
      </c>
      <c r="J98" s="65">
        <v>1737</v>
      </c>
      <c r="K98" s="63">
        <v>9</v>
      </c>
      <c r="L98" s="234">
        <f t="shared" si="0"/>
        <v>193</v>
      </c>
      <c r="M98" s="259" t="s">
        <v>446</v>
      </c>
    </row>
    <row r="99" spans="1:13" x14ac:dyDescent="0.25">
      <c r="A99" s="63">
        <v>20</v>
      </c>
      <c r="B99" s="63">
        <v>11</v>
      </c>
      <c r="C99" s="63">
        <v>2022</v>
      </c>
      <c r="D99" s="64" t="s">
        <v>438</v>
      </c>
      <c r="E99" s="64"/>
      <c r="F99" s="259" t="s">
        <v>433</v>
      </c>
      <c r="G99" s="64" t="s">
        <v>439</v>
      </c>
      <c r="H99" s="180" t="s">
        <v>290</v>
      </c>
      <c r="I99" s="259" t="s">
        <v>229</v>
      </c>
      <c r="J99" s="65">
        <v>1690</v>
      </c>
      <c r="K99" s="63">
        <v>9</v>
      </c>
      <c r="L99" s="66">
        <f t="shared" si="0"/>
        <v>187.77777777777777</v>
      </c>
      <c r="M99" s="261" t="s">
        <v>446</v>
      </c>
    </row>
    <row r="100" spans="1:13" x14ac:dyDescent="0.25">
      <c r="A100" s="63">
        <v>20</v>
      </c>
      <c r="B100" s="63">
        <v>11</v>
      </c>
      <c r="C100" s="63">
        <v>2022</v>
      </c>
      <c r="D100" s="64" t="s">
        <v>438</v>
      </c>
      <c r="E100" s="64"/>
      <c r="F100" s="259" t="s">
        <v>433</v>
      </c>
      <c r="G100" s="64" t="s">
        <v>439</v>
      </c>
      <c r="H100" s="72" t="s">
        <v>122</v>
      </c>
      <c r="I100" s="259" t="s">
        <v>229</v>
      </c>
      <c r="J100" s="65">
        <v>1559</v>
      </c>
      <c r="K100" s="63">
        <v>9</v>
      </c>
      <c r="L100" s="66">
        <f t="shared" si="0"/>
        <v>173.22222222222223</v>
      </c>
      <c r="M100" s="261" t="s">
        <v>446</v>
      </c>
    </row>
    <row r="101" spans="1:13" x14ac:dyDescent="0.25">
      <c r="A101" s="63">
        <v>20</v>
      </c>
      <c r="B101" s="63">
        <v>11</v>
      </c>
      <c r="C101" s="63">
        <v>2022</v>
      </c>
      <c r="D101" s="64" t="s">
        <v>438</v>
      </c>
      <c r="E101" s="64"/>
      <c r="F101" s="259" t="s">
        <v>433</v>
      </c>
      <c r="G101" s="64" t="s">
        <v>439</v>
      </c>
      <c r="H101" s="72" t="s">
        <v>128</v>
      </c>
      <c r="I101" s="259" t="s">
        <v>229</v>
      </c>
      <c r="J101" s="65">
        <v>1473</v>
      </c>
      <c r="K101" s="63">
        <v>8</v>
      </c>
      <c r="L101" s="66">
        <f t="shared" si="0"/>
        <v>184.125</v>
      </c>
      <c r="M101" s="261" t="s">
        <v>446</v>
      </c>
    </row>
    <row r="102" spans="1:13" x14ac:dyDescent="0.25">
      <c r="A102" s="63">
        <v>20</v>
      </c>
      <c r="B102" s="63">
        <v>11</v>
      </c>
      <c r="C102" s="63">
        <v>2022</v>
      </c>
      <c r="D102" s="64" t="s">
        <v>438</v>
      </c>
      <c r="E102" s="64"/>
      <c r="F102" s="259" t="s">
        <v>433</v>
      </c>
      <c r="G102" s="64" t="s">
        <v>439</v>
      </c>
      <c r="H102" s="180" t="s">
        <v>242</v>
      </c>
      <c r="I102" s="259" t="s">
        <v>229</v>
      </c>
      <c r="J102" s="65">
        <v>843</v>
      </c>
      <c r="K102" s="63">
        <v>5</v>
      </c>
      <c r="L102" s="66">
        <f t="shared" si="0"/>
        <v>168.6</v>
      </c>
      <c r="M102" s="261" t="s">
        <v>446</v>
      </c>
    </row>
    <row r="103" spans="1:13" x14ac:dyDescent="0.25">
      <c r="A103" s="63">
        <v>20</v>
      </c>
      <c r="B103" s="63">
        <v>11</v>
      </c>
      <c r="C103" s="63">
        <v>2022</v>
      </c>
      <c r="D103" s="64" t="s">
        <v>438</v>
      </c>
      <c r="E103" s="64"/>
      <c r="F103" s="260" t="s">
        <v>433</v>
      </c>
      <c r="G103" s="64" t="s">
        <v>439</v>
      </c>
      <c r="H103" s="180" t="s">
        <v>125</v>
      </c>
      <c r="I103" s="259" t="s">
        <v>229</v>
      </c>
      <c r="J103" s="65">
        <v>834</v>
      </c>
      <c r="K103" s="63">
        <v>5</v>
      </c>
      <c r="L103" s="66">
        <f t="shared" si="0"/>
        <v>166.8</v>
      </c>
      <c r="M103" s="261" t="s">
        <v>446</v>
      </c>
    </row>
    <row r="104" spans="1:13" x14ac:dyDescent="0.25">
      <c r="A104" s="63">
        <v>20</v>
      </c>
      <c r="B104" s="63">
        <v>11</v>
      </c>
      <c r="C104" s="63">
        <v>2022</v>
      </c>
      <c r="D104" s="64" t="s">
        <v>444</v>
      </c>
      <c r="E104" s="64"/>
      <c r="F104" s="260" t="s">
        <v>433</v>
      </c>
      <c r="G104" s="64" t="s">
        <v>236</v>
      </c>
      <c r="H104" s="180" t="s">
        <v>138</v>
      </c>
      <c r="I104" s="260" t="s">
        <v>228</v>
      </c>
      <c r="J104" s="65">
        <v>1139</v>
      </c>
      <c r="K104" s="63">
        <v>7</v>
      </c>
      <c r="L104" s="66">
        <f t="shared" si="0"/>
        <v>162.71428571428572</v>
      </c>
      <c r="M104" s="267" t="s">
        <v>464</v>
      </c>
    </row>
    <row r="105" spans="1:13" x14ac:dyDescent="0.25">
      <c r="A105" s="63">
        <v>20</v>
      </c>
      <c r="B105" s="63">
        <v>11</v>
      </c>
      <c r="C105" s="63">
        <v>2022</v>
      </c>
      <c r="D105" s="64" t="s">
        <v>444</v>
      </c>
      <c r="E105" s="64"/>
      <c r="F105" s="260" t="s">
        <v>433</v>
      </c>
      <c r="G105" s="64" t="s">
        <v>236</v>
      </c>
      <c r="H105" s="180" t="s">
        <v>127</v>
      </c>
      <c r="I105" s="260" t="s">
        <v>228</v>
      </c>
      <c r="J105" s="65">
        <v>729</v>
      </c>
      <c r="K105" s="63">
        <v>5</v>
      </c>
      <c r="L105" s="66">
        <f t="shared" si="0"/>
        <v>145.80000000000001</v>
      </c>
      <c r="M105" s="267" t="s">
        <v>464</v>
      </c>
    </row>
    <row r="106" spans="1:13" x14ac:dyDescent="0.25">
      <c r="A106" s="63">
        <v>20</v>
      </c>
      <c r="B106" s="63">
        <v>11</v>
      </c>
      <c r="C106" s="63">
        <v>2022</v>
      </c>
      <c r="D106" s="64" t="s">
        <v>444</v>
      </c>
      <c r="E106" s="64"/>
      <c r="F106" s="260" t="s">
        <v>433</v>
      </c>
      <c r="G106" s="64" t="s">
        <v>236</v>
      </c>
      <c r="H106" s="72" t="s">
        <v>129</v>
      </c>
      <c r="I106" s="260" t="s">
        <v>228</v>
      </c>
      <c r="J106" s="65">
        <v>1128</v>
      </c>
      <c r="K106" s="63">
        <v>7</v>
      </c>
      <c r="L106" s="66">
        <f t="shared" si="0"/>
        <v>161.14285714285714</v>
      </c>
      <c r="M106" s="267" t="s">
        <v>464</v>
      </c>
    </row>
    <row r="107" spans="1:13" x14ac:dyDescent="0.25">
      <c r="A107" s="63">
        <v>20</v>
      </c>
      <c r="B107" s="63">
        <v>11</v>
      </c>
      <c r="C107" s="63">
        <v>2022</v>
      </c>
      <c r="D107" s="64" t="s">
        <v>444</v>
      </c>
      <c r="E107" s="64"/>
      <c r="F107" s="260" t="s">
        <v>433</v>
      </c>
      <c r="G107" s="64" t="s">
        <v>236</v>
      </c>
      <c r="H107" s="180" t="s">
        <v>289</v>
      </c>
      <c r="I107" s="260" t="s">
        <v>228</v>
      </c>
      <c r="J107" s="65">
        <v>723</v>
      </c>
      <c r="K107" s="63">
        <v>5</v>
      </c>
      <c r="L107" s="66">
        <f t="shared" si="0"/>
        <v>144.6</v>
      </c>
      <c r="M107" s="267" t="s">
        <v>464</v>
      </c>
    </row>
    <row r="108" spans="1:13" x14ac:dyDescent="0.25">
      <c r="A108" s="63">
        <v>20</v>
      </c>
      <c r="B108" s="63">
        <v>11</v>
      </c>
      <c r="C108" s="63">
        <v>2022</v>
      </c>
      <c r="D108" s="64" t="s">
        <v>444</v>
      </c>
      <c r="E108" s="64"/>
      <c r="F108" s="260" t="s">
        <v>433</v>
      </c>
      <c r="G108" s="64" t="s">
        <v>236</v>
      </c>
      <c r="H108" s="180" t="s">
        <v>130</v>
      </c>
      <c r="I108" s="260" t="s">
        <v>228</v>
      </c>
      <c r="J108" s="65">
        <v>555</v>
      </c>
      <c r="K108" s="63">
        <v>4</v>
      </c>
      <c r="L108" s="66">
        <f t="shared" si="0"/>
        <v>138.75</v>
      </c>
      <c r="M108" s="267" t="s">
        <v>464</v>
      </c>
    </row>
    <row r="109" spans="1:13" x14ac:dyDescent="0.25">
      <c r="A109" s="63">
        <v>27</v>
      </c>
      <c r="B109" s="63">
        <v>11</v>
      </c>
      <c r="C109" s="63">
        <v>2022</v>
      </c>
      <c r="D109" s="64" t="s">
        <v>466</v>
      </c>
      <c r="E109" s="64"/>
      <c r="F109" s="265" t="s">
        <v>467</v>
      </c>
      <c r="G109" s="64" t="s">
        <v>119</v>
      </c>
      <c r="H109" s="180" t="s">
        <v>290</v>
      </c>
      <c r="I109" s="265"/>
      <c r="J109" s="65">
        <v>1533</v>
      </c>
      <c r="K109" s="63">
        <v>8</v>
      </c>
      <c r="L109" s="234">
        <f t="shared" si="0"/>
        <v>191.625</v>
      </c>
      <c r="M109" s="266"/>
    </row>
    <row r="110" spans="1:13" x14ac:dyDescent="0.25">
      <c r="A110" s="63">
        <v>27</v>
      </c>
      <c r="B110" s="63">
        <v>11</v>
      </c>
      <c r="C110" s="63">
        <v>2022</v>
      </c>
      <c r="D110" s="64" t="s">
        <v>466</v>
      </c>
      <c r="E110" s="64"/>
      <c r="F110" s="265" t="s">
        <v>467</v>
      </c>
      <c r="G110" s="64" t="s">
        <v>119</v>
      </c>
      <c r="H110" s="72" t="s">
        <v>126</v>
      </c>
      <c r="I110" s="265"/>
      <c r="J110" s="65">
        <v>1445</v>
      </c>
      <c r="K110" s="63">
        <v>8</v>
      </c>
      <c r="L110" s="66">
        <f t="shared" si="0"/>
        <v>180.625</v>
      </c>
      <c r="M110" s="266"/>
    </row>
    <row r="111" spans="1:13" x14ac:dyDescent="0.25">
      <c r="A111" s="63">
        <v>27</v>
      </c>
      <c r="B111" s="63">
        <v>11</v>
      </c>
      <c r="C111" s="63">
        <v>2022</v>
      </c>
      <c r="D111" s="64" t="s">
        <v>466</v>
      </c>
      <c r="E111" s="64"/>
      <c r="F111" s="265" t="s">
        <v>467</v>
      </c>
      <c r="G111" s="64" t="s">
        <v>119</v>
      </c>
      <c r="H111" s="72" t="s">
        <v>122</v>
      </c>
      <c r="I111" s="265"/>
      <c r="J111" s="65">
        <v>1404</v>
      </c>
      <c r="K111" s="63">
        <v>8</v>
      </c>
      <c r="L111" s="66">
        <f t="shared" si="0"/>
        <v>175.5</v>
      </c>
      <c r="M111" s="266"/>
    </row>
    <row r="112" spans="1:13" x14ac:dyDescent="0.25">
      <c r="A112" s="63">
        <v>27</v>
      </c>
      <c r="B112" s="63">
        <v>11</v>
      </c>
      <c r="C112" s="63">
        <v>2022</v>
      </c>
      <c r="D112" s="64" t="s">
        <v>466</v>
      </c>
      <c r="E112" s="64"/>
      <c r="F112" s="265" t="s">
        <v>467</v>
      </c>
      <c r="G112" s="64" t="s">
        <v>119</v>
      </c>
      <c r="H112" s="180" t="s">
        <v>289</v>
      </c>
      <c r="I112" s="265"/>
      <c r="J112" s="65">
        <v>1322</v>
      </c>
      <c r="K112" s="63">
        <v>8</v>
      </c>
      <c r="L112" s="66">
        <f t="shared" si="0"/>
        <v>165.25</v>
      </c>
      <c r="M112" s="266"/>
    </row>
    <row r="113" spans="1:13" x14ac:dyDescent="0.25">
      <c r="A113" s="63">
        <v>27</v>
      </c>
      <c r="B113" s="63">
        <v>11</v>
      </c>
      <c r="C113" s="63">
        <v>2022</v>
      </c>
      <c r="D113" s="64" t="s">
        <v>466</v>
      </c>
      <c r="E113" s="64"/>
      <c r="F113" s="265" t="s">
        <v>467</v>
      </c>
      <c r="G113" s="64" t="s">
        <v>119</v>
      </c>
      <c r="H113" s="180" t="s">
        <v>242</v>
      </c>
      <c r="I113" s="265"/>
      <c r="J113" s="65">
        <v>1347</v>
      </c>
      <c r="K113" s="63">
        <v>8</v>
      </c>
      <c r="L113" s="66">
        <f t="shared" si="0"/>
        <v>168.375</v>
      </c>
      <c r="M113" s="266"/>
    </row>
    <row r="114" spans="1:13" x14ac:dyDescent="0.25">
      <c r="A114" s="63">
        <v>27</v>
      </c>
      <c r="B114" s="63">
        <v>11</v>
      </c>
      <c r="C114" s="63">
        <v>2022</v>
      </c>
      <c r="D114" s="64" t="s">
        <v>466</v>
      </c>
      <c r="E114" s="64"/>
      <c r="F114" s="265" t="s">
        <v>467</v>
      </c>
      <c r="G114" s="64" t="s">
        <v>119</v>
      </c>
      <c r="H114" s="180" t="s">
        <v>132</v>
      </c>
      <c r="I114" s="265"/>
      <c r="J114" s="65">
        <v>1328</v>
      </c>
      <c r="K114" s="63">
        <v>8</v>
      </c>
      <c r="L114" s="66">
        <f t="shared" si="0"/>
        <v>166</v>
      </c>
      <c r="M114" s="266"/>
    </row>
    <row r="115" spans="1:13" x14ac:dyDescent="0.25">
      <c r="A115" s="63">
        <v>3</v>
      </c>
      <c r="B115" s="63">
        <v>12</v>
      </c>
      <c r="C115" s="63">
        <v>2022</v>
      </c>
      <c r="D115" s="64" t="s">
        <v>473</v>
      </c>
      <c r="E115" s="64"/>
      <c r="F115" s="270" t="s">
        <v>325</v>
      </c>
      <c r="G115" s="64" t="s">
        <v>472</v>
      </c>
      <c r="H115" s="72" t="s">
        <v>120</v>
      </c>
      <c r="I115" s="270" t="s">
        <v>121</v>
      </c>
      <c r="J115" s="65">
        <v>977</v>
      </c>
      <c r="K115" s="63">
        <v>6</v>
      </c>
      <c r="L115" s="66">
        <f t="shared" si="0"/>
        <v>162.83333333333334</v>
      </c>
      <c r="M115" s="201" t="s">
        <v>204</v>
      </c>
    </row>
    <row r="116" spans="1:13" x14ac:dyDescent="0.25">
      <c r="A116" s="63">
        <v>3</v>
      </c>
      <c r="B116" s="63">
        <v>12</v>
      </c>
      <c r="C116" s="63">
        <v>2022</v>
      </c>
      <c r="D116" s="64" t="s">
        <v>473</v>
      </c>
      <c r="E116" s="64"/>
      <c r="F116" s="270" t="s">
        <v>325</v>
      </c>
      <c r="G116" s="64" t="s">
        <v>472</v>
      </c>
      <c r="H116" s="180" t="s">
        <v>242</v>
      </c>
      <c r="I116" s="270" t="s">
        <v>121</v>
      </c>
      <c r="J116" s="65">
        <v>1183</v>
      </c>
      <c r="K116" s="63">
        <v>6</v>
      </c>
      <c r="L116" s="234">
        <f t="shared" si="0"/>
        <v>197.16666666666666</v>
      </c>
      <c r="M116" s="201" t="s">
        <v>204</v>
      </c>
    </row>
    <row r="117" spans="1:13" x14ac:dyDescent="0.25">
      <c r="A117" s="63">
        <v>3</v>
      </c>
      <c r="B117" s="63">
        <v>12</v>
      </c>
      <c r="C117" s="63">
        <v>2022</v>
      </c>
      <c r="D117" s="64" t="s">
        <v>473</v>
      </c>
      <c r="E117" s="64"/>
      <c r="F117" s="270" t="s">
        <v>325</v>
      </c>
      <c r="G117" s="64" t="s">
        <v>472</v>
      </c>
      <c r="H117" s="180" t="s">
        <v>127</v>
      </c>
      <c r="I117" s="270" t="s">
        <v>229</v>
      </c>
      <c r="J117" s="65">
        <v>867</v>
      </c>
      <c r="K117" s="63">
        <v>6</v>
      </c>
      <c r="L117" s="66">
        <f t="shared" si="0"/>
        <v>144.5</v>
      </c>
      <c r="M117" s="270" t="s">
        <v>234</v>
      </c>
    </row>
    <row r="118" spans="1:13" x14ac:dyDescent="0.25">
      <c r="A118" s="63">
        <v>3</v>
      </c>
      <c r="B118" s="63">
        <v>12</v>
      </c>
      <c r="C118" s="63">
        <v>2022</v>
      </c>
      <c r="D118" s="64" t="s">
        <v>473</v>
      </c>
      <c r="E118" s="64"/>
      <c r="F118" s="270" t="s">
        <v>325</v>
      </c>
      <c r="G118" s="64" t="s">
        <v>472</v>
      </c>
      <c r="H118" s="180" t="s">
        <v>227</v>
      </c>
      <c r="I118" s="270" t="s">
        <v>229</v>
      </c>
      <c r="J118" s="65">
        <v>1162</v>
      </c>
      <c r="K118" s="63">
        <v>6</v>
      </c>
      <c r="L118" s="234">
        <f t="shared" si="0"/>
        <v>193.66666666666666</v>
      </c>
      <c r="M118" s="270" t="s">
        <v>234</v>
      </c>
    </row>
    <row r="119" spans="1:13" x14ac:dyDescent="0.25">
      <c r="A119" s="63">
        <v>3</v>
      </c>
      <c r="B119" s="63">
        <v>12</v>
      </c>
      <c r="C119" s="63">
        <v>2022</v>
      </c>
      <c r="D119" s="64" t="s">
        <v>473</v>
      </c>
      <c r="E119" s="64"/>
      <c r="F119" s="270" t="s">
        <v>325</v>
      </c>
      <c r="G119" s="64" t="s">
        <v>472</v>
      </c>
      <c r="H119" s="180" t="s">
        <v>320</v>
      </c>
      <c r="I119" s="270"/>
      <c r="J119" s="65">
        <v>876</v>
      </c>
      <c r="K119" s="63">
        <v>6</v>
      </c>
      <c r="L119" s="66">
        <f t="shared" si="0"/>
        <v>146</v>
      </c>
      <c r="M119" s="270" t="s">
        <v>397</v>
      </c>
    </row>
    <row r="120" spans="1:13" x14ac:dyDescent="0.25">
      <c r="A120" s="63">
        <v>3</v>
      </c>
      <c r="B120" s="63">
        <v>12</v>
      </c>
      <c r="C120" s="63">
        <v>2022</v>
      </c>
      <c r="D120" s="64" t="s">
        <v>473</v>
      </c>
      <c r="E120" s="64"/>
      <c r="F120" s="270" t="s">
        <v>325</v>
      </c>
      <c r="G120" s="64" t="s">
        <v>472</v>
      </c>
      <c r="H120" s="180" t="s">
        <v>132</v>
      </c>
      <c r="I120" s="270"/>
      <c r="J120" s="65">
        <v>1092</v>
      </c>
      <c r="K120" s="63">
        <v>6</v>
      </c>
      <c r="L120" s="66">
        <f t="shared" si="0"/>
        <v>182</v>
      </c>
      <c r="M120" s="270" t="s">
        <v>313</v>
      </c>
    </row>
    <row r="121" spans="1:13" x14ac:dyDescent="0.25">
      <c r="A121" s="63">
        <v>4</v>
      </c>
      <c r="B121" s="63">
        <v>12</v>
      </c>
      <c r="C121" s="63">
        <v>2022</v>
      </c>
      <c r="D121" s="64" t="s">
        <v>475</v>
      </c>
      <c r="E121" s="64"/>
      <c r="F121" s="270" t="s">
        <v>375</v>
      </c>
      <c r="G121" s="64" t="s">
        <v>232</v>
      </c>
      <c r="H121" s="180" t="s">
        <v>227</v>
      </c>
      <c r="I121" s="270" t="s">
        <v>121</v>
      </c>
      <c r="J121" s="65">
        <v>1149</v>
      </c>
      <c r="K121" s="63">
        <v>6</v>
      </c>
      <c r="L121" s="234">
        <f t="shared" si="0"/>
        <v>191.5</v>
      </c>
      <c r="M121" s="267" t="s">
        <v>474</v>
      </c>
    </row>
    <row r="122" spans="1:13" x14ac:dyDescent="0.25">
      <c r="A122" s="63">
        <v>4</v>
      </c>
      <c r="B122" s="63">
        <v>12</v>
      </c>
      <c r="C122" s="63">
        <v>2022</v>
      </c>
      <c r="D122" s="64" t="s">
        <v>475</v>
      </c>
      <c r="E122" s="64"/>
      <c r="F122" s="270" t="s">
        <v>375</v>
      </c>
      <c r="G122" s="64" t="s">
        <v>232</v>
      </c>
      <c r="H122" s="180" t="s">
        <v>132</v>
      </c>
      <c r="I122" s="270" t="s">
        <v>121</v>
      </c>
      <c r="J122" s="65">
        <v>1025</v>
      </c>
      <c r="K122" s="63">
        <v>6</v>
      </c>
      <c r="L122" s="66">
        <f t="shared" si="0"/>
        <v>170.83333333333334</v>
      </c>
      <c r="M122" s="267" t="s">
        <v>474</v>
      </c>
    </row>
    <row r="123" spans="1:13" x14ac:dyDescent="0.25">
      <c r="A123" s="52"/>
      <c r="B123" s="52"/>
      <c r="C123" s="52"/>
      <c r="D123" s="32"/>
      <c r="E123" s="32"/>
      <c r="F123" s="54"/>
      <c r="G123" s="59"/>
      <c r="H123" s="71">
        <f>COUNTA(H7:H122)</f>
        <v>116</v>
      </c>
      <c r="I123" s="71"/>
      <c r="J123" s="158">
        <f>SUBTOTAL(9,J7:J122)</f>
        <v>187536</v>
      </c>
      <c r="K123" s="79">
        <f>SUBTOTAL(9,K7:K122)</f>
        <v>1106</v>
      </c>
      <c r="L123" s="159">
        <f t="shared" ref="L123" si="1">J123/K123</f>
        <v>169.5623869801085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3"/>
  <sheetViews>
    <sheetView topLeftCell="A13" workbookViewId="0">
      <selection activeCell="J50" sqref="J50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74" t="s">
        <v>278</v>
      </c>
      <c r="B2" s="275"/>
      <c r="C2" s="275"/>
      <c r="D2" s="275"/>
      <c r="E2" s="275"/>
      <c r="F2" s="275"/>
      <c r="G2" s="275"/>
      <c r="H2" s="275"/>
      <c r="I2" s="276"/>
    </row>
    <row r="4" spans="1:10" x14ac:dyDescent="0.25">
      <c r="J4" s="63" t="s">
        <v>140</v>
      </c>
    </row>
    <row r="5" spans="1:10" ht="15.75" x14ac:dyDescent="0.25">
      <c r="A5" s="73" t="s">
        <v>418</v>
      </c>
    </row>
    <row r="6" spans="1:10" x14ac:dyDescent="0.25">
      <c r="A6" s="64" t="s">
        <v>324</v>
      </c>
      <c r="C6" s="63"/>
      <c r="D6" s="64" t="s">
        <v>350</v>
      </c>
      <c r="J6" s="52">
        <v>2</v>
      </c>
    </row>
    <row r="7" spans="1:10" x14ac:dyDescent="0.25">
      <c r="A7" s="64" t="s">
        <v>413</v>
      </c>
      <c r="B7" s="77"/>
      <c r="C7" s="63"/>
      <c r="D7" s="67" t="s">
        <v>411</v>
      </c>
      <c r="E7" s="72"/>
      <c r="F7" s="77"/>
      <c r="G7" s="77"/>
      <c r="H7" s="77"/>
      <c r="I7" s="77"/>
      <c r="J7" s="63">
        <v>1</v>
      </c>
    </row>
    <row r="8" spans="1:10" x14ac:dyDescent="0.25">
      <c r="A8" s="64" t="s">
        <v>413</v>
      </c>
      <c r="B8" s="77"/>
      <c r="C8" s="63"/>
      <c r="D8" s="67" t="s">
        <v>412</v>
      </c>
      <c r="E8" s="72"/>
      <c r="F8" s="77"/>
      <c r="G8" s="77"/>
      <c r="H8" s="77"/>
      <c r="I8" s="77"/>
      <c r="J8" s="63">
        <v>1</v>
      </c>
    </row>
    <row r="9" spans="1:10" x14ac:dyDescent="0.25">
      <c r="A9" s="64" t="s">
        <v>414</v>
      </c>
      <c r="B9" s="77"/>
      <c r="C9" s="52"/>
      <c r="D9" s="67" t="s">
        <v>176</v>
      </c>
      <c r="E9" s="72"/>
      <c r="F9" s="77"/>
      <c r="G9" s="77"/>
      <c r="H9" s="77"/>
      <c r="I9" s="77"/>
      <c r="J9" s="63">
        <v>1</v>
      </c>
    </row>
    <row r="10" spans="1:10" x14ac:dyDescent="0.25">
      <c r="A10" s="64" t="s">
        <v>414</v>
      </c>
      <c r="B10" s="77"/>
      <c r="C10" s="52"/>
      <c r="D10" s="67" t="s">
        <v>417</v>
      </c>
      <c r="E10" s="72"/>
      <c r="F10" s="77"/>
      <c r="G10" s="77"/>
      <c r="H10" s="77"/>
      <c r="I10" s="77"/>
      <c r="J10" s="63">
        <v>1</v>
      </c>
    </row>
    <row r="11" spans="1:10" x14ac:dyDescent="0.25">
      <c r="A11" s="72"/>
      <c r="B11" s="77"/>
      <c r="C11" s="77"/>
      <c r="D11" s="78"/>
      <c r="E11" s="72"/>
      <c r="F11" s="77"/>
      <c r="G11" s="77"/>
      <c r="H11" s="77"/>
      <c r="I11" s="77"/>
      <c r="J11" s="79">
        <f>SUM(J6:J10)</f>
        <v>6</v>
      </c>
    </row>
    <row r="12" spans="1:10" ht="15.75" x14ac:dyDescent="0.25">
      <c r="A12" s="73" t="s">
        <v>220</v>
      </c>
      <c r="D12" s="77"/>
      <c r="H12" s="63"/>
      <c r="I12" s="63"/>
      <c r="J12" s="63"/>
    </row>
    <row r="13" spans="1:10" x14ac:dyDescent="0.25">
      <c r="D13" s="77"/>
      <c r="J13" s="63"/>
    </row>
    <row r="14" spans="1:10" x14ac:dyDescent="0.25">
      <c r="A14" s="32"/>
      <c r="D14" s="54"/>
      <c r="E14" s="32"/>
      <c r="J14" s="63"/>
    </row>
    <row r="15" spans="1:10" ht="15.75" x14ac:dyDescent="0.25">
      <c r="A15" s="73" t="s">
        <v>200</v>
      </c>
      <c r="D15" s="54"/>
      <c r="E15" s="32"/>
      <c r="J15" s="63"/>
    </row>
    <row r="16" spans="1:10" ht="15.75" x14ac:dyDescent="0.25">
      <c r="A16" s="55"/>
      <c r="C16" s="63"/>
      <c r="D16" s="67"/>
      <c r="E16" s="32"/>
      <c r="J16" s="63"/>
    </row>
    <row r="17" spans="1:10" ht="15.75" x14ac:dyDescent="0.25">
      <c r="A17" s="73"/>
      <c r="D17" s="54"/>
      <c r="E17" s="32"/>
      <c r="J17" s="63"/>
    </row>
    <row r="18" spans="1:10" x14ac:dyDescent="0.25">
      <c r="B18" s="32"/>
      <c r="D18" s="32"/>
      <c r="F18" s="32"/>
      <c r="J18" s="79">
        <f>SUM(J16:J17)</f>
        <v>0</v>
      </c>
    </row>
    <row r="19" spans="1:10" ht="15.75" x14ac:dyDescent="0.25">
      <c r="A19" s="73" t="s">
        <v>214</v>
      </c>
      <c r="B19" s="32"/>
      <c r="D19" s="32"/>
      <c r="F19" s="32"/>
      <c r="J19" s="63"/>
    </row>
    <row r="20" spans="1:10" ht="15.75" x14ac:dyDescent="0.25">
      <c r="A20" s="73"/>
      <c r="B20" s="32"/>
      <c r="D20" s="32"/>
      <c r="F20" s="32"/>
      <c r="J20" s="63"/>
    </row>
    <row r="21" spans="1:10" x14ac:dyDescent="0.25">
      <c r="A21" s="277"/>
      <c r="B21" s="277"/>
      <c r="C21" s="72"/>
      <c r="D21" s="71"/>
      <c r="E21" s="72"/>
      <c r="F21" s="72"/>
      <c r="G21" s="77"/>
      <c r="H21" s="77"/>
      <c r="I21" s="77"/>
      <c r="J21" s="63"/>
    </row>
    <row r="22" spans="1:10" x14ac:dyDescent="0.25">
      <c r="A22" s="80"/>
      <c r="B22" s="72"/>
      <c r="C22" s="77"/>
      <c r="D22" s="71"/>
      <c r="E22" s="72"/>
      <c r="F22" s="72"/>
      <c r="G22" s="77"/>
      <c r="H22" s="77"/>
      <c r="I22" s="77"/>
      <c r="J22" s="79">
        <f>SUM(J21:J21)</f>
        <v>0</v>
      </c>
    </row>
    <row r="23" spans="1:10" x14ac:dyDescent="0.25">
      <c r="A23" s="74" t="s">
        <v>199</v>
      </c>
      <c r="B23" s="72"/>
      <c r="C23" s="77"/>
      <c r="D23" s="71"/>
      <c r="E23" s="72"/>
      <c r="F23" s="72"/>
      <c r="G23" s="77"/>
      <c r="H23" s="77"/>
      <c r="I23" s="77"/>
      <c r="J23" s="78"/>
    </row>
    <row r="24" spans="1:10" ht="15.75" x14ac:dyDescent="0.25">
      <c r="A24" s="55" t="s">
        <v>201</v>
      </c>
      <c r="C24" s="63" t="s">
        <v>235</v>
      </c>
      <c r="D24" s="67" t="s">
        <v>277</v>
      </c>
      <c r="E24" s="32"/>
      <c r="F24" s="32"/>
      <c r="J24" s="63">
        <v>3</v>
      </c>
    </row>
    <row r="25" spans="1:10" x14ac:dyDescent="0.25">
      <c r="J25" s="63"/>
    </row>
    <row r="26" spans="1:10" x14ac:dyDescent="0.25">
      <c r="J26" s="79">
        <f>SUM(J24:J25)</f>
        <v>3</v>
      </c>
    </row>
    <row r="27" spans="1:10" ht="15.75" x14ac:dyDescent="0.25">
      <c r="A27" s="73" t="s">
        <v>488</v>
      </c>
      <c r="J27" s="52"/>
    </row>
    <row r="28" spans="1:10" x14ac:dyDescent="0.25">
      <c r="J28" s="52"/>
    </row>
    <row r="29" spans="1:10" x14ac:dyDescent="0.25">
      <c r="A29" s="187" t="s">
        <v>486</v>
      </c>
      <c r="B29" s="81"/>
      <c r="C29" s="162"/>
      <c r="D29" s="67"/>
      <c r="E29" s="72"/>
      <c r="F29" s="64"/>
      <c r="G29" s="64"/>
      <c r="H29" s="64"/>
      <c r="I29" s="64"/>
      <c r="J29" s="63"/>
    </row>
    <row r="30" spans="1:10" x14ac:dyDescent="0.25">
      <c r="A30" s="163" t="s">
        <v>217</v>
      </c>
      <c r="B30" s="81"/>
      <c r="C30" s="63" t="s">
        <v>235</v>
      </c>
      <c r="D30" s="67" t="s">
        <v>231</v>
      </c>
      <c r="E30" s="72"/>
      <c r="F30" s="64"/>
      <c r="G30" s="64"/>
      <c r="H30" s="64"/>
      <c r="I30" s="64"/>
      <c r="J30" s="63">
        <v>2</v>
      </c>
    </row>
    <row r="31" spans="1:10" x14ac:dyDescent="0.25">
      <c r="A31" s="64" t="s">
        <v>324</v>
      </c>
      <c r="B31" s="81"/>
      <c r="C31" s="63" t="s">
        <v>134</v>
      </c>
      <c r="D31" s="67" t="s">
        <v>351</v>
      </c>
      <c r="E31" s="72"/>
      <c r="F31" s="64"/>
      <c r="G31" s="64"/>
      <c r="H31" s="64"/>
      <c r="I31" s="64"/>
      <c r="J31" s="63">
        <v>2</v>
      </c>
    </row>
    <row r="32" spans="1:10" x14ac:dyDescent="0.25">
      <c r="A32" s="64" t="s">
        <v>342</v>
      </c>
      <c r="B32" s="81"/>
      <c r="C32" s="63" t="s">
        <v>119</v>
      </c>
      <c r="D32" s="67" t="s">
        <v>352</v>
      </c>
      <c r="E32" s="72"/>
      <c r="F32" s="64"/>
      <c r="G32" s="64"/>
      <c r="H32" s="64"/>
      <c r="I32" s="64"/>
      <c r="J32" s="63">
        <v>2</v>
      </c>
    </row>
    <row r="33" spans="1:11" x14ac:dyDescent="0.25">
      <c r="A33" s="64" t="s">
        <v>342</v>
      </c>
      <c r="B33" s="81"/>
      <c r="C33" s="63" t="s">
        <v>119</v>
      </c>
      <c r="D33" s="67" t="s">
        <v>353</v>
      </c>
      <c r="E33" s="72"/>
      <c r="F33" s="64"/>
      <c r="G33" s="64"/>
      <c r="H33" s="64"/>
      <c r="I33" s="64"/>
      <c r="J33" s="63">
        <v>2</v>
      </c>
    </row>
    <row r="34" spans="1:11" x14ac:dyDescent="0.25">
      <c r="A34" s="64" t="s">
        <v>335</v>
      </c>
      <c r="B34" s="81"/>
      <c r="C34" s="63" t="s">
        <v>235</v>
      </c>
      <c r="D34" s="67" t="s">
        <v>354</v>
      </c>
      <c r="E34" s="72"/>
      <c r="F34" s="64"/>
      <c r="G34" s="64"/>
      <c r="H34" s="64"/>
      <c r="I34" s="64"/>
      <c r="J34" s="63">
        <v>2</v>
      </c>
    </row>
    <row r="35" spans="1:11" x14ac:dyDescent="0.25">
      <c r="A35" s="64" t="s">
        <v>335</v>
      </c>
      <c r="B35" s="81"/>
      <c r="C35" s="63" t="s">
        <v>235</v>
      </c>
      <c r="D35" s="67" t="s">
        <v>355</v>
      </c>
      <c r="E35" s="72"/>
      <c r="F35" s="64"/>
      <c r="G35" s="64"/>
      <c r="H35" s="64"/>
      <c r="I35" s="64"/>
      <c r="J35" s="63">
        <v>2</v>
      </c>
      <c r="K35" s="64" t="s">
        <v>414</v>
      </c>
    </row>
    <row r="36" spans="1:11" x14ac:dyDescent="0.25">
      <c r="A36" s="64" t="s">
        <v>383</v>
      </c>
      <c r="B36" s="81"/>
      <c r="C36" s="63" t="s">
        <v>119</v>
      </c>
      <c r="D36" s="64" t="s">
        <v>449</v>
      </c>
      <c r="E36" s="72"/>
      <c r="F36" s="64"/>
      <c r="G36" s="64"/>
      <c r="H36" s="64"/>
      <c r="I36" s="64"/>
      <c r="J36" s="63">
        <v>6</v>
      </c>
    </row>
    <row r="37" spans="1:11" x14ac:dyDescent="0.25">
      <c r="A37" s="64" t="s">
        <v>413</v>
      </c>
      <c r="B37" s="81"/>
      <c r="C37" s="63" t="s">
        <v>235</v>
      </c>
      <c r="D37" s="67" t="s">
        <v>151</v>
      </c>
      <c r="E37" s="72"/>
      <c r="F37" s="64"/>
      <c r="G37" s="64"/>
      <c r="H37" s="64"/>
      <c r="I37" s="64"/>
      <c r="J37" s="63">
        <v>1</v>
      </c>
    </row>
    <row r="38" spans="1:11" x14ac:dyDescent="0.25">
      <c r="A38" s="64" t="s">
        <v>414</v>
      </c>
      <c r="B38" s="81"/>
      <c r="C38" s="63" t="s">
        <v>235</v>
      </c>
      <c r="D38" s="67" t="s">
        <v>415</v>
      </c>
      <c r="E38" s="72"/>
      <c r="F38" s="64"/>
      <c r="G38" s="64"/>
      <c r="H38" s="64"/>
      <c r="I38" s="64"/>
      <c r="J38" s="63">
        <v>1</v>
      </c>
    </row>
    <row r="39" spans="1:11" x14ac:dyDescent="0.25">
      <c r="A39" s="64" t="s">
        <v>473</v>
      </c>
      <c r="B39" s="81"/>
      <c r="C39" s="63" t="s">
        <v>472</v>
      </c>
      <c r="D39" s="67" t="s">
        <v>485</v>
      </c>
      <c r="E39" s="72"/>
      <c r="F39" s="64"/>
      <c r="G39" s="64"/>
      <c r="H39" s="64"/>
      <c r="I39" s="64"/>
      <c r="J39" s="63">
        <v>2</v>
      </c>
    </row>
    <row r="40" spans="1:11" x14ac:dyDescent="0.25">
      <c r="A40" s="64"/>
      <c r="B40" s="81"/>
      <c r="C40" s="63"/>
      <c r="D40" s="199"/>
      <c r="E40" s="72"/>
      <c r="F40" s="64"/>
      <c r="G40" s="64"/>
      <c r="H40" s="64"/>
      <c r="I40" s="64"/>
      <c r="J40" s="79">
        <f>SUM(J30:J39)</f>
        <v>22</v>
      </c>
    </row>
    <row r="41" spans="1:11" x14ac:dyDescent="0.25">
      <c r="A41" s="64"/>
      <c r="B41" s="81"/>
      <c r="C41" s="63"/>
      <c r="D41" s="63"/>
      <c r="E41" s="67"/>
      <c r="F41" s="64"/>
      <c r="G41" s="64"/>
      <c r="H41" s="63"/>
      <c r="I41" s="63"/>
      <c r="J41" s="100"/>
    </row>
    <row r="42" spans="1:11" x14ac:dyDescent="0.25">
      <c r="A42" s="64"/>
      <c r="B42" s="81"/>
      <c r="C42" s="63"/>
      <c r="D42" s="202"/>
      <c r="E42" s="72"/>
      <c r="F42" s="64"/>
      <c r="G42" s="64"/>
      <c r="H42" s="64"/>
      <c r="I42" s="191"/>
      <c r="J42" s="100"/>
    </row>
    <row r="43" spans="1:11" x14ac:dyDescent="0.25">
      <c r="A43" s="187" t="s">
        <v>487</v>
      </c>
      <c r="B43" s="81"/>
      <c r="C43" s="192"/>
      <c r="D43" s="67"/>
      <c r="E43" s="72"/>
      <c r="F43" s="64"/>
      <c r="G43" s="64"/>
      <c r="H43" s="64"/>
      <c r="I43" s="64"/>
      <c r="J43" s="63"/>
    </row>
    <row r="44" spans="1:11" x14ac:dyDescent="0.25">
      <c r="A44" s="64" t="s">
        <v>324</v>
      </c>
      <c r="B44" s="81"/>
      <c r="C44" s="63" t="s">
        <v>134</v>
      </c>
      <c r="D44" s="67" t="s">
        <v>356</v>
      </c>
      <c r="E44" s="72"/>
      <c r="F44" s="64"/>
      <c r="G44" s="64"/>
      <c r="H44" s="64"/>
      <c r="I44" s="64"/>
      <c r="J44" s="63">
        <v>2</v>
      </c>
    </row>
    <row r="45" spans="1:11" x14ac:dyDescent="0.25">
      <c r="A45" s="64" t="s">
        <v>371</v>
      </c>
      <c r="B45" s="81"/>
      <c r="C45" s="63" t="s">
        <v>134</v>
      </c>
      <c r="D45" s="64" t="s">
        <v>370</v>
      </c>
      <c r="E45" s="72"/>
      <c r="F45" s="64"/>
      <c r="G45" s="64"/>
      <c r="H45" s="64"/>
      <c r="I45" s="64"/>
      <c r="J45" s="100">
        <v>4</v>
      </c>
    </row>
    <row r="46" spans="1:11" x14ac:dyDescent="0.25">
      <c r="A46" s="64" t="s">
        <v>414</v>
      </c>
      <c r="B46" s="81"/>
      <c r="C46" s="63" t="s">
        <v>235</v>
      </c>
      <c r="D46" s="67" t="s">
        <v>416</v>
      </c>
      <c r="E46" s="72"/>
      <c r="F46" s="64"/>
      <c r="G46" s="64"/>
      <c r="H46" s="64"/>
      <c r="I46" s="64"/>
      <c r="J46" s="100">
        <v>1</v>
      </c>
    </row>
    <row r="47" spans="1:11" x14ac:dyDescent="0.25">
      <c r="A47" s="262" t="s">
        <v>450</v>
      </c>
      <c r="C47" s="63" t="s">
        <v>432</v>
      </c>
      <c r="D47" s="64" t="s">
        <v>451</v>
      </c>
      <c r="E47" s="64"/>
      <c r="F47" s="64"/>
      <c r="G47" s="64"/>
      <c r="H47" s="64"/>
      <c r="I47" s="64"/>
      <c r="J47" s="100">
        <v>5</v>
      </c>
    </row>
    <row r="48" spans="1:11" x14ac:dyDescent="0.25">
      <c r="A48" s="263" t="s">
        <v>452</v>
      </c>
      <c r="C48" s="263" t="s">
        <v>236</v>
      </c>
      <c r="D48" s="67" t="s">
        <v>453</v>
      </c>
      <c r="E48" s="64"/>
      <c r="F48" s="64"/>
      <c r="G48" s="64"/>
      <c r="H48" s="64"/>
      <c r="I48" s="64"/>
      <c r="J48" s="100">
        <v>5</v>
      </c>
    </row>
    <row r="49" spans="1:10" x14ac:dyDescent="0.25">
      <c r="A49" s="64" t="s">
        <v>475</v>
      </c>
      <c r="C49" s="63" t="s">
        <v>235</v>
      </c>
      <c r="D49" s="64" t="s">
        <v>489</v>
      </c>
      <c r="E49" s="64"/>
      <c r="F49" s="64"/>
      <c r="G49" s="64"/>
      <c r="H49" s="64"/>
      <c r="I49" s="64"/>
      <c r="J49" s="100">
        <v>2</v>
      </c>
    </row>
    <row r="50" spans="1:10" x14ac:dyDescent="0.25">
      <c r="A50" s="63"/>
      <c r="B50" s="64"/>
      <c r="C50" s="63"/>
      <c r="D50" s="81"/>
      <c r="F50" s="64"/>
      <c r="G50" s="64"/>
      <c r="I50" s="63"/>
      <c r="J50" s="79">
        <f>SUM(J44:J49)</f>
        <v>19</v>
      </c>
    </row>
    <row r="51" spans="1:10" ht="15.75" x14ac:dyDescent="0.25">
      <c r="A51" s="73" t="s">
        <v>155</v>
      </c>
      <c r="I51" s="191"/>
      <c r="J51" s="63"/>
    </row>
    <row r="52" spans="1:10" ht="15.75" x14ac:dyDescent="0.25">
      <c r="A52" s="73"/>
      <c r="I52" s="191"/>
      <c r="J52" s="63"/>
    </row>
    <row r="53" spans="1:10" x14ac:dyDescent="0.25">
      <c r="A53" s="52"/>
      <c r="J53" s="52"/>
    </row>
    <row r="54" spans="1:10" ht="15.75" x14ac:dyDescent="0.25">
      <c r="A54" s="73" t="s">
        <v>156</v>
      </c>
      <c r="J54" s="52"/>
    </row>
    <row r="55" spans="1:10" x14ac:dyDescent="0.25">
      <c r="A55" s="64"/>
      <c r="B55" s="63"/>
      <c r="C55" s="216"/>
      <c r="D55" s="81"/>
      <c r="E55" s="72"/>
      <c r="F55" s="77"/>
      <c r="G55" s="77"/>
      <c r="H55" s="77"/>
      <c r="I55" s="77"/>
      <c r="J55" s="63"/>
    </row>
    <row r="56" spans="1:10" x14ac:dyDescent="0.25">
      <c r="A56" s="71"/>
      <c r="B56" s="81"/>
      <c r="C56" s="77"/>
      <c r="D56" s="77"/>
      <c r="E56" s="77"/>
      <c r="F56" s="77"/>
      <c r="G56" s="77"/>
      <c r="H56" s="77"/>
      <c r="I56" s="77"/>
      <c r="J56" s="79">
        <f>SUM(J55:J55)</f>
        <v>0</v>
      </c>
    </row>
    <row r="57" spans="1:10" ht="15.75" x14ac:dyDescent="0.25">
      <c r="A57" s="73" t="s">
        <v>157</v>
      </c>
      <c r="J57" s="52"/>
    </row>
    <row r="58" spans="1:10" x14ac:dyDescent="0.25">
      <c r="A58" s="262" t="s">
        <v>381</v>
      </c>
      <c r="B58" s="63" t="s">
        <v>137</v>
      </c>
      <c r="C58" s="63" t="s">
        <v>134</v>
      </c>
      <c r="D58" s="64" t="s">
        <v>370</v>
      </c>
      <c r="J58" s="52"/>
    </row>
    <row r="59" spans="1:10" x14ac:dyDescent="0.25">
      <c r="A59" s="247" t="s">
        <v>382</v>
      </c>
      <c r="B59" s="63" t="s">
        <v>136</v>
      </c>
      <c r="C59" s="63" t="s">
        <v>119</v>
      </c>
      <c r="D59" s="64" t="s">
        <v>449</v>
      </c>
      <c r="J59" s="52"/>
    </row>
    <row r="60" spans="1:10" x14ac:dyDescent="0.25">
      <c r="A60" s="247" t="s">
        <v>419</v>
      </c>
      <c r="B60" s="63" t="s">
        <v>313</v>
      </c>
      <c r="C60" s="247" t="s">
        <v>235</v>
      </c>
      <c r="D60" s="64" t="s">
        <v>420</v>
      </c>
      <c r="J60" s="52"/>
    </row>
    <row r="61" spans="1:10" x14ac:dyDescent="0.25">
      <c r="A61" s="262" t="s">
        <v>447</v>
      </c>
      <c r="B61" s="63" t="s">
        <v>400</v>
      </c>
      <c r="C61" s="63" t="s">
        <v>439</v>
      </c>
      <c r="D61" s="64" t="s">
        <v>448</v>
      </c>
      <c r="J61" s="52"/>
    </row>
    <row r="62" spans="1:10" x14ac:dyDescent="0.25">
      <c r="A62" s="262" t="s">
        <v>450</v>
      </c>
      <c r="B62" s="63" t="s">
        <v>137</v>
      </c>
      <c r="C62" s="63" t="s">
        <v>432</v>
      </c>
      <c r="D62" s="64" t="s">
        <v>451</v>
      </c>
      <c r="J62" s="52"/>
    </row>
    <row r="63" spans="1:10" x14ac:dyDescent="0.25">
      <c r="A63" s="262" t="s">
        <v>452</v>
      </c>
      <c r="B63" s="63" t="s">
        <v>137</v>
      </c>
      <c r="C63" s="212" t="s">
        <v>236</v>
      </c>
      <c r="D63" s="67" t="s">
        <v>453</v>
      </c>
      <c r="J63" s="52"/>
    </row>
    <row r="64" spans="1:10" x14ac:dyDescent="0.25">
      <c r="A64" s="170"/>
      <c r="J64" s="62">
        <f>SUM(J58:J63)</f>
        <v>0</v>
      </c>
    </row>
    <row r="65" spans="1:10" ht="15.75" x14ac:dyDescent="0.25">
      <c r="A65" s="73" t="s">
        <v>158</v>
      </c>
      <c r="J65" s="52"/>
    </row>
    <row r="66" spans="1:10" ht="15.75" x14ac:dyDescent="0.25">
      <c r="A66" s="73"/>
      <c r="J66" s="52"/>
    </row>
    <row r="67" spans="1:10" x14ac:dyDescent="0.25">
      <c r="A67" s="167" t="s">
        <v>205</v>
      </c>
      <c r="J67" s="52"/>
    </row>
    <row r="68" spans="1:10" x14ac:dyDescent="0.25">
      <c r="A68" s="72"/>
      <c r="B68" s="63"/>
      <c r="C68" s="63"/>
      <c r="D68" s="64"/>
      <c r="J68" s="63"/>
    </row>
    <row r="69" spans="1:10" ht="15.75" x14ac:dyDescent="0.25">
      <c r="A69" s="73"/>
      <c r="J69" s="79">
        <f>SUM(J68:J68)</f>
        <v>0</v>
      </c>
    </row>
    <row r="70" spans="1:10" x14ac:dyDescent="0.25">
      <c r="A70" s="74" t="s">
        <v>266</v>
      </c>
      <c r="J70" s="52"/>
    </row>
    <row r="71" spans="1:10" x14ac:dyDescent="0.25">
      <c r="A71" s="74"/>
      <c r="J71" s="52"/>
    </row>
    <row r="72" spans="1:10" ht="15.75" x14ac:dyDescent="0.25">
      <c r="A72" s="64"/>
      <c r="B72" s="52"/>
      <c r="C72" s="218"/>
      <c r="D72" s="67"/>
      <c r="J72" s="52"/>
    </row>
    <row r="73" spans="1:10" x14ac:dyDescent="0.25">
      <c r="A73" s="64"/>
      <c r="B73" s="52"/>
      <c r="C73" s="217"/>
      <c r="D73" s="67"/>
      <c r="J73" s="52"/>
    </row>
    <row r="74" spans="1:10" x14ac:dyDescent="0.25">
      <c r="A74" s="74" t="s">
        <v>159</v>
      </c>
      <c r="J74" s="52"/>
    </row>
    <row r="75" spans="1:10" x14ac:dyDescent="0.25">
      <c r="A75" s="74"/>
      <c r="B75" s="74"/>
      <c r="J75" s="52"/>
    </row>
    <row r="76" spans="1:10" x14ac:dyDescent="0.25">
      <c r="B76" s="75" t="s">
        <v>160</v>
      </c>
      <c r="C76" s="32"/>
      <c r="E76" s="32"/>
      <c r="F76" s="32"/>
      <c r="G76" s="32"/>
      <c r="J76" s="52"/>
    </row>
    <row r="77" spans="1:10" x14ac:dyDescent="0.25">
      <c r="A77" s="175"/>
      <c r="B77" s="174"/>
      <c r="C77" s="176"/>
      <c r="D77" s="67"/>
      <c r="E77" s="32"/>
      <c r="F77" s="32"/>
      <c r="G77" s="32"/>
      <c r="J77" s="52"/>
    </row>
    <row r="78" spans="1:10" x14ac:dyDescent="0.25">
      <c r="A78" s="63" t="s">
        <v>276</v>
      </c>
      <c r="B78" s="196" t="s">
        <v>235</v>
      </c>
      <c r="C78" s="179" t="s">
        <v>275</v>
      </c>
      <c r="D78" s="67" t="s">
        <v>161</v>
      </c>
      <c r="E78" s="72"/>
      <c r="F78" s="72"/>
      <c r="G78" s="72"/>
      <c r="H78" s="77"/>
      <c r="I78" s="77"/>
      <c r="J78" s="63">
        <v>1</v>
      </c>
    </row>
    <row r="79" spans="1:10" x14ac:dyDescent="0.25">
      <c r="A79" s="247" t="s">
        <v>380</v>
      </c>
      <c r="B79" s="63" t="s">
        <v>119</v>
      </c>
      <c r="C79" s="185" t="s">
        <v>379</v>
      </c>
      <c r="D79" s="67" t="s">
        <v>176</v>
      </c>
      <c r="E79" s="72"/>
      <c r="F79" s="72"/>
      <c r="G79" s="72"/>
      <c r="H79" s="77"/>
      <c r="I79" s="77"/>
      <c r="J79" s="63">
        <v>1</v>
      </c>
    </row>
    <row r="80" spans="1:10" x14ac:dyDescent="0.25">
      <c r="A80" s="63" t="s">
        <v>409</v>
      </c>
      <c r="B80" s="249" t="s">
        <v>235</v>
      </c>
      <c r="C80" s="211" t="s">
        <v>410</v>
      </c>
      <c r="D80" s="67" t="s">
        <v>176</v>
      </c>
      <c r="E80" s="72"/>
      <c r="F80" s="72"/>
      <c r="G80" s="72"/>
      <c r="H80" s="77"/>
      <c r="I80" s="77"/>
      <c r="J80" s="63">
        <v>1</v>
      </c>
    </row>
    <row r="81" spans="1:10" x14ac:dyDescent="0.25">
      <c r="A81" s="63" t="s">
        <v>429</v>
      </c>
      <c r="B81" s="63" t="s">
        <v>119</v>
      </c>
      <c r="C81" s="213" t="s">
        <v>428</v>
      </c>
      <c r="D81" s="67" t="s">
        <v>430</v>
      </c>
      <c r="E81" s="72"/>
      <c r="F81" s="72"/>
      <c r="G81" s="72"/>
      <c r="H81" s="77"/>
      <c r="I81" s="77"/>
      <c r="J81" s="63">
        <v>1</v>
      </c>
    </row>
    <row r="82" spans="1:10" x14ac:dyDescent="0.25">
      <c r="E82" s="77"/>
      <c r="F82" s="77"/>
      <c r="G82" s="77"/>
      <c r="H82" s="77"/>
      <c r="I82" s="77"/>
      <c r="J82" s="79">
        <f>SUM(J76:J81)</f>
        <v>4</v>
      </c>
    </row>
    <row r="83" spans="1:10" x14ac:dyDescent="0.25">
      <c r="A83" s="74"/>
    </row>
    <row r="84" spans="1:10" x14ac:dyDescent="0.25">
      <c r="A84" s="74"/>
      <c r="I84" s="63" t="s">
        <v>164</v>
      </c>
      <c r="J84" s="63">
        <f>J11+J18+J22+J26+J40+J50+J56+J64+J69+J72+J82</f>
        <v>54</v>
      </c>
    </row>
    <row r="85" spans="1:10" x14ac:dyDescent="0.25">
      <c r="B85" s="52"/>
      <c r="C85" s="32"/>
      <c r="E85" s="52"/>
      <c r="F85" s="32"/>
    </row>
    <row r="86" spans="1:10" x14ac:dyDescent="0.25">
      <c r="A86" s="74" t="s">
        <v>163</v>
      </c>
      <c r="B86" s="52"/>
      <c r="C86" s="32"/>
      <c r="E86" s="76"/>
    </row>
    <row r="88" spans="1:10" x14ac:dyDescent="0.25">
      <c r="A88" s="63"/>
      <c r="B88" s="273"/>
      <c r="C88" s="273"/>
      <c r="D88" s="67"/>
      <c r="E88" s="64"/>
      <c r="F88" s="52"/>
    </row>
    <row r="89" spans="1:10" x14ac:dyDescent="0.25">
      <c r="A89" s="63"/>
      <c r="B89" s="273"/>
      <c r="C89" s="273"/>
      <c r="D89" s="63"/>
      <c r="E89" s="64"/>
      <c r="F89" s="52"/>
    </row>
    <row r="90" spans="1:10" x14ac:dyDescent="0.25">
      <c r="A90" s="63"/>
      <c r="B90" s="273"/>
      <c r="C90" s="273"/>
      <c r="D90" s="63"/>
      <c r="E90" s="64"/>
    </row>
    <row r="91" spans="1:10" x14ac:dyDescent="0.25">
      <c r="A91" s="52"/>
      <c r="B91" s="273"/>
      <c r="C91" s="273"/>
      <c r="D91" s="63"/>
      <c r="E91" s="64"/>
    </row>
    <row r="92" spans="1:10" x14ac:dyDescent="0.25">
      <c r="B92" s="273"/>
      <c r="C92" s="273"/>
      <c r="D92" s="63"/>
    </row>
    <row r="93" spans="1:10" x14ac:dyDescent="0.25">
      <c r="B93" s="273"/>
      <c r="C93" s="273"/>
      <c r="D93" s="63"/>
    </row>
  </sheetData>
  <mergeCells count="8">
    <mergeCell ref="B92:C92"/>
    <mergeCell ref="B93:C93"/>
    <mergeCell ref="B89:C89"/>
    <mergeCell ref="A2:I2"/>
    <mergeCell ref="A21:B21"/>
    <mergeCell ref="B88:C88"/>
    <mergeCell ref="B90:C90"/>
    <mergeCell ref="B91:C9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topLeftCell="A7" workbookViewId="0">
      <selection activeCell="M14" sqref="M14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74" t="s">
        <v>279</v>
      </c>
      <c r="C2" s="275"/>
      <c r="D2" s="275"/>
      <c r="E2" s="275"/>
      <c r="F2" s="275"/>
      <c r="G2" s="275"/>
      <c r="H2" s="275"/>
      <c r="I2" s="275"/>
      <c r="J2" s="275"/>
      <c r="K2" s="275"/>
    </row>
    <row r="3" spans="2:11" x14ac:dyDescent="0.25">
      <c r="C3" s="209"/>
    </row>
    <row r="4" spans="2:11" x14ac:dyDescent="0.25">
      <c r="C4" s="84" t="s">
        <v>258</v>
      </c>
      <c r="D4" s="84" t="s">
        <v>259</v>
      </c>
      <c r="E4" s="62" t="s">
        <v>136</v>
      </c>
      <c r="F4" s="62" t="s">
        <v>137</v>
      </c>
      <c r="G4" s="62" t="s">
        <v>165</v>
      </c>
      <c r="H4" s="62" t="s">
        <v>166</v>
      </c>
      <c r="I4" s="62" t="s">
        <v>203</v>
      </c>
      <c r="J4" s="62" t="s">
        <v>167</v>
      </c>
      <c r="K4" s="3" t="s">
        <v>9</v>
      </c>
    </row>
    <row r="5" spans="2:11" x14ac:dyDescent="0.25">
      <c r="C5" s="85" t="s">
        <v>168</v>
      </c>
      <c r="D5" s="85"/>
      <c r="E5" s="86"/>
      <c r="F5" s="86"/>
      <c r="G5" s="86" t="s">
        <v>169</v>
      </c>
      <c r="H5" s="86" t="s">
        <v>170</v>
      </c>
      <c r="I5" s="86"/>
      <c r="J5" s="86" t="s">
        <v>171</v>
      </c>
      <c r="K5" s="11" t="s">
        <v>172</v>
      </c>
    </row>
    <row r="7" spans="2:11" x14ac:dyDescent="0.25">
      <c r="B7" s="72" t="s">
        <v>261</v>
      </c>
      <c r="C7" s="72"/>
      <c r="D7" s="77"/>
      <c r="E7" s="77"/>
      <c r="F7" s="77"/>
      <c r="G7" s="77"/>
      <c r="H7" s="77"/>
      <c r="I7" s="77"/>
    </row>
    <row r="8" spans="2:11" x14ac:dyDescent="0.25">
      <c r="C8" s="210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141</v>
      </c>
      <c r="C9" s="242">
        <v>1</v>
      </c>
      <c r="D9" s="88"/>
      <c r="E9" s="164">
        <v>2</v>
      </c>
      <c r="F9" s="91">
        <v>1</v>
      </c>
      <c r="G9" s="165">
        <v>1</v>
      </c>
      <c r="H9" s="88"/>
      <c r="I9" s="88"/>
      <c r="J9" s="88"/>
      <c r="K9" s="87">
        <f>C9+D9+E9+F9+G9+H9+I9+J9</f>
        <v>5</v>
      </c>
    </row>
    <row r="10" spans="2:11" x14ac:dyDescent="0.25">
      <c r="B10" s="72" t="s">
        <v>176</v>
      </c>
      <c r="C10" s="242">
        <v>1</v>
      </c>
      <c r="D10" s="88"/>
      <c r="E10" s="164">
        <v>1</v>
      </c>
      <c r="F10" s="91">
        <v>1</v>
      </c>
      <c r="G10" s="88"/>
      <c r="H10" s="88"/>
      <c r="I10" s="88"/>
      <c r="J10" s="89">
        <v>2</v>
      </c>
      <c r="K10" s="87">
        <f>C10+D10+E10+F10+G10+H10+I10+J10</f>
        <v>5</v>
      </c>
    </row>
    <row r="11" spans="2:11" x14ac:dyDescent="0.25">
      <c r="B11" s="72" t="s">
        <v>149</v>
      </c>
      <c r="C11" s="228"/>
      <c r="D11" s="88"/>
      <c r="E11" s="164">
        <v>2</v>
      </c>
      <c r="F11" s="91">
        <v>1</v>
      </c>
      <c r="G11" s="165">
        <v>1</v>
      </c>
      <c r="H11" s="88"/>
      <c r="I11" s="177"/>
      <c r="J11" s="88"/>
      <c r="K11" s="87">
        <f>C11+D11+E11+F11+G11+H11+I11+J11</f>
        <v>4</v>
      </c>
    </row>
    <row r="12" spans="2:11" x14ac:dyDescent="0.25">
      <c r="B12" s="72" t="s">
        <v>161</v>
      </c>
      <c r="C12" s="228"/>
      <c r="D12" s="88"/>
      <c r="E12" s="164">
        <v>2</v>
      </c>
      <c r="F12" s="88"/>
      <c r="G12" s="165">
        <v>1</v>
      </c>
      <c r="H12" s="88"/>
      <c r="I12" s="88"/>
      <c r="J12" s="89">
        <v>1</v>
      </c>
      <c r="K12" s="87">
        <f>C12+D12+E12+F12+G12+H12+I12+J12</f>
        <v>4</v>
      </c>
    </row>
    <row r="13" spans="2:11" x14ac:dyDescent="0.25">
      <c r="B13" s="64" t="s">
        <v>145</v>
      </c>
      <c r="C13" s="88"/>
      <c r="D13" s="88"/>
      <c r="E13" s="164">
        <v>2</v>
      </c>
      <c r="F13" s="91">
        <v>1</v>
      </c>
      <c r="G13" s="88"/>
      <c r="H13" s="88"/>
      <c r="I13" s="88"/>
      <c r="J13" s="88"/>
      <c r="K13" s="87">
        <f>C13+D13+E13+F13+G13+H13+I13+J13</f>
        <v>3</v>
      </c>
    </row>
    <row r="14" spans="2:11" x14ac:dyDescent="0.25">
      <c r="B14" s="72" t="s">
        <v>151</v>
      </c>
      <c r="C14" s="88"/>
      <c r="D14" s="88"/>
      <c r="E14" s="164">
        <v>2</v>
      </c>
      <c r="F14" s="88"/>
      <c r="G14" s="88"/>
      <c r="H14" s="88"/>
      <c r="I14" s="88"/>
      <c r="J14" s="89">
        <v>1</v>
      </c>
      <c r="K14" s="87">
        <f>C14+D14+E14+F14+G14+H14+I14+J14</f>
        <v>3</v>
      </c>
    </row>
    <row r="15" spans="2:11" x14ac:dyDescent="0.25">
      <c r="B15" s="72" t="s">
        <v>357</v>
      </c>
      <c r="C15" s="88"/>
      <c r="D15" s="88"/>
      <c r="E15" s="164">
        <v>1</v>
      </c>
      <c r="F15" s="91">
        <v>2</v>
      </c>
      <c r="G15" s="88"/>
      <c r="H15" s="88"/>
      <c r="I15" s="88"/>
      <c r="J15" s="88"/>
      <c r="K15" s="87">
        <f>C15+D15+E15+F15+G15+H15+I15+J15</f>
        <v>3</v>
      </c>
    </row>
    <row r="16" spans="2:11" x14ac:dyDescent="0.25">
      <c r="B16" s="72" t="s">
        <v>147</v>
      </c>
      <c r="C16" s="242">
        <v>1</v>
      </c>
      <c r="D16" s="88"/>
      <c r="E16" s="88"/>
      <c r="F16" s="91">
        <v>1</v>
      </c>
      <c r="G16" s="88"/>
      <c r="H16" s="88"/>
      <c r="I16" s="88"/>
      <c r="J16" s="88"/>
      <c r="K16" s="87">
        <f>C16+D16+E16+F16+G16+H16+I16+J16</f>
        <v>2</v>
      </c>
    </row>
    <row r="17" spans="2:11" x14ac:dyDescent="0.25">
      <c r="B17" s="72" t="s">
        <v>178</v>
      </c>
      <c r="C17" s="242">
        <v>1</v>
      </c>
      <c r="D17" s="88"/>
      <c r="E17" s="252"/>
      <c r="F17" s="91">
        <v>1</v>
      </c>
      <c r="G17" s="88"/>
      <c r="H17" s="88"/>
      <c r="I17" s="88"/>
      <c r="J17" s="63"/>
      <c r="K17" s="87">
        <f>C17+D17+E17+F17+G17+H17+I17+J17</f>
        <v>2</v>
      </c>
    </row>
    <row r="18" spans="2:11" x14ac:dyDescent="0.25">
      <c r="B18" s="64" t="s">
        <v>358</v>
      </c>
      <c r="C18" s="242">
        <v>1</v>
      </c>
      <c r="D18" s="88"/>
      <c r="E18" s="88"/>
      <c r="F18" s="91">
        <v>1</v>
      </c>
      <c r="G18" s="88"/>
      <c r="H18" s="88"/>
      <c r="I18" s="88"/>
      <c r="J18" s="88"/>
      <c r="K18" s="87">
        <f>C18+D18+E18+F18+G18+H18+I18+J18</f>
        <v>2</v>
      </c>
    </row>
    <row r="19" spans="2:11" x14ac:dyDescent="0.25">
      <c r="B19" s="72" t="s">
        <v>154</v>
      </c>
      <c r="C19" s="72"/>
      <c r="D19" s="88"/>
      <c r="E19" s="164">
        <v>1</v>
      </c>
      <c r="F19" s="91">
        <v>1</v>
      </c>
      <c r="G19" s="88"/>
      <c r="H19" s="88"/>
      <c r="I19" s="88"/>
      <c r="J19" s="63"/>
      <c r="K19" s="87">
        <f>C19+D19+E19+F19+G19+H19+I19+J19</f>
        <v>2</v>
      </c>
    </row>
    <row r="20" spans="2:11" x14ac:dyDescent="0.25">
      <c r="B20" s="72" t="s">
        <v>215</v>
      </c>
      <c r="C20" s="88"/>
      <c r="D20" s="88"/>
      <c r="E20" s="164">
        <v>1</v>
      </c>
      <c r="F20" s="91">
        <v>1</v>
      </c>
      <c r="G20" s="88"/>
      <c r="H20" s="88"/>
      <c r="I20" s="88"/>
      <c r="J20" s="88"/>
      <c r="K20" s="87">
        <f>C20+D20+E20+F20+G20+H20+I20+J20</f>
        <v>2</v>
      </c>
    </row>
    <row r="21" spans="2:11" x14ac:dyDescent="0.25">
      <c r="B21" s="72" t="s">
        <v>162</v>
      </c>
      <c r="C21" s="228"/>
      <c r="D21" s="88"/>
      <c r="E21" s="164">
        <v>1</v>
      </c>
      <c r="F21" s="91">
        <v>1</v>
      </c>
      <c r="G21" s="88"/>
      <c r="H21" s="88"/>
      <c r="I21" s="88"/>
      <c r="J21" s="88"/>
      <c r="K21" s="87">
        <f>C21+D21+E21+F21+G21+H21+I21+J21</f>
        <v>2</v>
      </c>
    </row>
    <row r="22" spans="2:11" x14ac:dyDescent="0.25">
      <c r="B22" s="72" t="s">
        <v>142</v>
      </c>
      <c r="C22" s="72"/>
      <c r="D22" s="88"/>
      <c r="E22" s="88"/>
      <c r="F22" s="91">
        <v>2</v>
      </c>
      <c r="G22" s="88"/>
      <c r="H22" s="88"/>
      <c r="I22" s="88"/>
      <c r="J22" s="88"/>
      <c r="K22" s="87">
        <f>C22+D22+E22+F22+G22+H22+I22+J22</f>
        <v>2</v>
      </c>
    </row>
    <row r="23" spans="2:11" x14ac:dyDescent="0.25">
      <c r="B23" s="72" t="s">
        <v>218</v>
      </c>
      <c r="C23" s="88"/>
      <c r="D23" s="88"/>
      <c r="E23" s="88"/>
      <c r="F23" s="91">
        <v>2</v>
      </c>
      <c r="G23" s="88"/>
      <c r="H23" s="88"/>
      <c r="I23" s="88"/>
      <c r="J23" s="88"/>
      <c r="K23" s="87">
        <f>C23+D23+E23+F23+G23+H23+I23+J23</f>
        <v>2</v>
      </c>
    </row>
    <row r="24" spans="2:11" x14ac:dyDescent="0.25">
      <c r="B24" s="72" t="s">
        <v>411</v>
      </c>
      <c r="C24" s="242">
        <v>1</v>
      </c>
      <c r="D24" s="88"/>
      <c r="E24" s="88"/>
      <c r="F24" s="88"/>
      <c r="G24" s="88"/>
      <c r="H24" s="88"/>
      <c r="I24" s="88"/>
      <c r="J24" s="63"/>
      <c r="K24" s="87">
        <f>C24+D24+E24+F24+G24+H24+I24+J24</f>
        <v>1</v>
      </c>
    </row>
    <row r="25" spans="2:11" x14ac:dyDescent="0.25">
      <c r="B25" s="72" t="s">
        <v>153</v>
      </c>
      <c r="C25" s="228"/>
      <c r="D25" s="88"/>
      <c r="E25" s="164">
        <v>1</v>
      </c>
      <c r="F25" s="88"/>
      <c r="G25" s="88"/>
      <c r="H25" s="88"/>
      <c r="I25" s="88"/>
      <c r="J25" s="88"/>
      <c r="K25" s="87">
        <f>C25+D25+E25+F25+G25+H25+I25+J25</f>
        <v>1</v>
      </c>
    </row>
    <row r="26" spans="2:11" x14ac:dyDescent="0.25">
      <c r="B26" s="72" t="s">
        <v>174</v>
      </c>
      <c r="C26" s="228"/>
      <c r="D26" s="88"/>
      <c r="E26" s="164">
        <v>1</v>
      </c>
      <c r="F26" s="88"/>
      <c r="G26" s="88"/>
      <c r="H26" s="88"/>
      <c r="I26" s="88"/>
      <c r="J26" s="88"/>
      <c r="K26" s="87">
        <f>C26+D26+E26+F26+G26+H26+I26+J26</f>
        <v>1</v>
      </c>
    </row>
    <row r="27" spans="2:11" x14ac:dyDescent="0.25">
      <c r="B27" s="72" t="s">
        <v>150</v>
      </c>
      <c r="C27" s="72"/>
      <c r="D27" s="88"/>
      <c r="E27" s="164">
        <v>1</v>
      </c>
      <c r="F27" s="88"/>
      <c r="G27" s="88"/>
      <c r="H27" s="88"/>
      <c r="I27" s="88"/>
      <c r="J27" s="88"/>
      <c r="K27" s="87">
        <f>C27+D27+E27+F27+G27+H27+I27+J27</f>
        <v>1</v>
      </c>
    </row>
    <row r="28" spans="2:11" x14ac:dyDescent="0.25">
      <c r="B28" s="64" t="s">
        <v>181</v>
      </c>
      <c r="C28" s="72"/>
      <c r="D28" s="88"/>
      <c r="E28" s="164">
        <v>1</v>
      </c>
      <c r="F28" s="88"/>
      <c r="G28" s="88"/>
      <c r="H28" s="88"/>
      <c r="I28" s="88"/>
      <c r="J28" s="63"/>
      <c r="K28" s="87">
        <f>C28+D28+E28+F28+G28+H28+I28+J28</f>
        <v>1</v>
      </c>
    </row>
    <row r="29" spans="2:11" x14ac:dyDescent="0.25">
      <c r="B29" s="72" t="s">
        <v>173</v>
      </c>
      <c r="C29" s="72"/>
      <c r="D29" s="88"/>
      <c r="E29" s="164">
        <v>1</v>
      </c>
      <c r="F29" s="88"/>
      <c r="G29" s="88"/>
      <c r="H29" s="88"/>
      <c r="I29" s="88"/>
      <c r="J29" s="63"/>
      <c r="K29" s="87">
        <f>C29+D29+E29+F29+G29+H29+I29+J29</f>
        <v>1</v>
      </c>
    </row>
    <row r="30" spans="2:11" x14ac:dyDescent="0.25">
      <c r="B30" s="72" t="s">
        <v>146</v>
      </c>
      <c r="C30" s="72"/>
      <c r="D30" s="88"/>
      <c r="E30" s="164">
        <v>1</v>
      </c>
      <c r="F30" s="88"/>
      <c r="G30" s="88"/>
      <c r="H30" s="88"/>
      <c r="I30" s="88"/>
      <c r="J30" s="63"/>
      <c r="K30" s="87">
        <f>C30+D30+E30+F30+G30+H30+I30+J30</f>
        <v>1</v>
      </c>
    </row>
    <row r="31" spans="2:11" x14ac:dyDescent="0.25">
      <c r="B31" s="72" t="s">
        <v>211</v>
      </c>
      <c r="D31" s="88"/>
      <c r="E31" s="164">
        <v>1</v>
      </c>
      <c r="F31" s="88"/>
      <c r="G31" s="88"/>
      <c r="H31" s="88"/>
      <c r="I31" s="177"/>
      <c r="K31" s="87">
        <f>C31+D31+E31+F31+G31+H31+I31+J31</f>
        <v>1</v>
      </c>
    </row>
    <row r="32" spans="2:11" x14ac:dyDescent="0.25">
      <c r="B32" s="72" t="s">
        <v>152</v>
      </c>
      <c r="D32" s="88"/>
      <c r="E32" s="88"/>
      <c r="F32" s="91">
        <v>1</v>
      </c>
      <c r="G32" s="88"/>
      <c r="H32" s="88"/>
      <c r="I32" s="177"/>
      <c r="K32" s="87">
        <f>C32+D32+E32+F32+G32+H32+I32+J32</f>
        <v>1</v>
      </c>
    </row>
    <row r="33" spans="1:11" x14ac:dyDescent="0.25">
      <c r="B33" s="72" t="s">
        <v>179</v>
      </c>
      <c r="D33" s="88"/>
      <c r="E33" s="88"/>
      <c r="F33" s="91">
        <v>1</v>
      </c>
      <c r="G33" s="88"/>
      <c r="H33" s="88"/>
      <c r="I33" s="177"/>
      <c r="K33" s="87">
        <f>C33+D33+E33+F33+G33+H33+I33+J33</f>
        <v>1</v>
      </c>
    </row>
    <row r="34" spans="1:11" x14ac:dyDescent="0.25">
      <c r="B34" s="72" t="s">
        <v>144</v>
      </c>
      <c r="D34" s="88"/>
      <c r="E34" s="88"/>
      <c r="F34" s="91">
        <v>1</v>
      </c>
      <c r="G34" s="88"/>
      <c r="H34" s="88"/>
      <c r="I34" s="177"/>
      <c r="K34" s="87">
        <f>C34+D34+E34+F34+G34+H34+I34+J34</f>
        <v>1</v>
      </c>
    </row>
    <row r="35" spans="1:11" x14ac:dyDescent="0.25">
      <c r="B35" s="72"/>
      <c r="C35" s="72"/>
      <c r="D35" s="88"/>
      <c r="E35" s="88"/>
      <c r="F35" s="88"/>
      <c r="G35" s="88"/>
      <c r="H35" s="88"/>
      <c r="I35" s="88"/>
      <c r="J35" s="63"/>
      <c r="K35" s="177"/>
    </row>
    <row r="36" spans="1:11" x14ac:dyDescent="0.25">
      <c r="A36" t="s">
        <v>9</v>
      </c>
      <c r="B36" s="63">
        <f>COUNTA(B9:B34)</f>
        <v>26</v>
      </c>
      <c r="C36" s="63">
        <f t="shared" ref="C36:D36" si="0">SUM(C9:C34)</f>
        <v>6</v>
      </c>
      <c r="D36" s="63">
        <f t="shared" si="0"/>
        <v>0</v>
      </c>
      <c r="E36" s="63">
        <f>SUM(E9:E34)</f>
        <v>22</v>
      </c>
      <c r="F36" s="63">
        <f t="shared" ref="F36:J36" si="1">SUM(F9:F34)</f>
        <v>19</v>
      </c>
      <c r="G36" s="63">
        <f t="shared" si="1"/>
        <v>3</v>
      </c>
      <c r="H36" s="63">
        <f t="shared" si="1"/>
        <v>0</v>
      </c>
      <c r="I36" s="63">
        <f t="shared" si="1"/>
        <v>0</v>
      </c>
      <c r="J36" s="63">
        <f t="shared" si="1"/>
        <v>4</v>
      </c>
      <c r="K36" s="63">
        <f>SUM(K9:K34)</f>
        <v>54</v>
      </c>
    </row>
    <row r="37" spans="1:11" x14ac:dyDescent="0.25">
      <c r="B37" s="72"/>
      <c r="C37" s="72"/>
      <c r="D37" s="63"/>
      <c r="E37" s="88"/>
      <c r="F37" s="88"/>
      <c r="G37" s="63"/>
      <c r="H37" s="63"/>
      <c r="I37" s="63"/>
      <c r="J37" s="63"/>
      <c r="K37" s="63"/>
    </row>
    <row r="38" spans="1:11" x14ac:dyDescent="0.25">
      <c r="B38" s="72" t="s">
        <v>182</v>
      </c>
      <c r="C38" s="72"/>
      <c r="D38" s="63"/>
      <c r="E38" s="88"/>
      <c r="F38" s="88"/>
      <c r="G38" s="63"/>
      <c r="H38" s="63"/>
      <c r="I38" s="63"/>
      <c r="J38" s="63"/>
      <c r="K38" s="63"/>
    </row>
    <row r="39" spans="1:11" x14ac:dyDescent="0.25">
      <c r="B39" s="72"/>
      <c r="C39" s="72"/>
      <c r="D39" s="63"/>
      <c r="E39" s="88"/>
      <c r="F39" s="88"/>
      <c r="G39" s="63"/>
      <c r="H39" s="63"/>
      <c r="I39" s="63"/>
      <c r="J39" s="63"/>
      <c r="K39" s="63"/>
    </row>
    <row r="40" spans="1:11" x14ac:dyDescent="0.25">
      <c r="B40" s="72" t="s">
        <v>253</v>
      </c>
      <c r="C40" s="64"/>
      <c r="D40" s="63"/>
      <c r="E40" s="88"/>
      <c r="F40" s="88"/>
      <c r="G40" s="63"/>
      <c r="H40" s="63"/>
      <c r="I40" s="63"/>
      <c r="J40" s="63"/>
      <c r="K40" s="63"/>
    </row>
    <row r="41" spans="1:11" x14ac:dyDescent="0.25">
      <c r="B41" s="64" t="s">
        <v>184</v>
      </c>
      <c r="C41" s="64"/>
      <c r="D41" s="63"/>
      <c r="E41" s="88"/>
      <c r="F41" s="88"/>
      <c r="G41" s="63"/>
      <c r="H41" s="63"/>
      <c r="I41" s="63"/>
      <c r="J41" s="63"/>
      <c r="K41" s="63"/>
    </row>
    <row r="42" spans="1:11" x14ac:dyDescent="0.25">
      <c r="B42" s="64" t="s">
        <v>183</v>
      </c>
      <c r="C42" s="72"/>
      <c r="D42" s="63"/>
      <c r="E42" s="63"/>
      <c r="F42" s="88"/>
      <c r="G42" s="63"/>
      <c r="H42" s="63"/>
      <c r="I42" s="63"/>
      <c r="J42" s="63"/>
      <c r="K42" s="63"/>
    </row>
    <row r="43" spans="1:11" x14ac:dyDescent="0.25">
      <c r="B43" s="64" t="s">
        <v>219</v>
      </c>
      <c r="C43" s="72"/>
      <c r="D43" s="63"/>
      <c r="E43" s="63"/>
      <c r="F43" s="63"/>
      <c r="G43" s="63"/>
      <c r="H43" s="63"/>
      <c r="I43" s="63"/>
      <c r="J43" s="63"/>
      <c r="K43" s="63"/>
    </row>
    <row r="44" spans="1:11" x14ac:dyDescent="0.25">
      <c r="B44" s="64" t="s">
        <v>180</v>
      </c>
      <c r="C44" s="64"/>
      <c r="D44" s="77"/>
      <c r="E44" s="77"/>
      <c r="F44" s="77"/>
      <c r="G44" s="77"/>
      <c r="H44" s="77"/>
      <c r="I44" s="77"/>
      <c r="J44" s="77"/>
      <c r="K44" s="77"/>
    </row>
    <row r="45" spans="1:11" x14ac:dyDescent="0.25">
      <c r="B45" s="64" t="s">
        <v>362</v>
      </c>
      <c r="C45" s="64"/>
      <c r="D45" s="77"/>
      <c r="E45" s="77"/>
      <c r="F45" s="77"/>
      <c r="G45" s="77"/>
      <c r="H45" s="77"/>
      <c r="I45" s="77"/>
      <c r="J45" s="77"/>
      <c r="K45" s="77"/>
    </row>
    <row r="46" spans="1:11" x14ac:dyDescent="0.25">
      <c r="B46" s="72" t="s">
        <v>148</v>
      </c>
      <c r="C46" s="64"/>
      <c r="D46" s="77"/>
      <c r="E46" s="77"/>
      <c r="F46" s="77"/>
      <c r="G46" s="77"/>
      <c r="H46" s="77"/>
      <c r="I46" s="77"/>
      <c r="J46" s="77"/>
      <c r="K46" s="77"/>
    </row>
    <row r="47" spans="1:11" x14ac:dyDescent="0.25">
      <c r="B47" s="72" t="s">
        <v>254</v>
      </c>
      <c r="C47" s="64"/>
      <c r="D47" s="77"/>
      <c r="E47" s="77"/>
      <c r="F47" s="77"/>
      <c r="G47" s="77"/>
      <c r="H47" s="77"/>
      <c r="I47" s="77"/>
      <c r="J47" s="77"/>
      <c r="K47" s="77"/>
    </row>
    <row r="48" spans="1:11" x14ac:dyDescent="0.25">
      <c r="B48" s="72" t="s">
        <v>360</v>
      </c>
      <c r="C48" s="64"/>
      <c r="D48" s="77"/>
      <c r="E48" s="77"/>
      <c r="F48" s="77"/>
      <c r="G48" s="77"/>
      <c r="H48" s="77"/>
      <c r="I48" s="77"/>
      <c r="J48" s="77"/>
      <c r="K48" s="77"/>
    </row>
    <row r="49" spans="1:11" x14ac:dyDescent="0.25">
      <c r="B49" s="72" t="s">
        <v>143</v>
      </c>
      <c r="C49" s="64"/>
      <c r="D49" s="77"/>
      <c r="E49" s="77"/>
      <c r="F49" s="77"/>
      <c r="G49" s="77"/>
      <c r="H49" s="77"/>
      <c r="I49" s="77"/>
      <c r="J49" s="77"/>
      <c r="K49" s="77"/>
    </row>
    <row r="50" spans="1:11" x14ac:dyDescent="0.25">
      <c r="B50" s="72" t="s">
        <v>361</v>
      </c>
      <c r="C50" s="64"/>
      <c r="D50" s="77"/>
      <c r="E50" s="77"/>
      <c r="F50" s="77"/>
      <c r="G50" s="77"/>
      <c r="H50" s="77"/>
      <c r="I50" s="77"/>
      <c r="J50" s="77"/>
      <c r="K50" s="77"/>
    </row>
    <row r="51" spans="1:11" x14ac:dyDescent="0.25">
      <c r="B51" s="64" t="s">
        <v>260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72" t="s">
        <v>175</v>
      </c>
      <c r="C52" s="64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B53" s="72" t="s">
        <v>264</v>
      </c>
      <c r="C53" s="64"/>
      <c r="D53" s="77"/>
      <c r="E53" s="77"/>
      <c r="F53" s="77"/>
      <c r="G53" s="77"/>
      <c r="H53" s="77"/>
      <c r="I53" s="77"/>
      <c r="J53" s="77"/>
      <c r="K53" s="77"/>
    </row>
    <row r="54" spans="1:11" x14ac:dyDescent="0.25">
      <c r="B54" s="72" t="s">
        <v>223</v>
      </c>
      <c r="C54" s="64"/>
      <c r="D54" s="77"/>
      <c r="E54" s="77"/>
      <c r="F54" s="77"/>
      <c r="G54" s="77"/>
      <c r="H54" s="77"/>
      <c r="I54" s="77"/>
      <c r="J54" s="77"/>
      <c r="K54" s="77"/>
    </row>
    <row r="55" spans="1:11" x14ac:dyDescent="0.25">
      <c r="B55" s="72" t="s">
        <v>177</v>
      </c>
      <c r="C55" s="64"/>
      <c r="D55" s="77"/>
      <c r="E55" s="77"/>
      <c r="F55" s="77"/>
      <c r="G55" s="77"/>
      <c r="H55" s="77"/>
      <c r="I55" s="77"/>
      <c r="J55" s="77"/>
      <c r="K55" s="77"/>
    </row>
    <row r="56" spans="1:11" x14ac:dyDescent="0.25">
      <c r="B56" s="64" t="s">
        <v>185</v>
      </c>
      <c r="C56" s="64"/>
      <c r="D56" s="77"/>
      <c r="E56" s="77"/>
      <c r="F56" s="77"/>
      <c r="G56" s="77"/>
      <c r="H56" s="77"/>
      <c r="I56" s="77"/>
      <c r="J56" s="77"/>
      <c r="K56" s="77"/>
    </row>
    <row r="57" spans="1:11" x14ac:dyDescent="0.25">
      <c r="B57" s="64"/>
      <c r="C57" s="64"/>
      <c r="D57" s="77"/>
      <c r="E57" s="77"/>
      <c r="F57" s="77"/>
      <c r="G57" s="77"/>
      <c r="H57" s="77"/>
      <c r="I57" s="77"/>
      <c r="J57" s="77"/>
      <c r="K57" s="77"/>
    </row>
    <row r="58" spans="1:11" x14ac:dyDescent="0.25">
      <c r="B58" s="173"/>
      <c r="C58" s="208"/>
      <c r="D58" s="77"/>
      <c r="E58" s="77"/>
      <c r="F58" s="77"/>
      <c r="G58" s="77"/>
      <c r="H58" s="77"/>
      <c r="I58" s="77"/>
      <c r="J58" s="77"/>
      <c r="K58" s="77"/>
    </row>
    <row r="59" spans="1:11" x14ac:dyDescent="0.25">
      <c r="A59" t="s">
        <v>9</v>
      </c>
      <c r="B59" s="63">
        <f>COUNTA(B39:B56)</f>
        <v>17</v>
      </c>
      <c r="C59" s="63"/>
    </row>
  </sheetData>
  <sortState ref="B9:K34">
    <sortCondition descending="1" ref="K9:K34"/>
    <sortCondition descending="1" ref="C9:C34"/>
    <sortCondition descending="1" ref="D9:D34"/>
    <sortCondition descending="1" ref="E9:E34"/>
    <sortCondition descending="1" ref="F9:F34"/>
    <sortCondition descending="1" ref="J9:J34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opLeftCell="A62" workbookViewId="0">
      <selection activeCell="J75" sqref="J75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384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186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109</v>
      </c>
      <c r="C7" s="60" t="s">
        <v>110</v>
      </c>
      <c r="D7" s="60" t="s">
        <v>111</v>
      </c>
      <c r="E7" s="60" t="s">
        <v>187</v>
      </c>
      <c r="F7" s="60" t="s">
        <v>113</v>
      </c>
      <c r="G7" s="60" t="s">
        <v>114</v>
      </c>
      <c r="H7" s="60" t="s">
        <v>115</v>
      </c>
      <c r="I7" s="60" t="s">
        <v>117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78" t="s">
        <v>188</v>
      </c>
      <c r="F9" s="278"/>
      <c r="G9" s="278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20</v>
      </c>
      <c r="C11" s="63">
        <v>11</v>
      </c>
      <c r="D11" s="63">
        <v>2022</v>
      </c>
      <c r="E11" s="71" t="s">
        <v>189</v>
      </c>
      <c r="F11" s="71">
        <v>4</v>
      </c>
      <c r="G11" s="72" t="s">
        <v>432</v>
      </c>
      <c r="H11" s="72" t="s">
        <v>120</v>
      </c>
      <c r="I11" s="100">
        <v>1882</v>
      </c>
      <c r="J11" s="100">
        <v>11</v>
      </c>
      <c r="K11" s="99">
        <f>I11/J11</f>
        <v>171.09090909090909</v>
      </c>
    </row>
    <row r="12" spans="2:11" x14ac:dyDescent="0.25">
      <c r="B12" s="63"/>
      <c r="C12" s="63"/>
      <c r="D12" s="63"/>
      <c r="E12" s="71" t="s">
        <v>189</v>
      </c>
      <c r="F12" s="71">
        <v>4</v>
      </c>
      <c r="G12" s="64"/>
      <c r="H12" s="72"/>
      <c r="I12" s="100"/>
      <c r="J12" s="100"/>
      <c r="K12" s="99"/>
    </row>
    <row r="13" spans="2:11" x14ac:dyDescent="0.25">
      <c r="B13" s="63"/>
      <c r="C13" s="63"/>
      <c r="D13" s="63"/>
      <c r="E13" s="71" t="s">
        <v>189</v>
      </c>
      <c r="F13" s="71">
        <v>4</v>
      </c>
      <c r="G13" s="72"/>
      <c r="H13" s="64"/>
      <c r="I13" s="63"/>
      <c r="J13" s="63"/>
      <c r="K13" s="99"/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1882</v>
      </c>
      <c r="J14" s="79">
        <f>SUM(J11:J13)</f>
        <v>11</v>
      </c>
      <c r="K14" s="99">
        <f>I14/J14</f>
        <v>171.09090909090909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259">
        <v>20</v>
      </c>
      <c r="C16" s="63">
        <v>11</v>
      </c>
      <c r="D16" s="63">
        <v>2022</v>
      </c>
      <c r="E16" s="259" t="s">
        <v>189</v>
      </c>
      <c r="F16" s="259">
        <v>4</v>
      </c>
      <c r="G16" s="72" t="s">
        <v>432</v>
      </c>
      <c r="H16" s="72" t="s">
        <v>237</v>
      </c>
      <c r="I16" s="63">
        <v>1960</v>
      </c>
      <c r="J16" s="63">
        <v>11</v>
      </c>
      <c r="K16" s="66">
        <f>I16/J16</f>
        <v>178.18181818181819</v>
      </c>
    </row>
    <row r="17" spans="2:11" x14ac:dyDescent="0.25">
      <c r="B17" s="63"/>
      <c r="C17" s="63"/>
      <c r="D17" s="63"/>
      <c r="E17" s="71" t="s">
        <v>189</v>
      </c>
      <c r="F17" s="71">
        <v>4</v>
      </c>
      <c r="G17" s="64"/>
      <c r="H17" s="64"/>
      <c r="I17" s="63"/>
      <c r="J17" s="63"/>
      <c r="K17" s="66"/>
    </row>
    <row r="18" spans="2:11" x14ac:dyDescent="0.25">
      <c r="B18" s="63"/>
      <c r="C18" s="63"/>
      <c r="D18" s="63"/>
      <c r="E18" s="170" t="s">
        <v>189</v>
      </c>
      <c r="F18" s="170">
        <v>4</v>
      </c>
      <c r="G18" s="72"/>
      <c r="H18" s="64"/>
      <c r="I18" s="63"/>
      <c r="J18" s="63"/>
      <c r="K18" s="66"/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1960</v>
      </c>
      <c r="J19" s="79">
        <f>SUM(J16:J18)</f>
        <v>11</v>
      </c>
      <c r="K19" s="99">
        <f>I19/J19</f>
        <v>178.18181818181819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259">
        <v>20</v>
      </c>
      <c r="C21" s="63">
        <v>11</v>
      </c>
      <c r="D21" s="63">
        <v>2022</v>
      </c>
      <c r="E21" s="259" t="s">
        <v>189</v>
      </c>
      <c r="F21" s="259">
        <v>4</v>
      </c>
      <c r="G21" s="72" t="s">
        <v>432</v>
      </c>
      <c r="H21" s="72" t="s">
        <v>123</v>
      </c>
      <c r="I21" s="63">
        <v>1907</v>
      </c>
      <c r="J21" s="63">
        <v>11</v>
      </c>
      <c r="K21" s="66">
        <f>I21/J21</f>
        <v>173.36363636363637</v>
      </c>
    </row>
    <row r="22" spans="2:11" x14ac:dyDescent="0.25">
      <c r="B22" s="63"/>
      <c r="C22" s="63"/>
      <c r="D22" s="63"/>
      <c r="E22" s="71" t="s">
        <v>189</v>
      </c>
      <c r="F22" s="71">
        <v>4</v>
      </c>
      <c r="G22" s="64"/>
      <c r="H22" s="64"/>
      <c r="I22" s="63"/>
      <c r="J22" s="63"/>
      <c r="K22" s="66"/>
    </row>
    <row r="23" spans="2:11" x14ac:dyDescent="0.25">
      <c r="B23" s="63"/>
      <c r="C23" s="63"/>
      <c r="D23" s="63"/>
      <c r="E23" s="71" t="s">
        <v>189</v>
      </c>
      <c r="F23" s="71">
        <v>4</v>
      </c>
      <c r="G23" s="72"/>
      <c r="H23" s="64"/>
      <c r="I23" s="63"/>
      <c r="J23" s="63"/>
      <c r="K23" s="66"/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1907</v>
      </c>
      <c r="J24" s="79">
        <f>SUM(J21:J23)</f>
        <v>11</v>
      </c>
      <c r="K24" s="99">
        <f>I24/J24</f>
        <v>173.36363636363637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259">
        <v>20</v>
      </c>
      <c r="C26" s="63">
        <v>11</v>
      </c>
      <c r="D26" s="63">
        <v>2022</v>
      </c>
      <c r="E26" s="259" t="s">
        <v>189</v>
      </c>
      <c r="F26" s="259">
        <v>4</v>
      </c>
      <c r="G26" s="72" t="s">
        <v>432</v>
      </c>
      <c r="H26" s="72" t="s">
        <v>190</v>
      </c>
      <c r="I26" s="63">
        <v>987</v>
      </c>
      <c r="J26" s="63">
        <v>6</v>
      </c>
      <c r="K26" s="66">
        <f>I26/J26</f>
        <v>164.5</v>
      </c>
    </row>
    <row r="27" spans="2:11" x14ac:dyDescent="0.25">
      <c r="B27" s="63"/>
      <c r="C27" s="63"/>
      <c r="D27" s="63"/>
      <c r="E27" s="71" t="s">
        <v>189</v>
      </c>
      <c r="F27" s="71">
        <v>4</v>
      </c>
      <c r="G27" s="72"/>
      <c r="H27" s="64"/>
      <c r="I27" s="63"/>
      <c r="J27" s="63"/>
      <c r="K27" s="66"/>
    </row>
    <row r="28" spans="2:11" x14ac:dyDescent="0.25">
      <c r="B28" s="64"/>
      <c r="C28" s="64"/>
      <c r="D28" s="64"/>
      <c r="E28" s="78"/>
      <c r="F28" s="77"/>
      <c r="G28" s="64"/>
      <c r="H28" s="64"/>
      <c r="I28" s="79">
        <f>SUM(I26:I27)</f>
        <v>987</v>
      </c>
      <c r="J28" s="79">
        <f>SUM(J26:J27)</f>
        <v>6</v>
      </c>
      <c r="K28" s="99">
        <f>I28/J28</f>
        <v>164.5</v>
      </c>
    </row>
    <row r="29" spans="2:11" x14ac:dyDescent="0.25">
      <c r="B29" s="64"/>
      <c r="C29" s="64"/>
      <c r="D29" s="64"/>
      <c r="E29" s="78"/>
      <c r="F29" s="77"/>
      <c r="G29" s="64"/>
      <c r="H29" s="64"/>
      <c r="I29" s="63"/>
      <c r="J29" s="63"/>
      <c r="K29" s="63"/>
    </row>
    <row r="30" spans="2:11" x14ac:dyDescent="0.25">
      <c r="B30" s="259">
        <v>20</v>
      </c>
      <c r="C30" s="63">
        <v>11</v>
      </c>
      <c r="D30" s="63">
        <v>2022</v>
      </c>
      <c r="E30" s="259" t="s">
        <v>189</v>
      </c>
      <c r="F30" s="259">
        <v>4</v>
      </c>
      <c r="G30" s="72" t="s">
        <v>432</v>
      </c>
      <c r="H30" s="72" t="s">
        <v>191</v>
      </c>
      <c r="I30" s="63">
        <v>725</v>
      </c>
      <c r="J30" s="63">
        <v>5</v>
      </c>
      <c r="K30" s="66">
        <f>I30/J30</f>
        <v>145</v>
      </c>
    </row>
    <row r="31" spans="2:11" x14ac:dyDescent="0.25">
      <c r="B31" s="63"/>
      <c r="C31" s="63"/>
      <c r="D31" s="63"/>
      <c r="E31" s="71" t="s">
        <v>189</v>
      </c>
      <c r="F31" s="71">
        <v>4</v>
      </c>
      <c r="G31" s="64"/>
      <c r="H31" s="64"/>
      <c r="I31" s="63"/>
      <c r="J31" s="63"/>
      <c r="K31" s="66"/>
    </row>
    <row r="32" spans="2:11" x14ac:dyDescent="0.25">
      <c r="B32" s="63"/>
      <c r="C32" s="63"/>
      <c r="D32" s="63"/>
      <c r="E32" s="71" t="s">
        <v>189</v>
      </c>
      <c r="F32" s="71">
        <v>4</v>
      </c>
      <c r="G32" s="72"/>
      <c r="H32" s="64"/>
      <c r="I32" s="63"/>
      <c r="J32" s="63"/>
      <c r="K32" s="66"/>
    </row>
    <row r="33" spans="2:11" x14ac:dyDescent="0.25">
      <c r="B33" s="64"/>
      <c r="C33" s="64"/>
      <c r="D33" s="64"/>
      <c r="E33" s="78"/>
      <c r="F33" s="77"/>
      <c r="G33" s="64"/>
      <c r="H33" s="64"/>
      <c r="I33" s="79">
        <f>SUM(I30:I32)</f>
        <v>725</v>
      </c>
      <c r="J33" s="79">
        <f>SUM(J30:J32)</f>
        <v>5</v>
      </c>
      <c r="K33" s="99">
        <f>I33/J33</f>
        <v>145</v>
      </c>
    </row>
    <row r="34" spans="2:11" x14ac:dyDescent="0.25">
      <c r="B34" s="64"/>
      <c r="C34" s="64"/>
      <c r="D34" s="64"/>
      <c r="E34" s="78"/>
      <c r="F34" s="77"/>
      <c r="G34" s="64"/>
      <c r="H34" s="64"/>
      <c r="I34" s="100"/>
      <c r="J34" s="100"/>
      <c r="K34" s="99"/>
    </row>
    <row r="35" spans="2:11" x14ac:dyDescent="0.25">
      <c r="B35" s="64"/>
      <c r="C35" s="64"/>
      <c r="D35" s="64"/>
      <c r="E35" s="78"/>
      <c r="F35" s="77"/>
      <c r="G35" s="64"/>
      <c r="H35" s="64"/>
      <c r="I35" s="100"/>
      <c r="J35" s="100"/>
      <c r="K35" s="99"/>
    </row>
    <row r="36" spans="2:11" x14ac:dyDescent="0.25">
      <c r="B36" s="63"/>
      <c r="C36" s="63"/>
      <c r="D36" s="78"/>
      <c r="E36" s="72"/>
      <c r="F36" s="71"/>
      <c r="G36" s="72"/>
      <c r="H36" s="72"/>
      <c r="I36" s="100"/>
      <c r="J36" s="100"/>
      <c r="K36" s="66"/>
    </row>
    <row r="37" spans="2:11" x14ac:dyDescent="0.25">
      <c r="B37" s="63"/>
      <c r="C37" s="63"/>
      <c r="D37" s="78"/>
      <c r="E37" s="72"/>
      <c r="F37" s="71"/>
      <c r="G37" s="72"/>
      <c r="H37" s="71" t="s">
        <v>192</v>
      </c>
      <c r="I37" s="101">
        <f>I14+I19+I24+I28+I33</f>
        <v>7461</v>
      </c>
      <c r="J37" s="102">
        <f>J14+J19+J24+J28+J33</f>
        <v>44</v>
      </c>
      <c r="K37" s="103">
        <f>I37/J37</f>
        <v>169.56818181818181</v>
      </c>
    </row>
    <row r="38" spans="2:11" x14ac:dyDescent="0.25">
      <c r="B38" s="63"/>
      <c r="C38" s="63"/>
      <c r="D38" s="52"/>
      <c r="E38" s="32"/>
      <c r="F38" s="54"/>
      <c r="G38" s="32"/>
      <c r="H38" s="32"/>
      <c r="I38" s="97"/>
      <c r="J38" s="97"/>
      <c r="K38" s="51"/>
    </row>
    <row r="39" spans="2:11" ht="15.75" x14ac:dyDescent="0.25">
      <c r="B39" s="64"/>
      <c r="C39" s="64"/>
      <c r="E39" s="278" t="s">
        <v>193</v>
      </c>
      <c r="F39" s="278"/>
      <c r="G39" s="278"/>
      <c r="I39" s="52"/>
      <c r="J39" s="52"/>
      <c r="K39" s="52"/>
    </row>
    <row r="40" spans="2:11" x14ac:dyDescent="0.25">
      <c r="B40" s="64"/>
      <c r="C40" s="64"/>
      <c r="I40" s="52"/>
      <c r="J40" s="52"/>
      <c r="K40" s="52"/>
    </row>
    <row r="41" spans="2:11" x14ac:dyDescent="0.25">
      <c r="B41" s="193">
        <v>20</v>
      </c>
      <c r="C41" s="63">
        <v>11</v>
      </c>
      <c r="D41" s="63">
        <v>2022</v>
      </c>
      <c r="E41" s="71" t="s">
        <v>194</v>
      </c>
      <c r="F41" s="71">
        <v>4</v>
      </c>
      <c r="G41" s="72" t="s">
        <v>236</v>
      </c>
      <c r="H41" s="72" t="s">
        <v>130</v>
      </c>
      <c r="I41" s="63">
        <v>555</v>
      </c>
      <c r="J41" s="63">
        <v>4</v>
      </c>
      <c r="K41" s="66">
        <f>I41/J41</f>
        <v>138.75</v>
      </c>
    </row>
    <row r="42" spans="2:11" x14ac:dyDescent="0.25">
      <c r="B42" s="63"/>
      <c r="C42" s="63"/>
      <c r="D42" s="63"/>
      <c r="E42" s="71" t="s">
        <v>194</v>
      </c>
      <c r="F42" s="71">
        <v>4</v>
      </c>
      <c r="G42" s="64"/>
      <c r="H42" s="72"/>
      <c r="I42" s="63"/>
      <c r="J42" s="63"/>
      <c r="K42" s="66"/>
    </row>
    <row r="43" spans="2:11" x14ac:dyDescent="0.25">
      <c r="B43" s="63"/>
      <c r="C43" s="63"/>
      <c r="D43" s="63"/>
      <c r="E43" s="71" t="s">
        <v>194</v>
      </c>
      <c r="F43" s="71">
        <v>4</v>
      </c>
      <c r="G43" s="72"/>
      <c r="H43" s="72"/>
      <c r="I43" s="63"/>
      <c r="J43" s="63"/>
      <c r="K43" s="66"/>
    </row>
    <row r="44" spans="2:11" x14ac:dyDescent="0.25">
      <c r="B44" s="54"/>
      <c r="C44" s="63"/>
      <c r="D44" s="63"/>
      <c r="E44" s="71"/>
      <c r="F44" s="71"/>
      <c r="G44" s="77"/>
      <c r="H44" s="72"/>
      <c r="I44" s="79">
        <f>SUM(I41:I43)</f>
        <v>555</v>
      </c>
      <c r="J44" s="79">
        <f>SUM(J41:J43)</f>
        <v>4</v>
      </c>
      <c r="K44" s="99">
        <f>I44/J44</f>
        <v>138.75</v>
      </c>
    </row>
    <row r="45" spans="2:11" x14ac:dyDescent="0.25">
      <c r="B45" s="54"/>
      <c r="C45" s="63"/>
      <c r="D45" s="63"/>
      <c r="E45" s="71"/>
      <c r="F45" s="71"/>
      <c r="G45" s="77"/>
      <c r="H45" s="72"/>
      <c r="I45" s="63"/>
      <c r="J45" s="63"/>
      <c r="K45" s="66"/>
    </row>
    <row r="46" spans="2:11" x14ac:dyDescent="0.25">
      <c r="B46" s="262">
        <v>20</v>
      </c>
      <c r="C46" s="63">
        <v>11</v>
      </c>
      <c r="D46" s="63">
        <v>2022</v>
      </c>
      <c r="E46" s="71" t="s">
        <v>194</v>
      </c>
      <c r="F46" s="71">
        <v>4</v>
      </c>
      <c r="G46" s="72" t="s">
        <v>236</v>
      </c>
      <c r="H46" s="72" t="s">
        <v>129</v>
      </c>
      <c r="I46" s="63">
        <v>1128</v>
      </c>
      <c r="J46" s="63">
        <v>7</v>
      </c>
      <c r="K46" s="66">
        <f>I46/J46</f>
        <v>161.14285714285714</v>
      </c>
    </row>
    <row r="47" spans="2:11" x14ac:dyDescent="0.25">
      <c r="B47" s="63"/>
      <c r="C47" s="63"/>
      <c r="D47" s="63"/>
      <c r="E47" s="71" t="s">
        <v>194</v>
      </c>
      <c r="F47" s="71">
        <v>4</v>
      </c>
      <c r="G47" s="64"/>
      <c r="H47" s="72"/>
      <c r="I47" s="63"/>
      <c r="J47" s="63"/>
      <c r="K47" s="66"/>
    </row>
    <row r="48" spans="2:11" x14ac:dyDescent="0.25">
      <c r="B48" s="63"/>
      <c r="C48" s="63"/>
      <c r="D48" s="63"/>
      <c r="E48" s="71" t="s">
        <v>194</v>
      </c>
      <c r="F48" s="71">
        <v>4</v>
      </c>
      <c r="G48" s="72"/>
      <c r="H48" s="72"/>
      <c r="I48" s="63"/>
      <c r="J48" s="63"/>
      <c r="K48" s="66"/>
    </row>
    <row r="49" spans="2:11" x14ac:dyDescent="0.25">
      <c r="B49" s="54"/>
      <c r="C49" s="63"/>
      <c r="D49" s="63"/>
      <c r="E49" s="71"/>
      <c r="F49" s="71"/>
      <c r="G49" s="77"/>
      <c r="H49" s="72"/>
      <c r="I49" s="79">
        <f>SUM(I46:I48)</f>
        <v>1128</v>
      </c>
      <c r="J49" s="79">
        <f>SUM(J46:J48)</f>
        <v>7</v>
      </c>
      <c r="K49" s="99">
        <f>I49/J49</f>
        <v>161.14285714285714</v>
      </c>
    </row>
    <row r="50" spans="2:11" x14ac:dyDescent="0.25">
      <c r="B50" s="54"/>
      <c r="C50" s="63"/>
      <c r="D50" s="63"/>
      <c r="E50" s="71"/>
      <c r="F50" s="71"/>
      <c r="G50" s="77"/>
      <c r="H50" s="72"/>
      <c r="I50" s="63"/>
      <c r="J50" s="63"/>
      <c r="K50" s="66"/>
    </row>
    <row r="51" spans="2:11" x14ac:dyDescent="0.25">
      <c r="B51" s="262">
        <v>20</v>
      </c>
      <c r="C51" s="63">
        <v>11</v>
      </c>
      <c r="D51" s="63">
        <v>2022</v>
      </c>
      <c r="E51" s="71" t="s">
        <v>194</v>
      </c>
      <c r="F51" s="71">
        <v>4</v>
      </c>
      <c r="G51" s="72" t="s">
        <v>236</v>
      </c>
      <c r="H51" s="72" t="s">
        <v>127</v>
      </c>
      <c r="I51" s="63">
        <v>729</v>
      </c>
      <c r="J51" s="63">
        <v>5</v>
      </c>
      <c r="K51" s="66">
        <f>I51/J51</f>
        <v>145.80000000000001</v>
      </c>
    </row>
    <row r="52" spans="2:11" x14ac:dyDescent="0.25">
      <c r="B52" s="262"/>
      <c r="C52" s="63"/>
      <c r="D52" s="63"/>
      <c r="E52" s="262"/>
      <c r="F52" s="262"/>
      <c r="G52" s="72"/>
      <c r="H52" s="72"/>
      <c r="I52" s="63"/>
      <c r="J52" s="63"/>
      <c r="K52" s="66"/>
    </row>
    <row r="53" spans="2:11" x14ac:dyDescent="0.25">
      <c r="B53" s="54"/>
      <c r="C53" s="63"/>
      <c r="D53" s="63"/>
      <c r="E53" s="71"/>
      <c r="F53" s="71"/>
      <c r="G53" s="77"/>
      <c r="I53" s="79">
        <f>SUM(I51:I51)</f>
        <v>729</v>
      </c>
      <c r="J53" s="79">
        <f>SUM(J51:J51)</f>
        <v>5</v>
      </c>
      <c r="K53" s="99">
        <f>I53/J53</f>
        <v>145.80000000000001</v>
      </c>
    </row>
    <row r="54" spans="2:11" x14ac:dyDescent="0.25">
      <c r="B54" s="54"/>
      <c r="C54" s="63"/>
      <c r="D54" s="63"/>
      <c r="E54" s="71"/>
      <c r="F54" s="71"/>
      <c r="G54" s="77"/>
      <c r="I54" s="63"/>
      <c r="J54" s="63"/>
      <c r="K54" s="66"/>
    </row>
    <row r="55" spans="2:11" x14ac:dyDescent="0.25">
      <c r="B55" s="262">
        <v>20</v>
      </c>
      <c r="C55" s="63">
        <v>11</v>
      </c>
      <c r="D55" s="63">
        <v>2022</v>
      </c>
      <c r="E55" s="71" t="s">
        <v>194</v>
      </c>
      <c r="F55" s="71">
        <v>4</v>
      </c>
      <c r="G55" s="72" t="s">
        <v>236</v>
      </c>
      <c r="H55" s="72" t="s">
        <v>289</v>
      </c>
      <c r="I55" s="63">
        <v>723</v>
      </c>
      <c r="J55" s="63">
        <v>5</v>
      </c>
      <c r="K55" s="66">
        <f>I55/J55</f>
        <v>144.6</v>
      </c>
    </row>
    <row r="56" spans="2:11" x14ac:dyDescent="0.25">
      <c r="B56" s="98"/>
      <c r="C56" s="63"/>
      <c r="D56" s="170"/>
      <c r="E56" s="71" t="s">
        <v>194</v>
      </c>
      <c r="F56" s="71">
        <v>4</v>
      </c>
      <c r="G56" s="72"/>
      <c r="H56" s="77"/>
      <c r="I56" s="63"/>
      <c r="J56" s="63"/>
      <c r="K56" s="66"/>
    </row>
    <row r="57" spans="2:11" x14ac:dyDescent="0.25">
      <c r="B57" s="64"/>
      <c r="C57" s="64"/>
      <c r="D57" s="64"/>
      <c r="E57" s="63"/>
      <c r="F57" s="77"/>
      <c r="G57" s="77"/>
      <c r="H57" s="77"/>
      <c r="I57" s="79">
        <f>SUM(I55:I56)</f>
        <v>723</v>
      </c>
      <c r="J57" s="79">
        <f>SUM(J55:J56)</f>
        <v>5</v>
      </c>
      <c r="K57" s="99">
        <f>I57/J57</f>
        <v>144.6</v>
      </c>
    </row>
    <row r="58" spans="2:11" x14ac:dyDescent="0.25">
      <c r="B58" s="64"/>
      <c r="C58" s="64"/>
      <c r="D58" s="64"/>
      <c r="E58" s="63"/>
      <c r="F58" s="77"/>
      <c r="G58" s="77"/>
      <c r="H58" s="77"/>
      <c r="I58" s="63"/>
      <c r="J58" s="63"/>
      <c r="K58" s="63"/>
    </row>
    <row r="59" spans="2:11" x14ac:dyDescent="0.25">
      <c r="B59" s="262">
        <v>20</v>
      </c>
      <c r="C59" s="63">
        <v>11</v>
      </c>
      <c r="D59" s="63">
        <v>2022</v>
      </c>
      <c r="E59" s="71" t="s">
        <v>194</v>
      </c>
      <c r="F59" s="71">
        <v>4</v>
      </c>
      <c r="G59" s="72" t="s">
        <v>236</v>
      </c>
      <c r="H59" s="67" t="s">
        <v>138</v>
      </c>
      <c r="I59" s="63">
        <v>1139</v>
      </c>
      <c r="J59" s="63">
        <v>7</v>
      </c>
      <c r="K59" s="66">
        <f>I59/J59</f>
        <v>162.71428571428572</v>
      </c>
    </row>
    <row r="60" spans="2:11" x14ac:dyDescent="0.25">
      <c r="B60" s="63"/>
      <c r="C60" s="63"/>
      <c r="D60" s="63"/>
      <c r="E60" s="71" t="s">
        <v>194</v>
      </c>
      <c r="F60" s="71">
        <v>4</v>
      </c>
      <c r="G60" s="64"/>
      <c r="H60" s="77"/>
      <c r="I60" s="63"/>
      <c r="J60" s="63"/>
      <c r="K60" s="66"/>
    </row>
    <row r="61" spans="2:11" x14ac:dyDescent="0.25">
      <c r="B61" s="63"/>
      <c r="C61" s="63"/>
      <c r="D61" s="63"/>
      <c r="E61" s="170" t="s">
        <v>194</v>
      </c>
      <c r="F61" s="170">
        <v>4</v>
      </c>
      <c r="G61" s="72"/>
      <c r="H61" s="77"/>
      <c r="I61" s="63"/>
      <c r="J61" s="63"/>
      <c r="K61" s="66"/>
    </row>
    <row r="62" spans="2:11" x14ac:dyDescent="0.25">
      <c r="C62" s="64"/>
      <c r="G62" s="77"/>
      <c r="H62" s="77"/>
      <c r="I62" s="79">
        <f>SUM(I59:I60)</f>
        <v>1139</v>
      </c>
      <c r="J62" s="79">
        <f>SUM(J59:J60)</f>
        <v>7</v>
      </c>
      <c r="K62" s="66">
        <f>I62/J62</f>
        <v>162.71428571428572</v>
      </c>
    </row>
    <row r="63" spans="2:11" x14ac:dyDescent="0.25">
      <c r="C63" s="64"/>
      <c r="G63" s="77"/>
      <c r="H63" s="77"/>
      <c r="I63" s="100"/>
      <c r="J63" s="100"/>
      <c r="K63" s="66"/>
    </row>
    <row r="64" spans="2:11" x14ac:dyDescent="0.25">
      <c r="B64" s="63"/>
      <c r="C64" s="63"/>
      <c r="D64" s="63"/>
      <c r="E64" s="206"/>
      <c r="F64" s="206"/>
      <c r="G64" s="64"/>
      <c r="H64" s="77"/>
      <c r="I64" s="100"/>
      <c r="J64" s="100"/>
      <c r="K64" s="66"/>
    </row>
    <row r="65" spans="2:11" x14ac:dyDescent="0.25">
      <c r="C65" s="64"/>
      <c r="G65" s="77"/>
      <c r="H65" s="77"/>
      <c r="I65" s="100"/>
      <c r="J65" s="100"/>
      <c r="K65" s="66"/>
    </row>
    <row r="66" spans="2:11" x14ac:dyDescent="0.25">
      <c r="C66" s="64"/>
      <c r="G66" s="77"/>
      <c r="H66" s="71" t="s">
        <v>192</v>
      </c>
      <c r="I66" s="101">
        <f>I44+I49+I53+I57+I62</f>
        <v>4274</v>
      </c>
      <c r="J66" s="102">
        <f>J44+J49+J53+J57+J62</f>
        <v>28</v>
      </c>
      <c r="K66" s="103">
        <f>I66/J66</f>
        <v>152.64285714285714</v>
      </c>
    </row>
    <row r="67" spans="2:11" ht="15.75" x14ac:dyDescent="0.25">
      <c r="C67" s="64"/>
      <c r="E67" s="278" t="s">
        <v>195</v>
      </c>
      <c r="F67" s="278"/>
      <c r="G67" s="278"/>
      <c r="I67" s="97"/>
      <c r="J67" s="97"/>
      <c r="K67" s="51"/>
    </row>
    <row r="68" spans="2:11" x14ac:dyDescent="0.25">
      <c r="C68" s="64"/>
      <c r="I68" s="52"/>
      <c r="J68" s="52"/>
      <c r="K68" s="52"/>
    </row>
    <row r="69" spans="2:11" x14ac:dyDescent="0.25">
      <c r="B69" s="170">
        <v>16</v>
      </c>
      <c r="C69" s="63">
        <v>10</v>
      </c>
      <c r="D69" s="63">
        <v>2022</v>
      </c>
      <c r="E69" s="71" t="s">
        <v>196</v>
      </c>
      <c r="F69" s="71">
        <v>3</v>
      </c>
      <c r="G69" s="72" t="s">
        <v>134</v>
      </c>
      <c r="H69" s="64" t="s">
        <v>197</v>
      </c>
      <c r="I69" s="63">
        <v>879</v>
      </c>
      <c r="J69" s="63">
        <v>7</v>
      </c>
      <c r="K69" s="66">
        <f>I69/J69</f>
        <v>125.57142857142857</v>
      </c>
    </row>
    <row r="70" spans="2:11" x14ac:dyDescent="0.25">
      <c r="B70" s="63"/>
      <c r="C70" s="63"/>
      <c r="D70" s="63"/>
      <c r="E70" s="71" t="s">
        <v>196</v>
      </c>
      <c r="F70" s="170">
        <v>3</v>
      </c>
      <c r="G70" s="72"/>
      <c r="H70" s="64"/>
      <c r="I70" s="63"/>
      <c r="J70" s="63"/>
      <c r="K70" s="66"/>
    </row>
    <row r="71" spans="2:11" x14ac:dyDescent="0.25">
      <c r="B71" s="63"/>
      <c r="C71" s="63"/>
      <c r="D71" s="63"/>
      <c r="E71" s="71" t="s">
        <v>196</v>
      </c>
      <c r="F71" s="170">
        <v>3</v>
      </c>
      <c r="G71" s="72"/>
      <c r="H71" s="64"/>
      <c r="I71" s="63"/>
      <c r="J71" s="63"/>
      <c r="K71" s="66"/>
    </row>
    <row r="72" spans="2:11" x14ac:dyDescent="0.25">
      <c r="B72" s="64"/>
      <c r="C72" s="64"/>
      <c r="D72" s="64"/>
      <c r="E72" s="78"/>
      <c r="F72" s="77"/>
      <c r="G72" s="64"/>
      <c r="H72" s="64"/>
      <c r="I72" s="79">
        <f>SUM(I69:I71)</f>
        <v>879</v>
      </c>
      <c r="J72" s="79">
        <f>SUM(J69:J71)</f>
        <v>7</v>
      </c>
      <c r="K72" s="66">
        <f>I72/J72</f>
        <v>125.57142857142857</v>
      </c>
    </row>
    <row r="73" spans="2:11" x14ac:dyDescent="0.25">
      <c r="B73" s="64"/>
      <c r="C73" s="64"/>
      <c r="D73" s="64"/>
      <c r="E73" s="78"/>
      <c r="F73" s="77"/>
      <c r="G73" s="64"/>
      <c r="H73" s="64"/>
      <c r="I73" s="63"/>
      <c r="J73" s="63"/>
      <c r="K73" s="63"/>
    </row>
    <row r="74" spans="2:11" x14ac:dyDescent="0.25">
      <c r="B74" s="245">
        <v>16</v>
      </c>
      <c r="C74" s="63">
        <v>10</v>
      </c>
      <c r="D74" s="63">
        <v>2022</v>
      </c>
      <c r="E74" s="71" t="s">
        <v>196</v>
      </c>
      <c r="F74" s="170">
        <v>3</v>
      </c>
      <c r="G74" s="72" t="s">
        <v>134</v>
      </c>
      <c r="H74" s="72" t="s">
        <v>133</v>
      </c>
      <c r="I74" s="63">
        <v>888</v>
      </c>
      <c r="J74" s="63">
        <v>7</v>
      </c>
      <c r="K74" s="66">
        <f>I74/J74</f>
        <v>126.85714285714286</v>
      </c>
    </row>
    <row r="75" spans="2:11" x14ac:dyDescent="0.25">
      <c r="B75" s="170"/>
      <c r="C75" s="63"/>
      <c r="D75" s="63"/>
      <c r="E75" s="170" t="s">
        <v>196</v>
      </c>
      <c r="F75" s="170">
        <v>3</v>
      </c>
      <c r="G75" s="72"/>
      <c r="H75" s="72"/>
      <c r="I75" s="63"/>
      <c r="J75" s="63"/>
      <c r="K75" s="66"/>
    </row>
    <row r="76" spans="2:11" x14ac:dyDescent="0.25">
      <c r="B76" s="63"/>
      <c r="C76" s="63"/>
      <c r="D76" s="63"/>
      <c r="E76" s="71" t="s">
        <v>196</v>
      </c>
      <c r="F76" s="170">
        <v>3</v>
      </c>
      <c r="G76" s="72"/>
      <c r="H76" s="64"/>
      <c r="I76" s="63"/>
      <c r="J76" s="63"/>
      <c r="K76" s="66"/>
    </row>
    <row r="77" spans="2:11" x14ac:dyDescent="0.25">
      <c r="B77" s="64"/>
      <c r="C77" s="64"/>
      <c r="D77" s="64"/>
      <c r="E77" s="78"/>
      <c r="F77" s="77"/>
      <c r="G77" s="64"/>
      <c r="H77" s="64"/>
      <c r="I77" s="79">
        <f>SUM(I74:I76)</f>
        <v>888</v>
      </c>
      <c r="J77" s="79">
        <f>SUM(J74:J76)</f>
        <v>7</v>
      </c>
      <c r="K77" s="66">
        <f>I77/J77</f>
        <v>126.85714285714286</v>
      </c>
    </row>
    <row r="78" spans="2:11" x14ac:dyDescent="0.25">
      <c r="B78" s="64"/>
      <c r="C78" s="64"/>
      <c r="D78" s="64"/>
      <c r="E78" s="78"/>
      <c r="F78" s="77"/>
      <c r="G78" s="64"/>
      <c r="H78" s="64"/>
      <c r="I78" s="63"/>
      <c r="J78" s="63"/>
      <c r="K78" s="63"/>
    </row>
    <row r="79" spans="2:11" x14ac:dyDescent="0.25">
      <c r="B79" s="245">
        <v>16</v>
      </c>
      <c r="C79" s="63">
        <v>10</v>
      </c>
      <c r="D79" s="63">
        <v>2022</v>
      </c>
      <c r="E79" s="71" t="s">
        <v>196</v>
      </c>
      <c r="F79" s="170">
        <v>3</v>
      </c>
      <c r="G79" s="72" t="s">
        <v>134</v>
      </c>
      <c r="H79" s="64" t="s">
        <v>369</v>
      </c>
      <c r="I79" s="63">
        <v>750</v>
      </c>
      <c r="J79" s="63">
        <v>6</v>
      </c>
      <c r="K79" s="66">
        <f>I79/J79</f>
        <v>125</v>
      </c>
    </row>
    <row r="80" spans="2:11" x14ac:dyDescent="0.25">
      <c r="B80" s="63"/>
      <c r="C80" s="63"/>
      <c r="D80" s="63"/>
      <c r="E80" s="71" t="s">
        <v>196</v>
      </c>
      <c r="F80" s="170">
        <v>3</v>
      </c>
      <c r="G80" s="72"/>
      <c r="H80" s="64"/>
      <c r="I80" s="63"/>
      <c r="J80" s="63"/>
      <c r="K80" s="66"/>
    </row>
    <row r="81" spans="2:11" x14ac:dyDescent="0.25">
      <c r="B81" s="63"/>
      <c r="C81" s="63"/>
      <c r="D81" s="63"/>
      <c r="E81" s="71" t="s">
        <v>196</v>
      </c>
      <c r="F81" s="170">
        <v>3</v>
      </c>
      <c r="G81" s="72"/>
      <c r="H81" s="64"/>
      <c r="I81" s="63"/>
      <c r="J81" s="63"/>
      <c r="K81" s="66"/>
    </row>
    <row r="82" spans="2:11" x14ac:dyDescent="0.25">
      <c r="B82" s="64"/>
      <c r="C82" s="64"/>
      <c r="D82" s="64"/>
      <c r="E82" s="78"/>
      <c r="F82" s="77"/>
      <c r="G82" s="64"/>
      <c r="H82" s="64"/>
      <c r="I82" s="79">
        <f>SUM(I79:I81)</f>
        <v>750</v>
      </c>
      <c r="J82" s="79">
        <f>SUM(J79:J81)</f>
        <v>6</v>
      </c>
      <c r="K82" s="66">
        <f>I82/J82</f>
        <v>125</v>
      </c>
    </row>
    <row r="83" spans="2:11" x14ac:dyDescent="0.25">
      <c r="B83" s="64"/>
      <c r="C83" s="64"/>
      <c r="D83" s="64"/>
      <c r="E83" s="78"/>
      <c r="F83" s="77"/>
      <c r="G83" s="64"/>
      <c r="H83" s="64"/>
      <c r="I83" s="63"/>
      <c r="J83" s="63"/>
      <c r="K83" s="63"/>
    </row>
    <row r="84" spans="2:11" x14ac:dyDescent="0.25">
      <c r="B84" s="245">
        <v>16</v>
      </c>
      <c r="C84" s="63">
        <v>10</v>
      </c>
      <c r="D84" s="63">
        <v>2022</v>
      </c>
      <c r="E84" s="71" t="s">
        <v>196</v>
      </c>
      <c r="F84" s="170">
        <v>3</v>
      </c>
      <c r="G84" s="72" t="s">
        <v>134</v>
      </c>
      <c r="H84" s="72" t="s">
        <v>135</v>
      </c>
      <c r="I84" s="63">
        <v>1151</v>
      </c>
      <c r="J84" s="63">
        <v>7</v>
      </c>
      <c r="K84" s="66">
        <f>I84/J84</f>
        <v>164.42857142857142</v>
      </c>
    </row>
    <row r="85" spans="2:11" x14ac:dyDescent="0.25">
      <c r="B85" s="170"/>
      <c r="C85" s="63"/>
      <c r="D85" s="63"/>
      <c r="E85" s="170" t="s">
        <v>196</v>
      </c>
      <c r="F85" s="170">
        <v>3</v>
      </c>
      <c r="G85" s="72"/>
      <c r="H85" s="72"/>
      <c r="I85" s="63"/>
      <c r="J85" s="63"/>
      <c r="K85" s="66"/>
    </row>
    <row r="86" spans="2:11" x14ac:dyDescent="0.25">
      <c r="B86" s="63"/>
      <c r="C86" s="63"/>
      <c r="D86" s="63"/>
      <c r="E86" s="71" t="s">
        <v>196</v>
      </c>
      <c r="F86" s="170">
        <v>3</v>
      </c>
      <c r="G86" s="72"/>
      <c r="H86" s="64"/>
      <c r="I86" s="63"/>
      <c r="J86" s="63"/>
      <c r="K86" s="66"/>
    </row>
    <row r="87" spans="2:11" x14ac:dyDescent="0.25">
      <c r="B87" s="64"/>
      <c r="H87" s="64"/>
      <c r="I87" s="79">
        <f>SUM(I84:I86)</f>
        <v>1151</v>
      </c>
      <c r="J87" s="79">
        <f>SUM(J84:J86)</f>
        <v>7</v>
      </c>
      <c r="K87" s="66">
        <f>I87/J87</f>
        <v>164.42857142857142</v>
      </c>
    </row>
    <row r="88" spans="2:11" x14ac:dyDescent="0.25">
      <c r="H88" s="64"/>
      <c r="I88" s="52"/>
      <c r="J88" s="52"/>
      <c r="K88" s="52"/>
    </row>
    <row r="89" spans="2:11" x14ac:dyDescent="0.25">
      <c r="H89" s="71" t="s">
        <v>192</v>
      </c>
      <c r="I89" s="101">
        <f>I72+I77+I82+I87</f>
        <v>3668</v>
      </c>
      <c r="J89" s="102">
        <f>J72+J77+J82+J87</f>
        <v>27</v>
      </c>
      <c r="K89" s="103">
        <f>I89/J89</f>
        <v>135.85185185185185</v>
      </c>
    </row>
    <row r="90" spans="2:11" x14ac:dyDescent="0.25">
      <c r="I90" s="52"/>
      <c r="J90" s="52"/>
      <c r="K90" s="52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topLeftCell="A12" workbookViewId="0">
      <selection activeCell="K34" sqref="K3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384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198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109</v>
      </c>
      <c r="C6" s="60" t="s">
        <v>110</v>
      </c>
      <c r="D6" s="60" t="s">
        <v>111</v>
      </c>
      <c r="E6" s="60" t="s">
        <v>187</v>
      </c>
      <c r="F6" s="60" t="s">
        <v>113</v>
      </c>
      <c r="G6" s="60" t="s">
        <v>114</v>
      </c>
      <c r="H6" s="60" t="s">
        <v>115</v>
      </c>
      <c r="I6" s="60" t="s">
        <v>117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79" t="s">
        <v>385</v>
      </c>
      <c r="H8" s="279"/>
      <c r="I8" s="94"/>
      <c r="J8" s="94"/>
      <c r="K8" s="94"/>
    </row>
    <row r="9" spans="2:11" x14ac:dyDescent="0.25">
      <c r="B9" s="247">
        <v>20</v>
      </c>
      <c r="C9" s="63">
        <v>11</v>
      </c>
      <c r="D9" s="63">
        <v>2022</v>
      </c>
      <c r="E9" s="71" t="s">
        <v>442</v>
      </c>
      <c r="F9" s="71">
        <v>5</v>
      </c>
      <c r="G9" s="64" t="s">
        <v>439</v>
      </c>
      <c r="H9" s="72" t="s">
        <v>440</v>
      </c>
      <c r="I9" s="63">
        <v>1737</v>
      </c>
      <c r="J9" s="63">
        <v>9</v>
      </c>
      <c r="K9" s="66">
        <f>I9/J9</f>
        <v>193</v>
      </c>
    </row>
    <row r="10" spans="2:11" x14ac:dyDescent="0.25">
      <c r="B10" s="98"/>
      <c r="C10" s="63"/>
      <c r="D10" s="54"/>
      <c r="E10" s="71"/>
      <c r="F10" s="71"/>
      <c r="G10" s="64"/>
      <c r="H10" s="72"/>
      <c r="I10" s="100"/>
      <c r="J10" s="100"/>
      <c r="K10" s="66"/>
    </row>
    <row r="11" spans="2:11" x14ac:dyDescent="0.25">
      <c r="B11" s="63"/>
      <c r="C11" s="63"/>
      <c r="D11" s="63"/>
      <c r="E11" s="71"/>
      <c r="F11" s="63"/>
      <c r="G11" s="72"/>
      <c r="H11" s="77"/>
      <c r="I11" s="63"/>
      <c r="J11" s="63"/>
      <c r="K11" s="66"/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1737</v>
      </c>
      <c r="J12" s="79">
        <f>SUM(J9:J11)</f>
        <v>9</v>
      </c>
      <c r="K12" s="66">
        <f>I12/J12</f>
        <v>193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59">
        <v>20</v>
      </c>
      <c r="C14" s="63">
        <v>11</v>
      </c>
      <c r="D14" s="63">
        <v>2022</v>
      </c>
      <c r="E14" s="259" t="s">
        <v>442</v>
      </c>
      <c r="F14" s="259">
        <v>5</v>
      </c>
      <c r="G14" s="64" t="s">
        <v>439</v>
      </c>
      <c r="H14" s="72" t="s">
        <v>290</v>
      </c>
      <c r="I14" s="63">
        <v>1690</v>
      </c>
      <c r="J14" s="63">
        <v>9</v>
      </c>
      <c r="K14" s="66">
        <f>I14/J14</f>
        <v>187.77777777777777</v>
      </c>
    </row>
    <row r="15" spans="2:11" x14ac:dyDescent="0.25">
      <c r="B15" s="98"/>
      <c r="C15" s="63"/>
      <c r="D15" s="54"/>
      <c r="E15" s="203"/>
      <c r="F15" s="203"/>
      <c r="G15" s="64"/>
      <c r="H15" s="77"/>
      <c r="I15" s="63"/>
      <c r="J15" s="63"/>
      <c r="K15" s="66"/>
    </row>
    <row r="16" spans="2:11" x14ac:dyDescent="0.25">
      <c r="B16" s="63"/>
      <c r="C16" s="63"/>
      <c r="D16" s="63"/>
      <c r="E16" s="71"/>
      <c r="F16" s="63"/>
      <c r="G16" s="72"/>
      <c r="H16" s="77"/>
      <c r="I16" s="63"/>
      <c r="J16" s="63"/>
      <c r="K16" s="204"/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1690</v>
      </c>
      <c r="J17" s="79">
        <f>SUM(J14:J16)</f>
        <v>9</v>
      </c>
      <c r="K17" s="66">
        <f>I17/J17</f>
        <v>187.77777777777777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59">
        <v>20</v>
      </c>
      <c r="C19" s="63">
        <v>11</v>
      </c>
      <c r="D19" s="63">
        <v>2022</v>
      </c>
      <c r="E19" s="259" t="s">
        <v>442</v>
      </c>
      <c r="F19" s="259">
        <v>5</v>
      </c>
      <c r="G19" s="64" t="s">
        <v>439</v>
      </c>
      <c r="H19" s="72" t="s">
        <v>443</v>
      </c>
      <c r="I19" s="63">
        <v>1559</v>
      </c>
      <c r="J19" s="63">
        <v>9</v>
      </c>
      <c r="K19" s="66">
        <f>I19/J19</f>
        <v>173.22222222222223</v>
      </c>
    </row>
    <row r="20" spans="2:11" x14ac:dyDescent="0.25">
      <c r="B20" s="98"/>
      <c r="C20" s="63"/>
      <c r="D20" s="54"/>
      <c r="E20" s="203"/>
      <c r="F20" s="203"/>
      <c r="G20" s="64"/>
      <c r="H20" s="77"/>
      <c r="I20" s="63"/>
      <c r="J20" s="63"/>
      <c r="K20" s="66"/>
    </row>
    <row r="21" spans="2:11" x14ac:dyDescent="0.25">
      <c r="B21" s="63"/>
      <c r="C21" s="63"/>
      <c r="D21" s="63"/>
      <c r="E21" s="71"/>
      <c r="F21" s="63"/>
      <c r="G21" s="72"/>
      <c r="H21" s="77"/>
      <c r="I21" s="63"/>
      <c r="J21" s="63"/>
      <c r="K21" s="172"/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1559</v>
      </c>
      <c r="J22" s="79">
        <f>SUM(J19:J21)</f>
        <v>9</v>
      </c>
      <c r="K22" s="66">
        <f>I22/J22</f>
        <v>173.22222222222223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59">
        <v>20</v>
      </c>
      <c r="C24" s="63">
        <v>11</v>
      </c>
      <c r="D24" s="63">
        <v>2022</v>
      </c>
      <c r="E24" s="259" t="s">
        <v>442</v>
      </c>
      <c r="F24" s="259">
        <v>5</v>
      </c>
      <c r="G24" s="64" t="s">
        <v>439</v>
      </c>
      <c r="H24" s="72" t="s">
        <v>128</v>
      </c>
      <c r="I24" s="63">
        <v>1473</v>
      </c>
      <c r="J24" s="63">
        <v>8</v>
      </c>
      <c r="K24" s="66">
        <f>I24/J24</f>
        <v>184.125</v>
      </c>
    </row>
    <row r="25" spans="2:11" x14ac:dyDescent="0.25">
      <c r="B25" s="98"/>
      <c r="C25" s="63"/>
      <c r="D25" s="54"/>
      <c r="E25" s="203"/>
      <c r="F25" s="203"/>
      <c r="G25" s="64"/>
      <c r="H25" s="77"/>
      <c r="I25" s="63"/>
      <c r="J25" s="63"/>
      <c r="K25" s="66"/>
    </row>
    <row r="26" spans="2:11" x14ac:dyDescent="0.25">
      <c r="B26" s="63"/>
      <c r="C26" s="63"/>
      <c r="D26" s="63"/>
      <c r="E26" s="71"/>
      <c r="F26" s="63"/>
      <c r="G26" s="72"/>
      <c r="H26" s="77"/>
      <c r="I26" s="63"/>
      <c r="J26" s="63"/>
      <c r="K26" s="66"/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1473</v>
      </c>
      <c r="J27" s="79">
        <f>SUM(J24:J26)</f>
        <v>8</v>
      </c>
      <c r="K27" s="66">
        <f>I27/J27</f>
        <v>184.125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59">
        <v>20</v>
      </c>
      <c r="C29" s="63">
        <v>11</v>
      </c>
      <c r="D29" s="63">
        <v>2022</v>
      </c>
      <c r="E29" s="259" t="s">
        <v>442</v>
      </c>
      <c r="F29" s="259">
        <v>5</v>
      </c>
      <c r="G29" s="64" t="s">
        <v>439</v>
      </c>
      <c r="H29" s="72" t="s">
        <v>242</v>
      </c>
      <c r="I29" s="63">
        <v>843</v>
      </c>
      <c r="J29" s="63">
        <v>5</v>
      </c>
      <c r="K29" s="66">
        <f>I29/J29</f>
        <v>168.6</v>
      </c>
    </row>
    <row r="30" spans="2:11" x14ac:dyDescent="0.25">
      <c r="B30" s="98"/>
      <c r="C30" s="63"/>
      <c r="D30" s="54"/>
      <c r="E30" s="203"/>
      <c r="F30" s="203"/>
      <c r="G30" s="64"/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843</v>
      </c>
      <c r="J32" s="79">
        <f>SUM(J29:J31)</f>
        <v>5</v>
      </c>
      <c r="K32" s="66">
        <f>I32/J32</f>
        <v>168.6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59">
        <v>20</v>
      </c>
      <c r="C34" s="63">
        <v>11</v>
      </c>
      <c r="D34" s="63">
        <v>2022</v>
      </c>
      <c r="E34" s="259" t="s">
        <v>442</v>
      </c>
      <c r="F34" s="259">
        <v>5</v>
      </c>
      <c r="G34" s="64" t="s">
        <v>439</v>
      </c>
      <c r="H34" s="72" t="s">
        <v>125</v>
      </c>
      <c r="I34" s="100">
        <v>834</v>
      </c>
      <c r="J34" s="100">
        <v>5</v>
      </c>
      <c r="K34" s="66">
        <f>I34/J34</f>
        <v>166.8</v>
      </c>
    </row>
    <row r="35" spans="2:11" x14ac:dyDescent="0.25">
      <c r="B35" s="98"/>
      <c r="C35" s="63"/>
      <c r="D35" s="54"/>
      <c r="E35" s="203"/>
      <c r="F35" s="203"/>
      <c r="G35" s="64"/>
      <c r="H35" s="72"/>
      <c r="I35" s="100"/>
      <c r="J35" s="100"/>
      <c r="K35" s="66"/>
    </row>
    <row r="36" spans="2:11" x14ac:dyDescent="0.25">
      <c r="B36" s="63"/>
      <c r="C36" s="63"/>
      <c r="D36" s="63"/>
      <c r="E36" s="212"/>
      <c r="F36" s="212"/>
      <c r="G36" s="72"/>
      <c r="H36" s="72"/>
      <c r="I36" s="100"/>
      <c r="J36" s="100"/>
      <c r="K36" s="66"/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834</v>
      </c>
      <c r="J37" s="79">
        <f>SUM(J34:J36)</f>
        <v>5</v>
      </c>
      <c r="K37" s="66">
        <f>I37/J37</f>
        <v>166.8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192</v>
      </c>
      <c r="I39" s="101">
        <f>I12+I17+I22+I27+I32+I37</f>
        <v>8136</v>
      </c>
      <c r="J39" s="102">
        <f>J12+J17+J22+J27+J32+J37</f>
        <v>45</v>
      </c>
      <c r="K39" s="103">
        <f>I39/J39</f>
        <v>180.8</v>
      </c>
    </row>
    <row r="40" spans="2:11" ht="22.5" customHeight="1" x14ac:dyDescent="0.25">
      <c r="B40" s="54"/>
      <c r="C40" s="52"/>
      <c r="D40" s="52"/>
      <c r="E40" s="32"/>
      <c r="F40" s="54"/>
      <c r="G40" s="279" t="s">
        <v>265</v>
      </c>
      <c r="H40" s="279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47">
        <v>16</v>
      </c>
      <c r="C42" s="63">
        <v>10</v>
      </c>
      <c r="D42" s="63">
        <v>2022</v>
      </c>
      <c r="E42" s="171" t="s">
        <v>196</v>
      </c>
      <c r="F42" s="171">
        <v>5</v>
      </c>
      <c r="G42" s="64" t="s">
        <v>119</v>
      </c>
      <c r="H42" s="72" t="s">
        <v>139</v>
      </c>
      <c r="I42" s="63">
        <v>1693</v>
      </c>
      <c r="J42" s="63">
        <v>9</v>
      </c>
      <c r="K42" s="66">
        <f>I42/J42</f>
        <v>188.11111111111111</v>
      </c>
    </row>
    <row r="43" spans="2:11" x14ac:dyDescent="0.25">
      <c r="B43" s="98"/>
      <c r="C43" s="63"/>
      <c r="D43" s="212"/>
      <c r="E43" s="203"/>
      <c r="F43" s="203"/>
      <c r="G43" s="64"/>
      <c r="H43" s="72"/>
      <c r="I43" s="63"/>
      <c r="J43" s="63"/>
      <c r="K43" s="66"/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1693</v>
      </c>
      <c r="J45" s="79">
        <f>SUM(J42:J44)</f>
        <v>9</v>
      </c>
      <c r="K45" s="66">
        <f>I45/J45</f>
        <v>188.11111111111111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47">
        <v>16</v>
      </c>
      <c r="C47" s="63">
        <v>10</v>
      </c>
      <c r="D47" s="63">
        <v>2022</v>
      </c>
      <c r="E47" s="171" t="s">
        <v>196</v>
      </c>
      <c r="F47" s="171">
        <v>5</v>
      </c>
      <c r="G47" s="64" t="s">
        <v>119</v>
      </c>
      <c r="H47" s="72" t="s">
        <v>132</v>
      </c>
      <c r="I47" s="63">
        <v>1448</v>
      </c>
      <c r="J47" s="63">
        <v>8</v>
      </c>
      <c r="K47" s="66">
        <f>I47/J47</f>
        <v>181</v>
      </c>
    </row>
    <row r="48" spans="2:11" x14ac:dyDescent="0.25">
      <c r="B48" s="98"/>
      <c r="C48" s="63"/>
      <c r="D48" s="212"/>
      <c r="E48" s="203"/>
      <c r="F48" s="203"/>
      <c r="G48" s="64"/>
      <c r="H48" s="72"/>
      <c r="I48" s="63"/>
      <c r="J48" s="63"/>
      <c r="K48" s="66"/>
    </row>
    <row r="49" spans="2:11" x14ac:dyDescent="0.25">
      <c r="B49" s="63"/>
      <c r="C49" s="63"/>
      <c r="D49" s="63"/>
      <c r="E49" s="212"/>
      <c r="F49" s="212"/>
      <c r="G49" s="72"/>
      <c r="H49" s="72"/>
      <c r="I49" s="63"/>
      <c r="J49" s="63"/>
      <c r="K49" s="66"/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1448</v>
      </c>
      <c r="J50" s="79">
        <f>SUM(J47:J49)</f>
        <v>8</v>
      </c>
      <c r="K50" s="66">
        <f>I50/J50</f>
        <v>181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47">
        <v>16</v>
      </c>
      <c r="C52" s="63">
        <v>10</v>
      </c>
      <c r="D52" s="63">
        <v>2022</v>
      </c>
      <c r="E52" s="171" t="s">
        <v>196</v>
      </c>
      <c r="F52" s="171">
        <v>5</v>
      </c>
      <c r="G52" s="64" t="s">
        <v>119</v>
      </c>
      <c r="H52" s="72" t="s">
        <v>227</v>
      </c>
      <c r="I52" s="63">
        <v>1857</v>
      </c>
      <c r="J52" s="63">
        <v>9</v>
      </c>
      <c r="K52" s="66">
        <f>I52/J52</f>
        <v>206.33333333333334</v>
      </c>
    </row>
    <row r="53" spans="2:11" x14ac:dyDescent="0.25">
      <c r="B53" s="98"/>
      <c r="C53" s="63"/>
      <c r="D53" s="212"/>
      <c r="E53" s="203"/>
      <c r="F53" s="203"/>
      <c r="G53" s="64"/>
      <c r="H53" s="72"/>
      <c r="I53" s="63"/>
      <c r="J53" s="63"/>
      <c r="K53" s="66"/>
    </row>
    <row r="54" spans="2:11" x14ac:dyDescent="0.25">
      <c r="B54" s="63"/>
      <c r="C54" s="63"/>
      <c r="D54" s="63"/>
      <c r="E54" s="212"/>
      <c r="F54" s="212"/>
      <c r="G54" s="72"/>
      <c r="H54" s="72"/>
      <c r="I54" s="63"/>
      <c r="J54" s="63"/>
      <c r="K54" s="66"/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1857</v>
      </c>
      <c r="J55" s="79">
        <f>SUM(J52:J54)</f>
        <v>9</v>
      </c>
      <c r="K55" s="66">
        <f>I55/J55</f>
        <v>206.33333333333334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47">
        <v>16</v>
      </c>
      <c r="C57" s="63">
        <v>10</v>
      </c>
      <c r="D57" s="63">
        <v>2022</v>
      </c>
      <c r="E57" s="171" t="s">
        <v>196</v>
      </c>
      <c r="F57" s="171">
        <v>5</v>
      </c>
      <c r="G57" s="64" t="s">
        <v>119</v>
      </c>
      <c r="H57" s="72" t="s">
        <v>131</v>
      </c>
      <c r="I57" s="63">
        <v>460</v>
      </c>
      <c r="J57" s="63">
        <v>3</v>
      </c>
      <c r="K57" s="66">
        <f>I57/J57</f>
        <v>153.33333333333334</v>
      </c>
    </row>
    <row r="58" spans="2:11" x14ac:dyDescent="0.25">
      <c r="B58" s="98"/>
      <c r="C58" s="63"/>
      <c r="D58" s="212"/>
      <c r="E58" s="203"/>
      <c r="F58" s="203"/>
      <c r="G58" s="64"/>
      <c r="H58" s="77"/>
      <c r="I58" s="63"/>
      <c r="J58" s="63"/>
      <c r="K58" s="66"/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460</v>
      </c>
      <c r="J60" s="79">
        <f>SUM(J57:J59)</f>
        <v>3</v>
      </c>
      <c r="K60" s="66">
        <f>I60/J60</f>
        <v>153.33333333333334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3">
        <v>16</v>
      </c>
      <c r="C63" s="63">
        <v>10</v>
      </c>
      <c r="D63" s="63">
        <v>2022</v>
      </c>
      <c r="E63" s="171" t="s">
        <v>196</v>
      </c>
      <c r="F63" s="171">
        <v>5</v>
      </c>
      <c r="G63" s="64" t="s">
        <v>119</v>
      </c>
      <c r="H63" s="72" t="s">
        <v>126</v>
      </c>
      <c r="I63" s="100">
        <v>1798</v>
      </c>
      <c r="J63" s="100">
        <v>9</v>
      </c>
      <c r="K63" s="66">
        <f>I63/J63</f>
        <v>199.77777777777777</v>
      </c>
    </row>
    <row r="64" spans="2:11" x14ac:dyDescent="0.25">
      <c r="B64" s="98"/>
      <c r="C64" s="63"/>
      <c r="D64" s="212"/>
      <c r="E64" s="203"/>
      <c r="F64" s="203"/>
      <c r="G64" s="64"/>
      <c r="H64" s="77"/>
      <c r="I64" s="63"/>
      <c r="J64" s="63"/>
      <c r="K64" s="66"/>
    </row>
    <row r="65" spans="2:11" x14ac:dyDescent="0.25">
      <c r="B65" s="63"/>
      <c r="C65" s="63"/>
      <c r="D65" s="63"/>
      <c r="E65" s="212"/>
      <c r="F65" s="212"/>
      <c r="G65" s="72"/>
      <c r="H65" s="77"/>
      <c r="I65" s="63"/>
      <c r="J65" s="63"/>
      <c r="K65" s="66"/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1798</v>
      </c>
      <c r="J66" s="79">
        <f>SUM(J63:J65)</f>
        <v>9</v>
      </c>
      <c r="K66" s="66">
        <f>I66/J66</f>
        <v>199.77777777777777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47">
        <v>16</v>
      </c>
      <c r="C68" s="63">
        <v>10</v>
      </c>
      <c r="D68" s="63">
        <v>2022</v>
      </c>
      <c r="E68" s="247" t="s">
        <v>196</v>
      </c>
      <c r="F68" s="247">
        <v>5</v>
      </c>
      <c r="G68" s="64" t="s">
        <v>119</v>
      </c>
      <c r="H68" s="72" t="s">
        <v>124</v>
      </c>
      <c r="I68" s="63">
        <v>1199</v>
      </c>
      <c r="J68" s="63">
        <v>7</v>
      </c>
      <c r="K68" s="66">
        <f>I68/J68</f>
        <v>171.28571428571428</v>
      </c>
    </row>
    <row r="69" spans="2:11" x14ac:dyDescent="0.25">
      <c r="B69" s="63"/>
      <c r="C69" s="63"/>
      <c r="D69" s="63"/>
      <c r="E69" s="212"/>
      <c r="F69" s="212"/>
      <c r="G69" s="72"/>
      <c r="H69" s="77"/>
      <c r="I69" s="63"/>
      <c r="J69" s="63"/>
      <c r="K69" s="66"/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1199</v>
      </c>
      <c r="J71" s="79">
        <f>SUM(J68:J70)</f>
        <v>7</v>
      </c>
      <c r="K71" s="66">
        <f>I71/J71</f>
        <v>171.28571428571428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/>
      <c r="C73" s="63"/>
      <c r="D73" s="63"/>
      <c r="E73" s="212"/>
      <c r="F73" s="212"/>
      <c r="G73" s="72"/>
      <c r="H73" s="77"/>
      <c r="I73" s="100"/>
      <c r="J73" s="100"/>
      <c r="K73" s="66"/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192</v>
      </c>
      <c r="I76" s="101">
        <f>I45+I50+I55+I60+I66+I71</f>
        <v>8455</v>
      </c>
      <c r="J76" s="102">
        <f>J45+J50+J55+J60+J66+J71+J73</f>
        <v>45</v>
      </c>
      <c r="K76" s="103">
        <f>I76/J76</f>
        <v>187.88888888888889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386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16</v>
      </c>
      <c r="C80" s="63">
        <v>10</v>
      </c>
      <c r="D80" s="63">
        <v>2022</v>
      </c>
      <c r="E80" s="171" t="s">
        <v>387</v>
      </c>
      <c r="F80" s="171">
        <v>4</v>
      </c>
      <c r="G80" s="64" t="s">
        <v>235</v>
      </c>
      <c r="H80" s="64" t="s">
        <v>339</v>
      </c>
      <c r="I80" s="100">
        <v>700</v>
      </c>
      <c r="J80" s="100">
        <v>5</v>
      </c>
      <c r="K80" s="66">
        <f>I80/J80</f>
        <v>140</v>
      </c>
    </row>
    <row r="81" spans="2:11" x14ac:dyDescent="0.25">
      <c r="B81" s="63"/>
      <c r="C81" s="63"/>
      <c r="D81" s="63"/>
      <c r="E81" s="212"/>
      <c r="F81" s="212"/>
      <c r="G81" s="64"/>
      <c r="H81" s="77"/>
      <c r="I81" s="100"/>
      <c r="J81" s="100"/>
      <c r="K81" s="66"/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700</v>
      </c>
      <c r="J82" s="79">
        <f>SUM(J80:J81)</f>
        <v>5</v>
      </c>
      <c r="K82" s="66">
        <f>I82/J82</f>
        <v>140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47">
        <v>16</v>
      </c>
      <c r="C84" s="63">
        <v>10</v>
      </c>
      <c r="D84" s="63">
        <v>2022</v>
      </c>
      <c r="E84" s="247" t="s">
        <v>387</v>
      </c>
      <c r="F84" s="247">
        <v>4</v>
      </c>
      <c r="G84" s="64" t="s">
        <v>235</v>
      </c>
      <c r="H84" s="64" t="s">
        <v>243</v>
      </c>
      <c r="I84" s="100">
        <v>768</v>
      </c>
      <c r="J84" s="100">
        <v>5</v>
      </c>
      <c r="K84" s="66">
        <f>I84/J84</f>
        <v>153.6</v>
      </c>
    </row>
    <row r="85" spans="2:11" x14ac:dyDescent="0.25">
      <c r="B85" s="54"/>
      <c r="C85" s="63"/>
      <c r="D85" s="63"/>
      <c r="E85" s="203"/>
      <c r="F85" s="203"/>
      <c r="G85" s="64"/>
      <c r="H85" s="64"/>
      <c r="I85" s="100"/>
      <c r="J85" s="100"/>
      <c r="K85" s="66"/>
    </row>
    <row r="86" spans="2:11" x14ac:dyDescent="0.25">
      <c r="B86" s="63"/>
      <c r="C86" s="63"/>
      <c r="D86" s="63"/>
      <c r="E86" s="212"/>
      <c r="F86" s="212"/>
      <c r="G86" s="64"/>
      <c r="H86" s="64"/>
      <c r="I86" s="100"/>
      <c r="J86" s="100"/>
      <c r="K86" s="66"/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768</v>
      </c>
      <c r="J87" s="79">
        <f>SUM(J84:J86)</f>
        <v>5</v>
      </c>
      <c r="K87" s="66">
        <f>I87/J87</f>
        <v>153.6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47">
        <v>16</v>
      </c>
      <c r="C89" s="63">
        <v>10</v>
      </c>
      <c r="D89" s="63">
        <v>2022</v>
      </c>
      <c r="E89" s="247" t="s">
        <v>387</v>
      </c>
      <c r="F89" s="247">
        <v>4</v>
      </c>
      <c r="G89" s="64" t="s">
        <v>235</v>
      </c>
      <c r="H89" s="64" t="s">
        <v>341</v>
      </c>
      <c r="I89" s="100">
        <v>659</v>
      </c>
      <c r="J89" s="100">
        <v>5</v>
      </c>
      <c r="K89" s="66">
        <f>I89/J89</f>
        <v>131.80000000000001</v>
      </c>
    </row>
    <row r="90" spans="2:11" x14ac:dyDescent="0.25">
      <c r="B90" s="54"/>
      <c r="C90" s="52"/>
      <c r="D90" s="52"/>
      <c r="E90" s="203"/>
      <c r="F90" s="203"/>
      <c r="G90" s="64"/>
      <c r="H90" s="64"/>
      <c r="I90" s="100"/>
      <c r="J90" s="100"/>
      <c r="K90" s="66"/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659</v>
      </c>
      <c r="J92" s="79">
        <f>SUM(J89:J91)</f>
        <v>5</v>
      </c>
      <c r="K92" s="66">
        <f>I92/J92</f>
        <v>131.80000000000001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47">
        <v>16</v>
      </c>
      <c r="C94" s="63">
        <v>10</v>
      </c>
      <c r="D94" s="63">
        <v>2022</v>
      </c>
      <c r="E94" s="247" t="s">
        <v>387</v>
      </c>
      <c r="F94" s="247">
        <v>4</v>
      </c>
      <c r="G94" s="64" t="s">
        <v>235</v>
      </c>
      <c r="H94" s="64" t="s">
        <v>209</v>
      </c>
      <c r="I94" s="100">
        <v>680</v>
      </c>
      <c r="J94" s="100">
        <v>5</v>
      </c>
      <c r="K94" s="66">
        <f>I94/J94</f>
        <v>136</v>
      </c>
    </row>
    <row r="95" spans="2:11" x14ac:dyDescent="0.25">
      <c r="B95" s="54"/>
      <c r="C95" s="63"/>
      <c r="D95" s="63"/>
      <c r="E95" s="203"/>
      <c r="F95" s="203"/>
      <c r="G95" s="64"/>
      <c r="H95" s="64"/>
      <c r="I95" s="100"/>
      <c r="J95" s="100"/>
      <c r="K95" s="66"/>
    </row>
    <row r="96" spans="2:11" x14ac:dyDescent="0.25">
      <c r="B96" s="63"/>
      <c r="C96" s="63"/>
      <c r="D96" s="63"/>
      <c r="E96" s="212"/>
      <c r="F96" s="212"/>
      <c r="G96" s="64"/>
      <c r="H96" s="64"/>
      <c r="I96" s="100"/>
      <c r="J96" s="100"/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680</v>
      </c>
      <c r="J97" s="79">
        <f>SUM(J94:J96)</f>
        <v>5</v>
      </c>
      <c r="K97" s="66">
        <f>I97/J97</f>
        <v>136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/>
      <c r="C99" s="63"/>
      <c r="D99" s="63"/>
      <c r="E99" s="203"/>
      <c r="F99" s="203"/>
      <c r="G99" s="64"/>
      <c r="H99" s="64"/>
      <c r="I99" s="100"/>
      <c r="J99" s="100"/>
      <c r="K99" s="99"/>
    </row>
    <row r="100" spans="2:11" x14ac:dyDescent="0.25">
      <c r="B100" s="54"/>
      <c r="C100" s="52"/>
      <c r="D100" s="52"/>
      <c r="E100" s="32"/>
      <c r="F100" s="54"/>
      <c r="G100" s="64"/>
      <c r="H100" s="64"/>
      <c r="I100" s="100"/>
      <c r="J100" s="100"/>
      <c r="K100" s="99"/>
    </row>
    <row r="101" spans="2:11" x14ac:dyDescent="0.25">
      <c r="B101" s="63"/>
      <c r="C101" s="63"/>
      <c r="D101" s="63"/>
      <c r="E101" s="212"/>
      <c r="F101" s="212"/>
      <c r="G101" s="64"/>
      <c r="H101" s="64"/>
      <c r="I101" s="100"/>
      <c r="J101" s="100"/>
      <c r="K101" s="66"/>
    </row>
    <row r="102" spans="2:11" x14ac:dyDescent="0.25">
      <c r="B102" s="54"/>
      <c r="C102" s="52"/>
      <c r="D102" s="52"/>
      <c r="E102" s="32"/>
      <c r="F102" s="54"/>
      <c r="H102" s="77"/>
      <c r="I102" s="100"/>
      <c r="J102" s="100"/>
      <c r="K102" s="66"/>
    </row>
    <row r="103" spans="2:11" x14ac:dyDescent="0.25">
      <c r="B103" s="54"/>
      <c r="C103" s="52"/>
      <c r="D103" s="52"/>
      <c r="E103" s="32"/>
      <c r="F103" s="54"/>
      <c r="H103" s="171" t="s">
        <v>192</v>
      </c>
      <c r="I103" s="101">
        <f>I82+I87+I92+I97</f>
        <v>2807</v>
      </c>
      <c r="J103" s="102">
        <f>J82+J87+J92+J97</f>
        <v>20</v>
      </c>
      <c r="K103" s="103">
        <f>I103/J103</f>
        <v>140.35</v>
      </c>
    </row>
    <row r="104" spans="2:11" x14ac:dyDescent="0.25">
      <c r="B104" s="171"/>
      <c r="C104" s="63"/>
      <c r="D104" s="63"/>
      <c r="E104" s="171"/>
      <c r="F104" s="171"/>
      <c r="G104" s="64"/>
      <c r="H104" s="77"/>
      <c r="I104" s="100"/>
      <c r="J104" s="100"/>
      <c r="K104" s="66"/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77"/>
      <c r="I106" s="100"/>
      <c r="J106" s="100"/>
      <c r="K106" s="66"/>
    </row>
    <row r="107" spans="2:11" x14ac:dyDescent="0.25">
      <c r="H107" s="77"/>
      <c r="I107" s="63"/>
      <c r="J107" s="63"/>
      <c r="K107" s="63"/>
    </row>
    <row r="108" spans="2:11" x14ac:dyDescent="0.25">
      <c r="H108" s="71" t="s">
        <v>210</v>
      </c>
      <c r="I108" s="101">
        <f>I39+I76+I103</f>
        <v>19398</v>
      </c>
      <c r="J108" s="102">
        <f>J39+J76+J103</f>
        <v>110</v>
      </c>
      <c r="K108" s="103">
        <f>I108/J108</f>
        <v>176.34545454545454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J30" sqref="J30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256</v>
      </c>
      <c r="Q3" t="s">
        <v>257</v>
      </c>
    </row>
    <row r="4" spans="1:18" x14ac:dyDescent="0.25">
      <c r="A4" s="180" t="s">
        <v>252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07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120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07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0" t="s">
        <v>226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07">
        <f t="shared" si="1"/>
        <v>143</v>
      </c>
      <c r="Q6">
        <v>761</v>
      </c>
      <c r="R6">
        <f t="shared" si="2"/>
        <v>1333</v>
      </c>
    </row>
    <row r="7" spans="1:18" x14ac:dyDescent="0.25">
      <c r="A7" s="180" t="s">
        <v>127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07">
        <f t="shared" si="1"/>
        <v>147.85714285714286</v>
      </c>
      <c r="R7">
        <f t="shared" si="2"/>
        <v>1035</v>
      </c>
    </row>
    <row r="8" spans="1:18" x14ac:dyDescent="0.25">
      <c r="A8" s="72" t="s">
        <v>123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07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07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07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dames_clubs_22_23</vt:lpstr>
      <vt:lpstr>hommes_clubs_22_23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2022-12-05T08:39:56Z</dcterms:modified>
</cp:coreProperties>
</file>