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1_22" sheetId="4" r:id="rId4"/>
    <sheet name="dames_clubs_22_23" sheetId="5" r:id="rId5"/>
    <sheet name="hommes_clubs_22_23" sheetId="6" r:id="rId6"/>
    <sheet name="N3  J 2  2023" sheetId="8" r:id="rId7"/>
  </sheets>
  <definedNames>
    <definedName name="_xlnm._FilterDatabase" localSheetId="1" hidden="1">CHRONO_22_23!$A$6:$M$12</definedName>
  </definedNames>
  <calcPr calcId="144525"/>
</workbook>
</file>

<file path=xl/calcChain.xml><?xml version="1.0" encoding="utf-8"?>
<calcChain xmlns="http://schemas.openxmlformats.org/spreadsheetml/2006/main">
  <c r="AB133" i="1" l="1"/>
  <c r="AA133" i="1"/>
  <c r="X133" i="1"/>
  <c r="AE132" i="1"/>
  <c r="AE133" i="1" s="1"/>
  <c r="AC132" i="1"/>
  <c r="AB132" i="1"/>
  <c r="AA132" i="1"/>
  <c r="Z132" i="1"/>
  <c r="Z133" i="1" s="1"/>
  <c r="Y132" i="1"/>
  <c r="X132" i="1"/>
  <c r="AE131" i="1"/>
  <c r="AC131" i="1"/>
  <c r="AC133" i="1" s="1"/>
  <c r="AB131" i="1"/>
  <c r="AA131" i="1"/>
  <c r="Z131" i="1"/>
  <c r="Y131" i="1"/>
  <c r="Y133" i="1" s="1"/>
  <c r="X131" i="1"/>
  <c r="W132" i="1"/>
  <c r="W133" i="1" s="1"/>
  <c r="V132" i="1"/>
  <c r="V133" i="1" s="1"/>
  <c r="U132" i="1"/>
  <c r="U133" i="1" s="1"/>
  <c r="T132" i="1"/>
  <c r="T133" i="1" s="1"/>
  <c r="S132" i="1"/>
  <c r="S133" i="1" s="1"/>
  <c r="R132" i="1"/>
  <c r="R133" i="1" s="1"/>
  <c r="Q132" i="1"/>
  <c r="Q133" i="1" s="1"/>
  <c r="P132" i="1"/>
  <c r="P133" i="1" s="1"/>
  <c r="O132" i="1"/>
  <c r="O133" i="1" s="1"/>
  <c r="N132" i="1"/>
  <c r="N133" i="1" s="1"/>
  <c r="M132" i="1"/>
  <c r="M133" i="1" s="1"/>
  <c r="L132" i="1"/>
  <c r="L133" i="1" s="1"/>
  <c r="K132" i="1"/>
  <c r="K133" i="1" s="1"/>
  <c r="J132" i="1"/>
  <c r="J133" i="1" s="1"/>
  <c r="I132" i="1"/>
  <c r="I133" i="1" s="1"/>
  <c r="H132" i="1"/>
  <c r="H133" i="1" s="1"/>
  <c r="G132" i="1"/>
  <c r="G133" i="1" s="1"/>
  <c r="F132" i="1"/>
  <c r="F133" i="1" s="1"/>
  <c r="E132" i="1"/>
  <c r="E133" i="1" s="1"/>
  <c r="D132" i="1"/>
  <c r="D133" i="1" s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K132" i="1"/>
  <c r="AK131" i="1"/>
  <c r="AD132" i="1"/>
  <c r="AD131" i="1"/>
  <c r="AG123" i="1"/>
  <c r="AF123" i="1"/>
  <c r="AF122" i="1"/>
  <c r="AG120" i="1"/>
  <c r="AF120" i="1"/>
  <c r="AF119" i="1"/>
  <c r="AG117" i="1"/>
  <c r="AF117" i="1"/>
  <c r="AF116" i="1"/>
  <c r="AG114" i="1"/>
  <c r="AF114" i="1"/>
  <c r="AF113" i="1"/>
  <c r="AF115" i="1" s="1"/>
  <c r="AG111" i="1"/>
  <c r="AF111" i="1"/>
  <c r="AF110" i="1"/>
  <c r="AG108" i="1"/>
  <c r="AF108" i="1"/>
  <c r="AF107" i="1"/>
  <c r="AG105" i="1"/>
  <c r="AF105" i="1"/>
  <c r="AF104" i="1"/>
  <c r="AG102" i="1"/>
  <c r="AF102" i="1"/>
  <c r="AF101" i="1"/>
  <c r="AF103" i="1" s="1"/>
  <c r="AG99" i="1"/>
  <c r="AF99" i="1"/>
  <c r="AF98" i="1"/>
  <c r="AG93" i="1"/>
  <c r="AF93" i="1"/>
  <c r="AF92" i="1"/>
  <c r="AF94" i="1" s="1"/>
  <c r="AG87" i="1"/>
  <c r="AF87" i="1"/>
  <c r="AF86" i="1"/>
  <c r="AG84" i="1"/>
  <c r="AF84" i="1"/>
  <c r="AF83" i="1"/>
  <c r="AF85" i="1" s="1"/>
  <c r="AG81" i="1"/>
  <c r="AF81" i="1"/>
  <c r="AF80" i="1"/>
  <c r="AG78" i="1"/>
  <c r="AF78" i="1"/>
  <c r="AF77" i="1"/>
  <c r="AF79" i="1" s="1"/>
  <c r="AG75" i="1"/>
  <c r="AF75" i="1"/>
  <c r="AF74" i="1"/>
  <c r="AG72" i="1"/>
  <c r="AF72" i="1"/>
  <c r="AF71" i="1"/>
  <c r="AF73" i="1" s="1"/>
  <c r="AG69" i="1"/>
  <c r="AF69" i="1"/>
  <c r="AF68" i="1"/>
  <c r="AG66" i="1"/>
  <c r="AF66" i="1"/>
  <c r="AF65" i="1"/>
  <c r="AG63" i="1"/>
  <c r="AF63" i="1"/>
  <c r="AF62" i="1"/>
  <c r="AG60" i="1"/>
  <c r="AF60" i="1"/>
  <c r="AF59" i="1"/>
  <c r="AF61" i="1" s="1"/>
  <c r="AG57" i="1"/>
  <c r="AF57" i="1"/>
  <c r="AF56" i="1"/>
  <c r="AF58" i="1" s="1"/>
  <c r="AG54" i="1"/>
  <c r="AF54" i="1"/>
  <c r="AF53" i="1"/>
  <c r="AF55" i="1" s="1"/>
  <c r="AG51" i="1"/>
  <c r="AF51" i="1"/>
  <c r="AF50" i="1"/>
  <c r="AG48" i="1"/>
  <c r="AF48" i="1"/>
  <c r="AF47" i="1"/>
  <c r="AF49" i="1" s="1"/>
  <c r="AG45" i="1"/>
  <c r="AF45" i="1"/>
  <c r="AF44" i="1"/>
  <c r="AF46" i="1" s="1"/>
  <c r="AG42" i="1"/>
  <c r="AF42" i="1"/>
  <c r="AF41" i="1"/>
  <c r="AG39" i="1"/>
  <c r="AF39" i="1"/>
  <c r="AF38" i="1"/>
  <c r="AG36" i="1"/>
  <c r="AF36" i="1"/>
  <c r="AF35" i="1"/>
  <c r="AF37" i="1" s="1"/>
  <c r="AG33" i="1"/>
  <c r="AF33" i="1"/>
  <c r="AF32" i="1"/>
  <c r="AF34" i="1" s="1"/>
  <c r="AG30" i="1"/>
  <c r="AF30" i="1"/>
  <c r="AF29" i="1"/>
  <c r="AG27" i="1"/>
  <c r="AF27" i="1"/>
  <c r="AF26" i="1"/>
  <c r="AG18" i="1"/>
  <c r="AF18" i="1"/>
  <c r="AF17" i="1"/>
  <c r="AF19" i="1" s="1"/>
  <c r="AG15" i="1"/>
  <c r="AF15" i="1"/>
  <c r="AF14" i="1"/>
  <c r="AF16" i="1" s="1"/>
  <c r="AG12" i="1"/>
  <c r="AF12" i="1"/>
  <c r="AF11" i="1"/>
  <c r="AF70" i="1" l="1"/>
  <c r="AF82" i="1"/>
  <c r="AF100" i="1"/>
  <c r="AF112" i="1"/>
  <c r="AF124" i="1"/>
  <c r="AF31" i="1"/>
  <c r="AF43" i="1"/>
  <c r="AF67" i="1"/>
  <c r="AF109" i="1"/>
  <c r="AF121" i="1"/>
  <c r="AF28" i="1"/>
  <c r="AF40" i="1"/>
  <c r="AF52" i="1"/>
  <c r="AF64" i="1"/>
  <c r="AF76" i="1"/>
  <c r="AF88" i="1"/>
  <c r="AF106" i="1"/>
  <c r="AF118" i="1"/>
  <c r="K164" i="2"/>
  <c r="J164" i="2"/>
  <c r="H164" i="2"/>
  <c r="J44" i="3"/>
  <c r="AE124" i="1"/>
  <c r="AE112" i="1"/>
  <c r="AE70" i="1"/>
  <c r="AE67" i="1"/>
  <c r="AE61" i="1"/>
  <c r="AE58" i="1"/>
  <c r="AE43" i="1"/>
  <c r="AE40" i="1"/>
  <c r="AE19" i="1"/>
  <c r="AE13" i="1"/>
  <c r="J13" i="3"/>
  <c r="L163" i="2"/>
  <c r="L162" i="2"/>
  <c r="L161" i="2"/>
  <c r="L160" i="2"/>
  <c r="L159" i="2"/>
  <c r="L158" i="2"/>
  <c r="L157" i="2"/>
  <c r="L156" i="2"/>
  <c r="L155" i="2"/>
  <c r="L154" i="2"/>
  <c r="K37" i="4" l="1"/>
  <c r="A132" i="1"/>
  <c r="A131" i="1"/>
  <c r="AE135" i="1" l="1"/>
  <c r="AD133" i="1"/>
  <c r="AD82" i="1"/>
  <c r="AD52" i="1"/>
  <c r="AD31" i="1"/>
  <c r="AD135" i="1" s="1"/>
  <c r="L153" i="2"/>
  <c r="L152" i="2"/>
  <c r="L151" i="2"/>
  <c r="F4" i="8" l="1"/>
  <c r="F11" i="8" s="1"/>
  <c r="G4" i="8"/>
  <c r="H4" i="8" s="1"/>
  <c r="F5" i="8"/>
  <c r="G5" i="8"/>
  <c r="H5" i="8" s="1"/>
  <c r="F6" i="8"/>
  <c r="G6" i="8"/>
  <c r="H6" i="8"/>
  <c r="F7" i="8"/>
  <c r="H7" i="8" s="1"/>
  <c r="G7" i="8"/>
  <c r="F8" i="8"/>
  <c r="G8" i="8"/>
  <c r="H8" i="8" s="1"/>
  <c r="F9" i="8"/>
  <c r="G9" i="8"/>
  <c r="H9" i="8"/>
  <c r="B11" i="8"/>
  <c r="C11" i="8"/>
  <c r="D11" i="8"/>
  <c r="E11" i="8"/>
  <c r="F13" i="8"/>
  <c r="F19" i="8" s="1"/>
  <c r="G13" i="8"/>
  <c r="H13" i="8" s="1"/>
  <c r="F14" i="8"/>
  <c r="G14" i="8"/>
  <c r="H14" i="8"/>
  <c r="F15" i="8"/>
  <c r="G15" i="8"/>
  <c r="H15" i="8"/>
  <c r="F16" i="8"/>
  <c r="H16" i="8" s="1"/>
  <c r="G16" i="8"/>
  <c r="F17" i="8"/>
  <c r="G17" i="8"/>
  <c r="H17" i="8" s="1"/>
  <c r="B19" i="8"/>
  <c r="C19" i="8"/>
  <c r="D19" i="8"/>
  <c r="E19" i="8"/>
  <c r="K35" i="6"/>
  <c r="K30" i="6"/>
  <c r="K25" i="6"/>
  <c r="K20" i="6"/>
  <c r="K15" i="6"/>
  <c r="K10" i="6"/>
  <c r="K12" i="5"/>
  <c r="K27" i="5"/>
  <c r="K32" i="5"/>
  <c r="K22" i="5"/>
  <c r="K17" i="5"/>
  <c r="K43" i="5"/>
  <c r="K48" i="5"/>
  <c r="K53" i="5"/>
  <c r="K58" i="5"/>
  <c r="K63" i="5"/>
  <c r="J92" i="3"/>
  <c r="AC82" i="1"/>
  <c r="AC121" i="1"/>
  <c r="AC73" i="1"/>
  <c r="AC52" i="1"/>
  <c r="AC40" i="1"/>
  <c r="AC37" i="1"/>
  <c r="AB109" i="1"/>
  <c r="AB94" i="1"/>
  <c r="AB88" i="1"/>
  <c r="AB85" i="1"/>
  <c r="AB76" i="1"/>
  <c r="L150" i="2"/>
  <c r="L149" i="2"/>
  <c r="L148" i="2"/>
  <c r="L147" i="2"/>
  <c r="L146" i="2"/>
  <c r="L140" i="2"/>
  <c r="L141" i="2"/>
  <c r="L142" i="2"/>
  <c r="L143" i="2"/>
  <c r="L144" i="2"/>
  <c r="L145" i="2"/>
  <c r="G19" i="8" l="1"/>
  <c r="G11" i="8"/>
  <c r="AC135" i="1"/>
  <c r="AB135" i="1"/>
  <c r="AA118" i="1"/>
  <c r="AA115" i="1"/>
  <c r="AA106" i="1"/>
  <c r="AA43" i="1"/>
  <c r="AA31" i="1"/>
  <c r="L135" i="2"/>
  <c r="L136" i="2"/>
  <c r="L137" i="2"/>
  <c r="L138" i="2"/>
  <c r="L139" i="2"/>
  <c r="AA135" i="1" l="1"/>
  <c r="Y121" i="1"/>
  <c r="Y112" i="1"/>
  <c r="Y85" i="1"/>
  <c r="Y82" i="1"/>
  <c r="Z67" i="1"/>
  <c r="Z61" i="1"/>
  <c r="Y43" i="1"/>
  <c r="Y40" i="1"/>
  <c r="Y13" i="1"/>
  <c r="L134" i="2"/>
  <c r="L133" i="2"/>
  <c r="L132" i="2"/>
  <c r="L130" i="2"/>
  <c r="L131" i="2"/>
  <c r="L129" i="2"/>
  <c r="L128" i="2"/>
  <c r="L127" i="2"/>
  <c r="L126" i="2"/>
  <c r="L125" i="2"/>
  <c r="L124" i="2"/>
  <c r="B39" i="4" l="1"/>
  <c r="J39" i="4"/>
  <c r="I39" i="4"/>
  <c r="H39" i="4"/>
  <c r="G39" i="4"/>
  <c r="F39" i="4"/>
  <c r="E39" i="4"/>
  <c r="D39" i="4"/>
  <c r="C39" i="4"/>
  <c r="K36" i="4"/>
  <c r="K34" i="4"/>
  <c r="J56" i="3"/>
  <c r="Z135" i="1"/>
  <c r="Y100" i="1"/>
  <c r="Y28" i="1"/>
  <c r="Y135" i="1" s="1"/>
  <c r="X16" i="1"/>
  <c r="X135" i="1" s="1"/>
  <c r="L123" i="2"/>
  <c r="K33" i="4" l="1"/>
  <c r="V85" i="1"/>
  <c r="V112" i="1"/>
  <c r="V121" i="1"/>
  <c r="W70" i="1"/>
  <c r="V70" i="1"/>
  <c r="W58" i="1"/>
  <c r="V58" i="1"/>
  <c r="V31" i="1"/>
  <c r="L122" i="2"/>
  <c r="L121" i="2"/>
  <c r="L120" i="2"/>
  <c r="L119" i="2"/>
  <c r="L118" i="2"/>
  <c r="L117" i="2"/>
  <c r="L116" i="2"/>
  <c r="L115" i="2"/>
  <c r="V135" i="1" l="1"/>
  <c r="W135" i="1"/>
  <c r="U121" i="1"/>
  <c r="U88" i="1"/>
  <c r="U82" i="1"/>
  <c r="U70" i="1"/>
  <c r="U52" i="1"/>
  <c r="U34" i="1"/>
  <c r="L114" i="2"/>
  <c r="L113" i="2"/>
  <c r="L112" i="2"/>
  <c r="L111" i="2"/>
  <c r="L110" i="2"/>
  <c r="L109" i="2"/>
  <c r="U135" i="1" l="1"/>
  <c r="AK127" i="1"/>
  <c r="AK124" i="1"/>
  <c r="AK121" i="1"/>
  <c r="AK118" i="1"/>
  <c r="AK115" i="1"/>
  <c r="AK112" i="1"/>
  <c r="AK109" i="1"/>
  <c r="AK106" i="1"/>
  <c r="AK103" i="1"/>
  <c r="AK100" i="1"/>
  <c r="AK97" i="1"/>
  <c r="AK94" i="1"/>
  <c r="AK91" i="1"/>
  <c r="AK88" i="1"/>
  <c r="AK85" i="1"/>
  <c r="AK82" i="1"/>
  <c r="AK79" i="1"/>
  <c r="AK76" i="1"/>
  <c r="AK73" i="1"/>
  <c r="AK70" i="1"/>
  <c r="AK67" i="1"/>
  <c r="AK64" i="1"/>
  <c r="AK61" i="1"/>
  <c r="AK58" i="1"/>
  <c r="AK55" i="1"/>
  <c r="AK52" i="1"/>
  <c r="AK49" i="1"/>
  <c r="AK46" i="1"/>
  <c r="AK43" i="1"/>
  <c r="AK40" i="1"/>
  <c r="AK37" i="1"/>
  <c r="AK34" i="1"/>
  <c r="AK31" i="1"/>
  <c r="AK28" i="1"/>
  <c r="AK25" i="1"/>
  <c r="AK22" i="1"/>
  <c r="AK19" i="1"/>
  <c r="AK16" i="1"/>
  <c r="AK13" i="1"/>
  <c r="K24" i="4" l="1"/>
  <c r="K25" i="4"/>
  <c r="J94" i="3" l="1"/>
  <c r="S88" i="1" l="1"/>
  <c r="S76" i="1"/>
  <c r="S94" i="1"/>
  <c r="S85" i="1"/>
  <c r="S109" i="1"/>
  <c r="L108" i="2"/>
  <c r="L107" i="2"/>
  <c r="L106" i="2"/>
  <c r="L105" i="2"/>
  <c r="L104" i="2"/>
  <c r="K34" i="6" l="1"/>
  <c r="K29" i="6"/>
  <c r="K24" i="6"/>
  <c r="K19" i="6"/>
  <c r="K14" i="6"/>
  <c r="K9" i="6"/>
  <c r="S135" i="1"/>
  <c r="T121" i="1"/>
  <c r="T73" i="1"/>
  <c r="T82" i="1"/>
  <c r="T52" i="1"/>
  <c r="T40" i="1"/>
  <c r="T37" i="1"/>
  <c r="L103" i="2"/>
  <c r="L102" i="2"/>
  <c r="L101" i="2"/>
  <c r="L100" i="2"/>
  <c r="L99" i="2"/>
  <c r="L98" i="2"/>
  <c r="T135" i="1" l="1"/>
  <c r="R106" i="1"/>
  <c r="R118" i="1"/>
  <c r="R115" i="1"/>
  <c r="R43" i="1"/>
  <c r="R31" i="1"/>
  <c r="L97" i="2"/>
  <c r="L96" i="2"/>
  <c r="L95" i="2"/>
  <c r="L94" i="2"/>
  <c r="L93" i="2"/>
  <c r="R135" i="1" l="1"/>
  <c r="Q82" i="1"/>
  <c r="Q70" i="1"/>
  <c r="Q52" i="1"/>
  <c r="Q43" i="1"/>
  <c r="Q40" i="1"/>
  <c r="Q31" i="1"/>
  <c r="L92" i="2"/>
  <c r="L91" i="2"/>
  <c r="L90" i="2"/>
  <c r="L89" i="2"/>
  <c r="L88" i="2"/>
  <c r="L87" i="2"/>
  <c r="Q135" i="1" l="1"/>
  <c r="P115" i="1"/>
  <c r="P112" i="1"/>
  <c r="P31" i="1"/>
  <c r="P135" i="1" s="1"/>
  <c r="L86" i="2"/>
  <c r="L85" i="2"/>
  <c r="L84" i="2"/>
  <c r="K11" i="4" l="1"/>
  <c r="K26" i="4"/>
  <c r="O124" i="1"/>
  <c r="O121" i="1"/>
  <c r="O112" i="1"/>
  <c r="O82" i="1"/>
  <c r="O70" i="1"/>
  <c r="O67" i="1"/>
  <c r="O61" i="1"/>
  <c r="O58" i="1"/>
  <c r="O52" i="1"/>
  <c r="O43" i="1"/>
  <c r="O40" i="1"/>
  <c r="O31" i="1"/>
  <c r="O19" i="1"/>
  <c r="O13" i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35" i="1" l="1"/>
  <c r="J103" i="6" l="1"/>
  <c r="I103" i="6"/>
  <c r="K68" i="6"/>
  <c r="K30" i="4"/>
  <c r="K31" i="4"/>
  <c r="K32" i="4"/>
  <c r="K10" i="4"/>
  <c r="N124" i="1"/>
  <c r="M103" i="1"/>
  <c r="N79" i="1"/>
  <c r="M70" i="1"/>
  <c r="M64" i="1"/>
  <c r="M58" i="1"/>
  <c r="N55" i="1"/>
  <c r="N49" i="1"/>
  <c r="M34" i="1"/>
  <c r="M19" i="1"/>
  <c r="L69" i="2"/>
  <c r="L68" i="2"/>
  <c r="L67" i="2"/>
  <c r="L66" i="2"/>
  <c r="L65" i="2"/>
  <c r="L64" i="2"/>
  <c r="L63" i="2"/>
  <c r="L62" i="2"/>
  <c r="L61" i="2"/>
  <c r="L60" i="2"/>
  <c r="M135" i="1" l="1"/>
  <c r="N135" i="1"/>
  <c r="K35" i="4"/>
  <c r="K22" i="4"/>
  <c r="J73" i="3"/>
  <c r="L112" i="1"/>
  <c r="L100" i="1"/>
  <c r="L67" i="1"/>
  <c r="L13" i="1"/>
  <c r="L59" i="2"/>
  <c r="L58" i="2"/>
  <c r="L57" i="2"/>
  <c r="L56" i="2"/>
  <c r="L135" i="1" l="1"/>
  <c r="B60" i="4"/>
  <c r="K14" i="4" l="1"/>
  <c r="K17" i="4"/>
  <c r="AF13" i="1"/>
  <c r="K55" i="1"/>
  <c r="K79" i="1"/>
  <c r="K124" i="1"/>
  <c r="K112" i="1"/>
  <c r="K46" i="1"/>
  <c r="K61" i="1"/>
  <c r="K67" i="1"/>
  <c r="K13" i="1"/>
  <c r="I88" i="1"/>
  <c r="J121" i="1"/>
  <c r="I76" i="1"/>
  <c r="I73" i="1"/>
  <c r="J70" i="1"/>
  <c r="J40" i="1"/>
  <c r="J34" i="1"/>
  <c r="I31" i="1"/>
  <c r="I115" i="1"/>
  <c r="J118" i="1"/>
  <c r="J109" i="1"/>
  <c r="I106" i="1"/>
  <c r="I100" i="1"/>
  <c r="I58" i="1"/>
  <c r="I52" i="1"/>
  <c r="I82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35" i="1" l="1"/>
  <c r="I135" i="1"/>
  <c r="J135" i="1"/>
  <c r="H112" i="1"/>
  <c r="H115" i="1"/>
  <c r="H85" i="1"/>
  <c r="H82" i="1"/>
  <c r="H58" i="1"/>
  <c r="H52" i="1"/>
  <c r="H31" i="1"/>
  <c r="H135" i="1" l="1"/>
  <c r="L31" i="2"/>
  <c r="L30" i="2"/>
  <c r="L29" i="2"/>
  <c r="L28" i="2"/>
  <c r="L27" i="2"/>
  <c r="L26" i="2"/>
  <c r="L25" i="2"/>
  <c r="L24" i="2" l="1"/>
  <c r="G16" i="1"/>
  <c r="G135" i="1" s="1"/>
  <c r="F115" i="1" l="1"/>
  <c r="AG129" i="1" l="1"/>
  <c r="AF129" i="1"/>
  <c r="AF128" i="1"/>
  <c r="AF130" i="1" s="1"/>
  <c r="AG126" i="1"/>
  <c r="AF126" i="1"/>
  <c r="AF125" i="1"/>
  <c r="AF127" i="1" s="1"/>
  <c r="AG96" i="1"/>
  <c r="AF96" i="1"/>
  <c r="AF95" i="1"/>
  <c r="AF97" i="1" s="1"/>
  <c r="AG90" i="1"/>
  <c r="AF90" i="1"/>
  <c r="AF89" i="1"/>
  <c r="AF91" i="1" s="1"/>
  <c r="AG24" i="1"/>
  <c r="AF24" i="1"/>
  <c r="AF23" i="1"/>
  <c r="AF25" i="1" s="1"/>
  <c r="AG21" i="1"/>
  <c r="AF21" i="1"/>
  <c r="AF20" i="1"/>
  <c r="AF22" i="1" s="1"/>
  <c r="F121" i="1"/>
  <c r="F88" i="1"/>
  <c r="F85" i="1"/>
  <c r="F82" i="1"/>
  <c r="F58" i="1"/>
  <c r="F52" i="1"/>
  <c r="F43" i="1"/>
  <c r="F40" i="1"/>
  <c r="F31" i="1"/>
  <c r="E70" i="1"/>
  <c r="L23" i="2"/>
  <c r="L22" i="2"/>
  <c r="L21" i="2"/>
  <c r="L20" i="2"/>
  <c r="L19" i="2"/>
  <c r="L18" i="2"/>
  <c r="L17" i="2"/>
  <c r="L16" i="2"/>
  <c r="L15" i="2"/>
  <c r="L14" i="2"/>
  <c r="L13" i="2"/>
  <c r="F135" i="1" l="1"/>
  <c r="A112" i="1"/>
  <c r="AM112" i="1" s="1"/>
  <c r="A82" i="1"/>
  <c r="AM82" i="1" s="1"/>
  <c r="A124" i="1"/>
  <c r="AM124" i="1" s="1"/>
  <c r="A121" i="1"/>
  <c r="AM121" i="1" s="1"/>
  <c r="A109" i="1"/>
  <c r="AM109" i="1" s="1"/>
  <c r="A97" i="1"/>
  <c r="A94" i="1"/>
  <c r="A91" i="1"/>
  <c r="A64" i="1"/>
  <c r="AM64" i="1" s="1"/>
  <c r="A49" i="1"/>
  <c r="AM49" i="1" s="1"/>
  <c r="A46" i="1"/>
  <c r="AM46" i="1" s="1"/>
  <c r="A37" i="1"/>
  <c r="AM37" i="1" s="1"/>
  <c r="A28" i="1"/>
  <c r="AM28" i="1" s="1"/>
  <c r="A22" i="1"/>
  <c r="A16" i="1"/>
  <c r="AM16" i="1" s="1"/>
  <c r="D85" i="1" l="1"/>
  <c r="D118" i="1"/>
  <c r="D70" i="1"/>
  <c r="J28" i="3"/>
  <c r="L11" i="2"/>
  <c r="L9" i="2"/>
  <c r="J62" i="3" l="1"/>
  <c r="J19" i="5" l="1"/>
  <c r="I19" i="5"/>
  <c r="K29" i="4" l="1"/>
  <c r="K19" i="4"/>
  <c r="K28" i="4"/>
  <c r="K13" i="4"/>
  <c r="K27" i="4"/>
  <c r="K21" i="4"/>
  <c r="K18" i="4"/>
  <c r="K15" i="4"/>
  <c r="K23" i="4"/>
  <c r="K20" i="4"/>
  <c r="K9" i="4"/>
  <c r="K12" i="4"/>
  <c r="K16" i="4"/>
  <c r="K39" i="4" l="1"/>
  <c r="K57" i="5"/>
  <c r="AF132" i="1" l="1"/>
  <c r="AF131" i="1"/>
  <c r="I97" i="6" l="1"/>
  <c r="J97" i="6"/>
  <c r="I82" i="6"/>
  <c r="J82" i="6"/>
  <c r="I92" i="6"/>
  <c r="J92" i="6"/>
  <c r="I87" i="6"/>
  <c r="J87" i="6"/>
  <c r="J55" i="6"/>
  <c r="I55" i="6"/>
  <c r="K92" i="6" l="1"/>
  <c r="K82" i="6"/>
  <c r="K97" i="6"/>
  <c r="K87" i="6"/>
  <c r="J20" i="3" l="1"/>
  <c r="A133" i="1" l="1"/>
  <c r="A127" i="1"/>
  <c r="A118" i="1"/>
  <c r="A115" i="1"/>
  <c r="AM115" i="1" s="1"/>
  <c r="A106" i="1"/>
  <c r="AM106" i="1" s="1"/>
  <c r="A103" i="1"/>
  <c r="AM103" i="1" s="1"/>
  <c r="A100" i="1"/>
  <c r="AM100" i="1" s="1"/>
  <c r="A85" i="1"/>
  <c r="A76" i="1"/>
  <c r="AM76" i="1" s="1"/>
  <c r="A73" i="1"/>
  <c r="AM73" i="1" s="1"/>
  <c r="A70" i="1"/>
  <c r="A67" i="1"/>
  <c r="AM67" i="1" s="1"/>
  <c r="A61" i="1"/>
  <c r="AM61" i="1" s="1"/>
  <c r="A58" i="1"/>
  <c r="AM58" i="1" s="1"/>
  <c r="A52" i="1"/>
  <c r="A43" i="1"/>
  <c r="AM43" i="1" s="1"/>
  <c r="A40" i="1"/>
  <c r="AM40" i="1" s="1"/>
  <c r="A19" i="1"/>
  <c r="AM19" i="1" s="1"/>
  <c r="A13" i="1"/>
  <c r="AM13" i="1" s="1"/>
  <c r="A34" i="1"/>
  <c r="A31" i="1"/>
  <c r="D52" i="1" l="1"/>
  <c r="D34" i="1"/>
  <c r="D31" i="1"/>
  <c r="AG132" i="1" l="1"/>
  <c r="K94" i="6" l="1"/>
  <c r="K89" i="6"/>
  <c r="K84" i="6"/>
  <c r="K80" i="6"/>
  <c r="K103" i="6" l="1"/>
  <c r="J78" i="3" l="1"/>
  <c r="AM118" i="1" l="1"/>
  <c r="AM34" i="1"/>
  <c r="AM85" i="1" l="1"/>
  <c r="L8" i="2" l="1"/>
  <c r="L10" i="2"/>
  <c r="J71" i="6" l="1"/>
  <c r="I71" i="6"/>
  <c r="J66" i="6"/>
  <c r="I66" i="6"/>
  <c r="K63" i="6"/>
  <c r="J60" i="6"/>
  <c r="I60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90" i="5"/>
  <c r="I90" i="5"/>
  <c r="K87" i="5"/>
  <c r="J85" i="5"/>
  <c r="I85" i="5"/>
  <c r="K82" i="5"/>
  <c r="J80" i="5"/>
  <c r="I80" i="5"/>
  <c r="K77" i="5"/>
  <c r="J75" i="5"/>
  <c r="I75" i="5"/>
  <c r="K72" i="5"/>
  <c r="J65" i="5"/>
  <c r="I65" i="5"/>
  <c r="K62" i="5"/>
  <c r="J60" i="5"/>
  <c r="I60" i="5"/>
  <c r="J55" i="5"/>
  <c r="I55" i="5"/>
  <c r="K52" i="5"/>
  <c r="J50" i="5"/>
  <c r="I50" i="5"/>
  <c r="K47" i="5"/>
  <c r="J45" i="5"/>
  <c r="I45" i="5"/>
  <c r="K42" i="5"/>
  <c r="J34" i="5"/>
  <c r="I34" i="5"/>
  <c r="K34" i="5" s="1"/>
  <c r="K31" i="5"/>
  <c r="J29" i="5"/>
  <c r="I29" i="5"/>
  <c r="K26" i="5"/>
  <c r="J24" i="5"/>
  <c r="I24" i="5"/>
  <c r="K21" i="5"/>
  <c r="K16" i="5"/>
  <c r="J14" i="5"/>
  <c r="I14" i="5"/>
  <c r="K11" i="5"/>
  <c r="J24" i="3"/>
  <c r="L12" i="2"/>
  <c r="L7" i="2"/>
  <c r="J38" i="5" l="1"/>
  <c r="J69" i="5"/>
  <c r="I69" i="5"/>
  <c r="I38" i="5"/>
  <c r="I76" i="6"/>
  <c r="J76" i="6"/>
  <c r="K27" i="6"/>
  <c r="K50" i="6"/>
  <c r="K60" i="6"/>
  <c r="K71" i="6"/>
  <c r="K32" i="6"/>
  <c r="K55" i="6"/>
  <c r="K66" i="6"/>
  <c r="K17" i="6"/>
  <c r="I39" i="6"/>
  <c r="K37" i="6"/>
  <c r="K22" i="6"/>
  <c r="J39" i="6"/>
  <c r="K12" i="6"/>
  <c r="K90" i="5"/>
  <c r="K85" i="5"/>
  <c r="K29" i="5"/>
  <c r="K24" i="5"/>
  <c r="K60" i="5"/>
  <c r="K55" i="5"/>
  <c r="K50" i="5"/>
  <c r="I92" i="5"/>
  <c r="J92" i="5"/>
  <c r="K19" i="5"/>
  <c r="K45" i="5"/>
  <c r="K80" i="5"/>
  <c r="K65" i="5"/>
  <c r="L164" i="2"/>
  <c r="K45" i="6"/>
  <c r="K14" i="5"/>
  <c r="K75" i="5"/>
  <c r="AI134" i="1"/>
  <c r="E135" i="1"/>
  <c r="K76" i="6" l="1"/>
  <c r="I108" i="6"/>
  <c r="J108" i="6"/>
  <c r="K39" i="6"/>
  <c r="K92" i="5"/>
  <c r="K38" i="5"/>
  <c r="K69" i="5"/>
  <c r="AM70" i="1"/>
  <c r="AM52" i="1"/>
  <c r="AK133" i="1"/>
  <c r="D135" i="1"/>
  <c r="AF135" i="1" s="1"/>
  <c r="AM31" i="1"/>
  <c r="K108" i="6" l="1"/>
  <c r="AF133" i="1"/>
</calcChain>
</file>

<file path=xl/sharedStrings.xml><?xml version="1.0" encoding="utf-8"?>
<sst xmlns="http://schemas.openxmlformats.org/spreadsheetml/2006/main" count="1847" uniqueCount="530">
  <si>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</si>
  <si>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</si>
  <si>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</si>
  <si>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</si>
  <si>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</si>
  <si>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</si>
  <si>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</si>
  <si>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</si>
  <si>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</si>
  <si>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</si>
  <si>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</si>
  <si>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</si>
  <si>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</si>
  <si>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</si>
  <si>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</si>
  <si>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</si>
  <si>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</si>
  <si>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</si>
  <si>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</si>
  <si>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</si>
  <si>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</si>
  <si>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</si>
  <si>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</si>
  <si>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</si>
  <si>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</si>
  <si>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</si>
  <si>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</si>
  <si>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</si>
  <si>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</si>
  <si>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</si>
  <si>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</si>
  <si>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</si>
  <si>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</si>
  <si>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</si>
  <si>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</si>
  <si>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</si>
  <si>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</si>
  <si>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</si>
  <si>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</si>
  <si>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</si>
  <si>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</si>
  <si>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</si>
  <si>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</si>
  <si>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</si>
  <si>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</si>
  <si>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</si>
  <si>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</si>
  <si>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</si>
  <si>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</si>
  <si>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</si>
  <si>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</si>
  <si>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</si>
  <si>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</si>
  <si>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</si>
  <si>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</si>
  <si>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</si>
  <si>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</si>
  <si>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</si>
  <si>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</si>
  <si>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</si>
  <si>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</si>
  <si>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</si>
  <si>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</si>
  <si>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</si>
  <si>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</si>
  <si>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</si>
  <si>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</si>
  <si>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</si>
  <si>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</si>
  <si>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</si>
  <si>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</si>
  <si>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</si>
  <si>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</si>
  <si>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</si>
  <si>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</si>
  <si>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</si>
  <si>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</si>
  <si>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</si>
  <si>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</si>
  <si>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</si>
  <si>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</si>
  <si>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</si>
  <si>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</si>
  <si>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</si>
  <si>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</si>
  <si>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</si>
  <si>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</si>
  <si>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</si>
  <si>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</si>
  <si>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</si>
  <si>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</si>
  <si>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</si>
  <si>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</si>
  <si>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</si>
  <si>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</si>
  <si>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</si>
  <si>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</si>
  <si>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</si>
  <si>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</si>
  <si>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</si>
  <si>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</si>
  <si>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</si>
  <si>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</si>
  <si>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</si>
  <si>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</si>
  <si>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</si>
  <si>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</si>
  <si>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</si>
  <si>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</si>
  <si>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</si>
  <si>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</si>
  <si>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</si>
  <si>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</si>
  <si>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</si>
  <si>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</si>
  <si>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</si>
  <si>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</si>
  <si>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</si>
  <si>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</si>
  <si>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</si>
  <si>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</si>
  <si>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</si>
  <si>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</si>
  <si>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</si>
  <si>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</si>
  <si>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</si>
  <si>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</si>
  <si>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</si>
  <si>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</si>
  <si>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</si>
  <si>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</si>
  <si>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</si>
  <si>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</si>
  <si>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</si>
  <si>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</si>
  <si>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</si>
  <si>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</si>
  <si>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</si>
  <si>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</si>
  <si>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</si>
  <si>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</si>
  <si>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</si>
  <si>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</si>
  <si>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</si>
  <si>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</si>
  <si>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</si>
  <si>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</si>
  <si>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</si>
  <si>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</si>
  <si>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</si>
  <si>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</si>
  <si>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</si>
  <si>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</si>
  <si>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</si>
  <si>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</si>
  <si>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</si>
  <si>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</si>
  <si>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</si>
  <si>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</si>
  <si>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</si>
  <si>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</si>
  <si>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</si>
  <si>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</si>
  <si>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</si>
  <si>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</si>
  <si>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</si>
  <si>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</si>
  <si>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</si>
  <si>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</si>
  <si>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</si>
  <si>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</si>
  <si>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</si>
  <si>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</si>
  <si>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</si>
  <si>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</si>
  <si>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</si>
  <si>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</si>
  <si>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</si>
  <si>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</si>
  <si>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</si>
  <si>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</si>
  <si>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</si>
  <si>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</si>
  <si>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</si>
  <si>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</si>
  <si>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</si>
  <si>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</si>
  <si>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</si>
  <si>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</si>
  <si>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</si>
  <si>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</si>
  <si>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</si>
  <si>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</si>
  <si>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</si>
  <si>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</si>
  <si>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</si>
  <si>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</si>
  <si>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</si>
  <si>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</si>
  <si>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</si>
  <si>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</si>
  <si>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</si>
  <si>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</si>
  <si>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</si>
  <si>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</si>
  <si>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</si>
  <si>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</si>
  <si>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</si>
  <si>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</si>
  <si>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</si>
  <si>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</si>
  <si>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</si>
  <si>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</si>
  <si>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</si>
  <si>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</si>
  <si>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</si>
  <si>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</si>
  <si>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</si>
  <si>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</si>
  <si>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</si>
  <si>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</si>
  <si>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 Christophe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</si>
  <si>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</si>
  <si>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</si>
  <si>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</si>
  <si>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</si>
  <si>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</si>
  <si>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</si>
  <si>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</si>
  <si>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</si>
  <si>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</si>
  <si>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</si>
  <si>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</si>
  <si>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</si>
  <si>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</si>
  <si>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</si>
  <si>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</si>
  <si>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</si>
  <si>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</si>
  <si>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</si>
  <si>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</si>
  <si>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</si>
  <si>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</si>
  <si>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1 ers</t>
  </si>
  <si>
    <t>attendre</t>
  </si>
  <si>
    <t>annuel</t>
  </si>
  <si>
    <t>Métivier Virginie</t>
  </si>
  <si>
    <t>BOCE  Valentin</t>
  </si>
  <si>
    <t>GADAIS Stéphane</t>
  </si>
  <si>
    <t>Gadais Lucie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</si>
  <si>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</si>
  <si>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</si>
  <si>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</si>
  <si>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</si>
  <si>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NIOBEY  Simon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</si>
  <si>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</si>
  <si>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</si>
  <si>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</si>
  <si>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</si>
  <si>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</si>
  <si>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</si>
  <si>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</si>
  <si>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</si>
  <si>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</si>
  <si>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</si>
  <si>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</si>
  <si>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</si>
  <si>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</si>
  <si>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</si>
  <si>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</si>
  <si>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</si>
  <si>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</si>
  <si>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</si>
  <si>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</si>
  <si>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</si>
  <si>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</si>
  <si>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</si>
  <si>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</si>
  <si>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</si>
  <si>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</si>
  <si>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</si>
  <si>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</si>
  <si>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</si>
  <si>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</si>
  <si>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</si>
  <si>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</si>
  <si>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</si>
  <si>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</si>
  <si>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</si>
  <si>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</si>
  <si>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</si>
  <si>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</si>
  <si>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</si>
  <si>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</si>
  <si>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</si>
  <si>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</si>
  <si>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</si>
  <si>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</si>
  <si>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</si>
  <si>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</si>
  <si>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</si>
  <si>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</si>
  <si>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</si>
  <si>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</si>
  <si>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</si>
  <si>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</si>
  <si>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</si>
  <si>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</si>
  <si>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</si>
  <si>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</si>
  <si>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</si>
  <si>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</si>
  <si>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</si>
  <si>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</si>
  <si>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</si>
  <si>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</si>
  <si>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</si>
  <si>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</si>
  <si>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</si>
  <si>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</si>
  <si>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</si>
  <si>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</si>
  <si>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</si>
  <si>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</si>
  <si>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</si>
  <si>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</si>
  <si>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</si>
  <si>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</si>
  <si>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</si>
  <si>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</si>
  <si>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</si>
  <si>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</si>
  <si>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</si>
  <si>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</si>
  <si>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</si>
  <si>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</si>
  <si>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</si>
  <si>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</si>
  <si>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</si>
  <si>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</si>
  <si>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</si>
  <si>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</si>
  <si>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</si>
  <si>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</si>
  <si>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</si>
  <si>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</si>
  <si>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METIVIER Chantal</t>
  </si>
  <si>
    <t>LEPARQUIER Christel</t>
  </si>
  <si>
    <t>très bonne entame, médaille en plus !</t>
  </si>
  <si>
    <t>GENEVIEVE Teddy</t>
  </si>
  <si>
    <t>LEGARSON Victor</t>
  </si>
  <si>
    <t>DEVAUX Romain</t>
  </si>
  <si>
    <t>chpt clubs R 1 Dames</t>
  </si>
  <si>
    <t>3 scr</t>
  </si>
  <si>
    <t>chpt clubs</t>
  </si>
  <si>
    <t xml:space="preserve">R 1 </t>
  </si>
  <si>
    <t>Dames</t>
  </si>
  <si>
    <t>3scr</t>
  </si>
  <si>
    <t>Métivier Chabtal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</si>
  <si>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</si>
  <si>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</si>
  <si>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</si>
  <si>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</si>
  <si>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</si>
  <si>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</si>
  <si>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</si>
  <si>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</si>
  <si>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</si>
  <si>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</si>
  <si>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</si>
  <si>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</si>
  <si>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</si>
  <si>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</si>
  <si>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</si>
  <si>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</si>
  <si>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</si>
  <si>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</si>
  <si>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belle progression !</t>
  </si>
  <si>
    <t>c'est pas de la tarte de jouer chez soi !</t>
  </si>
  <si>
    <t>entrée par la petite porte !</t>
  </si>
  <si>
    <t>faut repartir, on y croit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</si>
  <si>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</si>
  <si>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</si>
  <si>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</si>
  <si>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</si>
  <si>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</si>
  <si>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</si>
  <si>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</si>
  <si>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</si>
  <si>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</si>
  <si>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</si>
  <si>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</si>
  <si>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</si>
  <si>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</si>
  <si>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</si>
  <si>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</si>
  <si>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</si>
  <si>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</si>
  <si>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</si>
  <si>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METIVIER Chantal </t>
  </si>
  <si>
    <t>GADAIS Cathy</t>
  </si>
  <si>
    <t>R 2 hommes  J 1</t>
  </si>
  <si>
    <t>GADAIS S - GENEVIEVE - LEGARSON - POIROT</t>
  </si>
  <si>
    <t>doub dames national</t>
  </si>
  <si>
    <t>7 èmes</t>
  </si>
  <si>
    <t>doub</t>
  </si>
  <si>
    <t>dames</t>
  </si>
  <si>
    <t>doub national ecole st lo</t>
  </si>
  <si>
    <t>21 èmes</t>
  </si>
  <si>
    <t>24 èmes</t>
  </si>
  <si>
    <t>203,79 / 14</t>
  </si>
  <si>
    <t>dpub national</t>
  </si>
  <si>
    <t>GANNE  Gilles</t>
  </si>
  <si>
    <t>CDC N 2 dames</t>
  </si>
  <si>
    <t>Orléans</t>
  </si>
  <si>
    <t xml:space="preserve"> 4 scr</t>
  </si>
  <si>
    <t>orléans</t>
  </si>
  <si>
    <t xml:space="preserve"> NAT  2</t>
  </si>
  <si>
    <t>yvetot</t>
  </si>
  <si>
    <t>NAT 3</t>
  </si>
  <si>
    <t>CDC N 3 hommes</t>
  </si>
  <si>
    <t>Rennes</t>
  </si>
  <si>
    <t>Delafosse Nicolas</t>
  </si>
  <si>
    <t>rennes</t>
  </si>
  <si>
    <t>Nationale 3</t>
  </si>
  <si>
    <t>CDC N 3 dames</t>
  </si>
  <si>
    <t>3 èmes / 10</t>
  </si>
  <si>
    <t>8 èmes / 9</t>
  </si>
  <si>
    <t>N 3 hommes  J 1</t>
  </si>
  <si>
    <t>DELAFOSSE N - LELERRE - GANNE -LECORDIER - NIOBEY - GADAIS A</t>
  </si>
  <si>
    <t>DELAFOSSE F - GRESSELIN - HOUY -LECARPENTIER - BOUREL - MERCIER</t>
  </si>
  <si>
    <t>N 2 dames J 1</t>
  </si>
  <si>
    <t>METIVIER V - MERCIER R - CLAVIER - GADAIS C - MOREL</t>
  </si>
  <si>
    <t>N 3 dames J 1</t>
  </si>
  <si>
    <t xml:space="preserve">LEPRINCE - LEMAZURIER - LECORDIER L - LEPARQUIER C - MESNIER </t>
  </si>
  <si>
    <t>3 èmes / 8</t>
  </si>
  <si>
    <t>natinoal indiv scr et hdp</t>
  </si>
  <si>
    <t>1 scr-hdp</t>
  </si>
  <si>
    <t>scr et hdp</t>
  </si>
  <si>
    <t>pas trouvé mais pas cata !</t>
  </si>
  <si>
    <t>Cherbourg</t>
  </si>
  <si>
    <t>doub mixte corpo région</t>
  </si>
  <si>
    <t xml:space="preserve">3 èmes </t>
  </si>
  <si>
    <t>quadrette corpo région</t>
  </si>
  <si>
    <t>cherbourg</t>
  </si>
  <si>
    <t>corpo</t>
  </si>
  <si>
    <t>quadrette</t>
  </si>
  <si>
    <t>CLAVIER Fanfan - NIOBEY Hubert</t>
  </si>
  <si>
    <t>chpt jeunes  cadet J 2</t>
  </si>
  <si>
    <t>Canteux Thierry</t>
  </si>
  <si>
    <t>doub mixte excellence district</t>
  </si>
  <si>
    <t>J 2</t>
  </si>
  <si>
    <t>doub mixte</t>
  </si>
  <si>
    <t>excellence</t>
  </si>
  <si>
    <t>doub mixte honneur district</t>
  </si>
  <si>
    <t>GADAIS Alain ,- GADAIS Cathy</t>
  </si>
  <si>
    <t>CANTEUX Thierry - MARIETTE Laure</t>
  </si>
  <si>
    <t>18  PODIUMS : hors 1 ère place</t>
  </si>
  <si>
    <t>GRESSELIN Cyrille - LECARPENTIER Denis</t>
  </si>
  <si>
    <t>mécontent de son jeu, mais 3 ème !</t>
  </si>
  <si>
    <t>un Bayeux fait pas l'autre, déjà vu !</t>
  </si>
  <si>
    <t>confirme son retour !</t>
  </si>
  <si>
    <t>Villeneuve d'Ascq</t>
  </si>
  <si>
    <t>CDC N 2 dames  J  2</t>
  </si>
  <si>
    <t>3 èmes  Jour</t>
  </si>
  <si>
    <t>villeneuve</t>
  </si>
  <si>
    <t>d'ascq</t>
  </si>
  <si>
    <t>casse bien limitée !</t>
  </si>
  <si>
    <t>y a plus qu'à accélerer !</t>
  </si>
  <si>
    <t>Villeneuve d' Ascq</t>
  </si>
  <si>
    <t>N 2 dames J 2</t>
  </si>
  <si>
    <t>N 3 dames J 2</t>
  </si>
  <si>
    <t>N 3 hommes  J 2</t>
  </si>
  <si>
    <t xml:space="preserve">     8   3 èmes   places</t>
  </si>
  <si>
    <t>CDC N 3 hommes  J 2</t>
  </si>
  <si>
    <t>6 èmes Jour</t>
  </si>
  <si>
    <t>CDC N 3 dames  J 2</t>
  </si>
  <si>
    <t>8 èmes  Jour</t>
  </si>
  <si>
    <t>201,13 / 8</t>
  </si>
  <si>
    <t>c'est qui le chef ?</t>
  </si>
  <si>
    <t>a du  mal mais faut que ça reparte !</t>
  </si>
  <si>
    <t>rien de tel qu'une pause !</t>
  </si>
  <si>
    <t>confirme le retour !</t>
  </si>
  <si>
    <t>a défaut  de trouver, le mini est fait !</t>
  </si>
  <si>
    <t>pourquoi ne pas jouer plus souvent ?</t>
  </si>
  <si>
    <t>pendules remises à l'heure !</t>
  </si>
  <si>
    <t>avait sa motivation !</t>
  </si>
  <si>
    <t>HUBERT</t>
  </si>
  <si>
    <t>ALAIN</t>
  </si>
  <si>
    <t>MANU</t>
  </si>
  <si>
    <t>NICOKAS</t>
  </si>
  <si>
    <t>GILLES</t>
  </si>
  <si>
    <t>MOY J 2</t>
  </si>
  <si>
    <t>JOUR 2</t>
  </si>
  <si>
    <t>JOUR 1</t>
  </si>
  <si>
    <t>CUM J 2</t>
  </si>
  <si>
    <t>calculs N 3    J 2   2023</t>
  </si>
  <si>
    <t>indiv vétérans B</t>
  </si>
  <si>
    <t>indiv vétérans C</t>
  </si>
  <si>
    <t xml:space="preserve">indiv </t>
  </si>
  <si>
    <t>vét B</t>
  </si>
  <si>
    <t>vét C</t>
  </si>
  <si>
    <t>jan</t>
  </si>
  <si>
    <t>indiv vétéran B district</t>
  </si>
  <si>
    <t>DELAFOSSE  Nicolas</t>
  </si>
  <si>
    <t>11 ème</t>
  </si>
  <si>
    <t>14 ème</t>
  </si>
  <si>
    <t>15 ème</t>
  </si>
  <si>
    <t>18 ème</t>
  </si>
  <si>
    <t>10 ème</t>
  </si>
  <si>
    <t>( 1 )</t>
  </si>
  <si>
    <t>indiv vétéran C district</t>
  </si>
  <si>
    <t>7    TITRES</t>
  </si>
  <si>
    <t xml:space="preserve"> 12    2 èmes   places</t>
  </si>
  <si>
    <t xml:space="preserve">arrivé en retard à la 2 ème série, Daniel a fini la 5 ème ligne avec 38. Elle compte pour le classement mais pas pour l'homologation. </t>
  </si>
  <si>
    <t>Aussi,   avec une moyenne inférieure, Alain est devant Daniel.</t>
  </si>
  <si>
    <t>1 hdp/an</t>
  </si>
  <si>
    <t>où suis-je, qui suis-je, que fais-je ?</t>
  </si>
  <si>
    <t>a joué cool !</t>
  </si>
  <si>
    <t>pas facile, chez soi !, ni ailleurs !</t>
  </si>
  <si>
    <t>c'était prévu !</t>
  </si>
  <si>
    <t>a passé la marche arrière !</t>
  </si>
  <si>
    <t>limite la casse !</t>
  </si>
  <si>
    <t>a su compenser ses problèmes !</t>
  </si>
  <si>
    <t>c'est reparti !  Non, c'était !</t>
  </si>
  <si>
    <t>la voie est bonne, à suivre !</t>
  </si>
  <si>
    <t>maman  était là !</t>
  </si>
  <si>
    <t>début du retour !</t>
  </si>
  <si>
    <t>a mordu la poussière !</t>
  </si>
  <si>
    <t>le manque d'entraînement se paie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</si>
</sst>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15" fillId="13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7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49" fontId="18" fillId="0" borderId="0" xfId="0" applyNumberFormat="1" applyFont="1" applyAlignment="1">
      <alignment horizontal="center"/>
    </xf>
    <xf numFmtId="0" fontId="15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  <xf numFmtId="2" fontId="30" fillId="0" borderId="9" xfId="0" applyNumberFormat="1" applyFont="1" applyFill="1" applyBorder="1" applyAlignment="1">
      <alignment horizontal="center"/>
    </xf>
    <xf numFmtId="0" fontId="29" fillId="13" borderId="0" xfId="0" applyFont="1" applyFill="1"/>
    <xf numFmtId="0" fontId="31" fillId="1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CD5B4"/>
      <color rgb="FFDAEEF3"/>
      <color rgb="FFF2DCDB"/>
      <color rgb="FF66FFFF"/>
      <color rgb="FF00FF00"/>
      <color rgb="FFD0A3FD"/>
      <color rgb="FFD9D9D9"/>
      <color rgb="FFFF00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5"/>
  <sheetViews>
    <sheetView tabSelected="1" topLeftCell="U1" workbookViewId="0">
      <selection activeCell="AH18" sqref="AH18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31" width="9.7109375" customWidth="1"/>
    <col min="32" max="32" width="10.7109375" customWidth="1"/>
    <col min="33" max="33" width="8.5703125" customWidth="1"/>
    <col min="34" max="34" width="36.140625" customWidth="1"/>
    <col min="35" max="35" width="12.42578125" customWidth="1"/>
    <col min="36" max="36" width="2.28515625" customWidth="1"/>
    <col min="37" max="37" width="9.28515625" customWidth="1"/>
    <col min="38" max="38" width="2.42578125" customWidth="1"/>
    <col min="39" max="39" width="9.85546875" customWidth="1"/>
  </cols>
  <sheetData>
    <row r="1" spans="1:41" ht="15.75" x14ac:dyDescent="0.25">
      <c r="A1" s="54" t="s">
        <v>257</v>
      </c>
    </row>
    <row r="4" spans="1:41" x14ac:dyDescent="0.25">
      <c r="A4" s="1"/>
      <c r="B4" s="141" t="s">
        <v>0</v>
      </c>
      <c r="C4" s="2"/>
      <c r="D4" s="105" t="s">
        <v>220</v>
      </c>
      <c r="E4" s="105" t="s">
        <v>282</v>
      </c>
      <c r="F4" s="229" t="s">
        <v>299</v>
      </c>
      <c r="G4" s="229" t="s">
        <v>295</v>
      </c>
      <c r="H4" s="229" t="s">
        <v>299</v>
      </c>
      <c r="I4" s="229" t="s">
        <v>295</v>
      </c>
      <c r="J4" s="229" t="s">
        <v>299</v>
      </c>
      <c r="K4" s="105" t="s">
        <v>220</v>
      </c>
      <c r="L4" s="229" t="s">
        <v>295</v>
      </c>
      <c r="M4" s="229" t="s">
        <v>299</v>
      </c>
      <c r="N4" s="105" t="s">
        <v>220</v>
      </c>
      <c r="O4" s="105" t="s">
        <v>220</v>
      </c>
      <c r="P4" s="229" t="s">
        <v>295</v>
      </c>
      <c r="Q4" s="229" t="s">
        <v>299</v>
      </c>
      <c r="R4" s="229" t="s">
        <v>416</v>
      </c>
      <c r="S4" s="229" t="s">
        <v>418</v>
      </c>
      <c r="T4" s="229" t="s">
        <v>423</v>
      </c>
      <c r="U4" s="229" t="s">
        <v>299</v>
      </c>
      <c r="V4" s="229" t="s">
        <v>444</v>
      </c>
      <c r="W4" s="105" t="s">
        <v>220</v>
      </c>
      <c r="X4" s="229" t="s">
        <v>299</v>
      </c>
      <c r="Y4" s="229" t="s">
        <v>299</v>
      </c>
      <c r="Z4" s="229" t="s">
        <v>299</v>
      </c>
      <c r="AA4" s="229" t="s">
        <v>465</v>
      </c>
      <c r="AB4" s="229" t="s">
        <v>423</v>
      </c>
      <c r="AC4" s="229" t="s">
        <v>299</v>
      </c>
      <c r="AD4" s="229" t="s">
        <v>295</v>
      </c>
      <c r="AE4" s="229" t="s">
        <v>299</v>
      </c>
      <c r="AF4" s="116"/>
      <c r="AG4" s="117"/>
      <c r="AI4" s="4"/>
      <c r="AK4" s="5" t="s">
        <v>244</v>
      </c>
      <c r="AM4" s="6" t="s">
        <v>1</v>
      </c>
    </row>
    <row r="5" spans="1:41" x14ac:dyDescent="0.25">
      <c r="A5" s="136" t="s">
        <v>13</v>
      </c>
      <c r="B5" s="136"/>
      <c r="C5" s="7"/>
      <c r="D5" s="118" t="s">
        <v>222</v>
      </c>
      <c r="E5" s="106"/>
      <c r="F5" s="118"/>
      <c r="G5" s="118"/>
      <c r="H5" s="118"/>
      <c r="I5" s="118"/>
      <c r="J5" s="118"/>
      <c r="K5" s="118" t="s">
        <v>222</v>
      </c>
      <c r="L5" s="118"/>
      <c r="M5" s="118"/>
      <c r="N5" s="118" t="s">
        <v>222</v>
      </c>
      <c r="O5" s="118" t="s">
        <v>222</v>
      </c>
      <c r="P5" s="118"/>
      <c r="Q5" s="118"/>
      <c r="R5" s="118"/>
      <c r="S5" s="118"/>
      <c r="T5" s="118"/>
      <c r="U5" s="118"/>
      <c r="V5" s="118"/>
      <c r="W5" s="118" t="s">
        <v>222</v>
      </c>
      <c r="X5" s="118"/>
      <c r="Y5" s="118"/>
      <c r="Z5" s="118"/>
      <c r="AA5" s="118" t="s">
        <v>466</v>
      </c>
      <c r="AB5" s="118"/>
      <c r="AC5" s="118"/>
      <c r="AD5" s="118"/>
      <c r="AE5" s="118"/>
      <c r="AF5" s="282" t="s">
        <v>258</v>
      </c>
      <c r="AG5" s="283"/>
      <c r="AI5" s="8"/>
      <c r="AK5" s="9" t="s">
        <v>3</v>
      </c>
      <c r="AM5" s="10" t="s">
        <v>4</v>
      </c>
    </row>
    <row r="6" spans="1:41" x14ac:dyDescent="0.25">
      <c r="A6" s="136"/>
      <c r="B6" s="142" t="s">
        <v>5</v>
      </c>
      <c r="C6" s="7"/>
      <c r="D6" s="107">
        <v>44815</v>
      </c>
      <c r="E6" s="107">
        <v>44822</v>
      </c>
      <c r="F6" s="107">
        <v>44822</v>
      </c>
      <c r="G6" s="107">
        <v>44829</v>
      </c>
      <c r="H6" s="236">
        <v>44836</v>
      </c>
      <c r="I6" s="236">
        <v>44843</v>
      </c>
      <c r="J6" s="236">
        <v>44843</v>
      </c>
      <c r="K6" s="236">
        <v>44843</v>
      </c>
      <c r="L6" s="236">
        <v>44850</v>
      </c>
      <c r="M6" s="236">
        <v>44850</v>
      </c>
      <c r="N6" s="236">
        <v>44850</v>
      </c>
      <c r="O6" s="236">
        <v>44857</v>
      </c>
      <c r="P6" s="236">
        <v>44871</v>
      </c>
      <c r="Q6" s="236">
        <v>44878</v>
      </c>
      <c r="R6" s="236">
        <v>44885</v>
      </c>
      <c r="S6" s="236">
        <v>44885</v>
      </c>
      <c r="T6" s="236">
        <v>44885</v>
      </c>
      <c r="U6" s="236">
        <v>44892</v>
      </c>
      <c r="V6" s="236">
        <v>44898</v>
      </c>
      <c r="W6" s="236">
        <v>44899</v>
      </c>
      <c r="X6" s="236">
        <v>44905</v>
      </c>
      <c r="Y6" s="236">
        <v>44906</v>
      </c>
      <c r="Z6" s="236">
        <v>44906</v>
      </c>
      <c r="AA6" s="236">
        <v>44948</v>
      </c>
      <c r="AB6" s="236">
        <v>44948</v>
      </c>
      <c r="AC6" s="236">
        <v>44948</v>
      </c>
      <c r="AD6" s="236">
        <v>44955</v>
      </c>
      <c r="AE6" s="236">
        <v>44955</v>
      </c>
      <c r="AF6" s="119"/>
      <c r="AG6" s="120"/>
      <c r="AI6" s="4"/>
      <c r="AK6" s="9" t="s">
        <v>2</v>
      </c>
      <c r="AM6" s="10" t="s">
        <v>6</v>
      </c>
    </row>
    <row r="7" spans="1:41" x14ac:dyDescent="0.25">
      <c r="A7" s="136">
        <v>2021</v>
      </c>
      <c r="B7" s="142" t="s">
        <v>7</v>
      </c>
      <c r="C7" s="7"/>
      <c r="D7" s="121" t="s">
        <v>200</v>
      </c>
      <c r="E7" s="121" t="s">
        <v>283</v>
      </c>
      <c r="F7" s="121" t="s">
        <v>283</v>
      </c>
      <c r="G7" s="121" t="s">
        <v>296</v>
      </c>
      <c r="H7" s="121" t="s">
        <v>283</v>
      </c>
      <c r="I7" s="121" t="s">
        <v>334</v>
      </c>
      <c r="J7" s="121" t="s">
        <v>334</v>
      </c>
      <c r="K7" s="121" t="s">
        <v>334</v>
      </c>
      <c r="L7" s="121" t="s">
        <v>354</v>
      </c>
      <c r="M7" s="121" t="s">
        <v>354</v>
      </c>
      <c r="N7" s="121" t="s">
        <v>354</v>
      </c>
      <c r="O7" s="121" t="s">
        <v>389</v>
      </c>
      <c r="P7" s="121" t="s">
        <v>283</v>
      </c>
      <c r="Q7" s="121" t="s">
        <v>283</v>
      </c>
      <c r="R7" s="121" t="s">
        <v>354</v>
      </c>
      <c r="S7" s="121" t="s">
        <v>354</v>
      </c>
      <c r="T7" s="121" t="s">
        <v>354</v>
      </c>
      <c r="U7" s="121" t="s">
        <v>283</v>
      </c>
      <c r="V7" s="121" t="s">
        <v>405</v>
      </c>
      <c r="W7" s="121" t="s">
        <v>446</v>
      </c>
      <c r="X7" s="121" t="s">
        <v>296</v>
      </c>
      <c r="Y7" s="121" t="s">
        <v>452</v>
      </c>
      <c r="Z7" s="121" t="s">
        <v>452</v>
      </c>
      <c r="AA7" s="121" t="s">
        <v>354</v>
      </c>
      <c r="AB7" s="121" t="s">
        <v>354</v>
      </c>
      <c r="AC7" s="121" t="s">
        <v>354</v>
      </c>
      <c r="AD7" s="121" t="s">
        <v>499</v>
      </c>
      <c r="AE7" s="121" t="s">
        <v>499</v>
      </c>
      <c r="AF7" s="113" t="s">
        <v>8</v>
      </c>
      <c r="AG7" s="113" t="s">
        <v>9</v>
      </c>
      <c r="AI7" s="4"/>
      <c r="AK7" s="9" t="s">
        <v>245</v>
      </c>
      <c r="AM7" s="10" t="s">
        <v>13</v>
      </c>
    </row>
    <row r="8" spans="1:41" x14ac:dyDescent="0.25">
      <c r="A8" s="136"/>
      <c r="B8" s="142" t="s">
        <v>10</v>
      </c>
      <c r="C8" s="7"/>
      <c r="D8" s="108" t="s">
        <v>263</v>
      </c>
      <c r="E8" s="230"/>
      <c r="F8" s="108" t="s">
        <v>300</v>
      </c>
      <c r="G8" s="108" t="s">
        <v>297</v>
      </c>
      <c r="H8" s="108" t="s">
        <v>311</v>
      </c>
      <c r="I8" s="108" t="s">
        <v>332</v>
      </c>
      <c r="J8" s="108" t="s">
        <v>333</v>
      </c>
      <c r="K8" s="108" t="s">
        <v>335</v>
      </c>
      <c r="L8" s="108" t="s">
        <v>355</v>
      </c>
      <c r="M8" s="108" t="s">
        <v>355</v>
      </c>
      <c r="N8" s="108" t="s">
        <v>366</v>
      </c>
      <c r="O8" s="108" t="s">
        <v>390</v>
      </c>
      <c r="P8" s="108" t="s">
        <v>405</v>
      </c>
      <c r="Q8" s="108" t="s">
        <v>405</v>
      </c>
      <c r="R8" s="108" t="s">
        <v>417</v>
      </c>
      <c r="S8" s="108" t="s">
        <v>419</v>
      </c>
      <c r="T8" s="108" t="s">
        <v>419</v>
      </c>
      <c r="U8" s="108" t="s">
        <v>389</v>
      </c>
      <c r="V8" s="108" t="s">
        <v>338</v>
      </c>
      <c r="W8" s="108" t="s">
        <v>338</v>
      </c>
      <c r="X8" s="108" t="s">
        <v>297</v>
      </c>
      <c r="Y8" s="108" t="s">
        <v>453</v>
      </c>
      <c r="Z8" s="108" t="s">
        <v>335</v>
      </c>
      <c r="AA8" s="108" t="s">
        <v>417</v>
      </c>
      <c r="AB8" s="108" t="s">
        <v>419</v>
      </c>
      <c r="AC8" s="108" t="s">
        <v>419</v>
      </c>
      <c r="AD8" s="108" t="s">
        <v>500</v>
      </c>
      <c r="AE8" s="108" t="s">
        <v>501</v>
      </c>
      <c r="AF8" s="113" t="s">
        <v>11</v>
      </c>
      <c r="AG8" s="113" t="s">
        <v>12</v>
      </c>
      <c r="AI8" s="4"/>
      <c r="AK8" s="214" t="s">
        <v>502</v>
      </c>
      <c r="AM8" s="10" t="s">
        <v>264</v>
      </c>
    </row>
    <row r="9" spans="1:41" x14ac:dyDescent="0.25">
      <c r="A9" s="136">
        <v>2022</v>
      </c>
      <c r="B9" s="136"/>
      <c r="C9" s="7"/>
      <c r="D9" s="108"/>
      <c r="E9" s="108"/>
      <c r="F9" s="108" t="s">
        <v>301</v>
      </c>
      <c r="G9" s="108" t="s">
        <v>298</v>
      </c>
      <c r="H9" s="108"/>
      <c r="I9" s="108" t="s">
        <v>338</v>
      </c>
      <c r="J9" s="108" t="s">
        <v>337</v>
      </c>
      <c r="K9" s="108" t="s">
        <v>336</v>
      </c>
      <c r="L9" s="108" t="s">
        <v>356</v>
      </c>
      <c r="M9" s="108" t="s">
        <v>367</v>
      </c>
      <c r="N9" s="108" t="s">
        <v>367</v>
      </c>
      <c r="O9" s="108" t="s">
        <v>391</v>
      </c>
      <c r="P9" s="108" t="s">
        <v>406</v>
      </c>
      <c r="Q9" s="108"/>
      <c r="R9" s="108" t="s">
        <v>406</v>
      </c>
      <c r="S9" s="108" t="s">
        <v>406</v>
      </c>
      <c r="T9" s="108" t="s">
        <v>367</v>
      </c>
      <c r="U9" s="108" t="s">
        <v>438</v>
      </c>
      <c r="V9" s="108" t="s">
        <v>445</v>
      </c>
      <c r="W9" s="108" t="s">
        <v>445</v>
      </c>
      <c r="X9" s="108" t="s">
        <v>451</v>
      </c>
      <c r="Y9" s="108" t="s">
        <v>14</v>
      </c>
      <c r="Z9" s="108" t="s">
        <v>14</v>
      </c>
      <c r="AA9" s="108" t="s">
        <v>406</v>
      </c>
      <c r="AB9" s="108" t="s">
        <v>406</v>
      </c>
      <c r="AC9" s="108" t="s">
        <v>367</v>
      </c>
      <c r="AD9" s="108"/>
      <c r="AE9" s="108"/>
      <c r="AF9" s="113" t="s">
        <v>15</v>
      </c>
      <c r="AG9" s="113" t="s">
        <v>16</v>
      </c>
      <c r="AH9" s="187"/>
      <c r="AI9" s="8"/>
      <c r="AK9" s="213">
        <v>2023</v>
      </c>
      <c r="AM9" s="10"/>
    </row>
    <row r="10" spans="1:41" x14ac:dyDescent="0.25">
      <c r="A10" s="12"/>
      <c r="B10" s="143" t="s">
        <v>17</v>
      </c>
      <c r="C10" s="13"/>
      <c r="D10" s="109" t="s">
        <v>18</v>
      </c>
      <c r="E10" s="109" t="s">
        <v>274</v>
      </c>
      <c r="F10" s="109" t="s">
        <v>18</v>
      </c>
      <c r="G10" s="109" t="s">
        <v>302</v>
      </c>
      <c r="H10" s="109" t="s">
        <v>306</v>
      </c>
      <c r="I10" s="109" t="s">
        <v>314</v>
      </c>
      <c r="J10" s="109" t="s">
        <v>314</v>
      </c>
      <c r="K10" s="109" t="s">
        <v>314</v>
      </c>
      <c r="L10" s="109" t="s">
        <v>357</v>
      </c>
      <c r="M10" s="109" t="s">
        <v>362</v>
      </c>
      <c r="N10" s="109" t="s">
        <v>364</v>
      </c>
      <c r="O10" s="109" t="s">
        <v>386</v>
      </c>
      <c r="P10" s="109" t="s">
        <v>306</v>
      </c>
      <c r="Q10" s="109" t="s">
        <v>306</v>
      </c>
      <c r="R10" s="109" t="s">
        <v>364</v>
      </c>
      <c r="S10" s="109" t="s">
        <v>353</v>
      </c>
      <c r="T10" s="109" t="s">
        <v>362</v>
      </c>
      <c r="U10" s="109" t="s">
        <v>437</v>
      </c>
      <c r="V10" s="109" t="s">
        <v>314</v>
      </c>
      <c r="W10" s="109" t="s">
        <v>364</v>
      </c>
      <c r="X10" s="109" t="s">
        <v>302</v>
      </c>
      <c r="Y10" s="109" t="s">
        <v>314</v>
      </c>
      <c r="Z10" s="109" t="s">
        <v>314</v>
      </c>
      <c r="AA10" s="109" t="s">
        <v>364</v>
      </c>
      <c r="AB10" s="109" t="s">
        <v>353</v>
      </c>
      <c r="AC10" s="109" t="s">
        <v>362</v>
      </c>
      <c r="AD10" s="109" t="s">
        <v>302</v>
      </c>
      <c r="AE10" s="109" t="s">
        <v>516</v>
      </c>
      <c r="AF10" s="114" t="s">
        <v>14</v>
      </c>
      <c r="AG10" s="115"/>
      <c r="AI10" s="14"/>
      <c r="AK10" s="15"/>
      <c r="AM10" s="16"/>
    </row>
    <row r="11" spans="1:41" x14ac:dyDescent="0.25">
      <c r="A11" s="111">
        <v>5271</v>
      </c>
      <c r="B11" s="122" t="s">
        <v>19</v>
      </c>
      <c r="C11" s="17" t="s">
        <v>20</v>
      </c>
      <c r="D11" s="146"/>
      <c r="E11" s="147"/>
      <c r="F11" s="147"/>
      <c r="G11" s="147"/>
      <c r="H11" s="147"/>
      <c r="I11" s="147"/>
      <c r="J11" s="147"/>
      <c r="K11" s="147">
        <v>1053</v>
      </c>
      <c r="L11" s="147">
        <v>888</v>
      </c>
      <c r="M11" s="147"/>
      <c r="N11" s="147"/>
      <c r="O11" s="147">
        <v>997</v>
      </c>
      <c r="P11" s="147"/>
      <c r="Q11" s="147"/>
      <c r="R11" s="147"/>
      <c r="S11" s="147"/>
      <c r="T11" s="147"/>
      <c r="U11" s="147"/>
      <c r="V11" s="147"/>
      <c r="W11" s="147"/>
      <c r="X11" s="147"/>
      <c r="Y11" s="147">
        <v>1018</v>
      </c>
      <c r="Z11" s="147"/>
      <c r="AA11" s="147"/>
      <c r="AB11" s="147"/>
      <c r="AC11" s="147"/>
      <c r="AD11" s="147"/>
      <c r="AE11" s="147">
        <v>934</v>
      </c>
      <c r="AF11" s="144">
        <f>IF(SUM(D11:AE11)=0,"",SUM(D11:AE11))</f>
        <v>4890</v>
      </c>
      <c r="AG11" s="19"/>
      <c r="AH11" s="20"/>
      <c r="AI11" s="21" t="s">
        <v>19</v>
      </c>
      <c r="AK11" s="111">
        <v>6264</v>
      </c>
      <c r="AM11" s="18"/>
    </row>
    <row r="12" spans="1:41" x14ac:dyDescent="0.25">
      <c r="A12" s="113">
        <v>40</v>
      </c>
      <c r="B12" s="123" t="s">
        <v>21</v>
      </c>
      <c r="C12" s="22" t="s">
        <v>22</v>
      </c>
      <c r="D12" s="146"/>
      <c r="E12" s="146"/>
      <c r="F12" s="219"/>
      <c r="G12" s="231"/>
      <c r="H12" s="234"/>
      <c r="I12" s="237"/>
      <c r="J12" s="237"/>
      <c r="K12" s="237">
        <v>8</v>
      </c>
      <c r="L12" s="243">
        <v>7</v>
      </c>
      <c r="M12" s="245"/>
      <c r="N12" s="245"/>
      <c r="O12" s="247">
        <v>8</v>
      </c>
      <c r="P12" s="249"/>
      <c r="Q12" s="251"/>
      <c r="R12" s="253"/>
      <c r="S12" s="253"/>
      <c r="T12" s="253"/>
      <c r="U12" s="260"/>
      <c r="V12" s="264"/>
      <c r="W12" s="264"/>
      <c r="X12" s="266"/>
      <c r="Y12" s="266">
        <v>8</v>
      </c>
      <c r="Z12" s="266"/>
      <c r="AA12" s="271"/>
      <c r="AB12" s="271"/>
      <c r="AC12" s="271"/>
      <c r="AD12" s="275"/>
      <c r="AE12" s="275">
        <v>8</v>
      </c>
      <c r="AF12" s="144">
        <f>IF(SUM(D12:AE12)=0,"",SUM(D12:AE12))</f>
        <v>39</v>
      </c>
      <c r="AG12" s="113">
        <f>IF(COUNTA(D12:AE12)=0,"",COUNTA(D12:AE12))</f>
        <v>5</v>
      </c>
      <c r="AH12" s="292" t="s">
        <v>528</v>
      </c>
      <c r="AI12" s="24" t="s">
        <v>21</v>
      </c>
      <c r="AK12" s="113">
        <v>49</v>
      </c>
      <c r="AM12" s="18"/>
      <c r="AN12" s="196"/>
      <c r="AO12" s="197"/>
    </row>
    <row r="13" spans="1:41" x14ac:dyDescent="0.25">
      <c r="A13" s="137">
        <f>A11/A12</f>
        <v>131.77500000000001</v>
      </c>
      <c r="B13" s="124" t="s">
        <v>23</v>
      </c>
      <c r="C13" s="22" t="s">
        <v>24</v>
      </c>
      <c r="D13" s="148"/>
      <c r="E13" s="137"/>
      <c r="F13" s="137"/>
      <c r="G13" s="137"/>
      <c r="H13" s="137"/>
      <c r="I13" s="137"/>
      <c r="J13" s="137"/>
      <c r="K13" s="137">
        <f>+K11/K12</f>
        <v>131.625</v>
      </c>
      <c r="L13" s="137">
        <f>+L11/L12</f>
        <v>126.85714285714286</v>
      </c>
      <c r="M13" s="137"/>
      <c r="N13" s="137"/>
      <c r="O13" s="137">
        <f>+O11/O12</f>
        <v>124.625</v>
      </c>
      <c r="P13" s="137"/>
      <c r="Q13" s="137"/>
      <c r="R13" s="137"/>
      <c r="S13" s="137"/>
      <c r="T13" s="137"/>
      <c r="U13" s="137"/>
      <c r="V13" s="137"/>
      <c r="W13" s="137"/>
      <c r="X13" s="137"/>
      <c r="Y13" s="137">
        <f>+Y11/Y12</f>
        <v>127.25</v>
      </c>
      <c r="Z13" s="137"/>
      <c r="AA13" s="137"/>
      <c r="AB13" s="137"/>
      <c r="AC13" s="137"/>
      <c r="AD13" s="137"/>
      <c r="AE13" s="137">
        <f>+AE11/AE12</f>
        <v>116.75</v>
      </c>
      <c r="AF13" s="137">
        <f t="shared" ref="AF13" si="0">IF(AF11="","",AF11/AF12)</f>
        <v>125.38461538461539</v>
      </c>
      <c r="AG13" s="25"/>
      <c r="AH13" s="159"/>
      <c r="AI13" s="132" t="s">
        <v>23</v>
      </c>
      <c r="AK13" s="137">
        <f>IF(AK11="","",AK11/AK12)</f>
        <v>127.83673469387755</v>
      </c>
      <c r="AM13" s="140">
        <f>AF13-A13</f>
        <v>-6.3903846153846189</v>
      </c>
      <c r="AN13" s="196"/>
      <c r="AO13" s="197"/>
    </row>
    <row r="14" spans="1:41" x14ac:dyDescent="0.25">
      <c r="A14" s="138">
        <v>5865</v>
      </c>
      <c r="B14" s="37" t="s">
        <v>235</v>
      </c>
      <c r="C14" s="17" t="s">
        <v>20</v>
      </c>
      <c r="D14" s="194"/>
      <c r="E14" s="165"/>
      <c r="F14" s="165"/>
      <c r="G14" s="138">
        <v>1090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>
        <v>766</v>
      </c>
      <c r="Y14" s="138"/>
      <c r="Z14" s="138"/>
      <c r="AA14" s="138"/>
      <c r="AB14" s="138"/>
      <c r="AC14" s="138"/>
      <c r="AD14" s="138"/>
      <c r="AE14" s="138"/>
      <c r="AF14" s="144">
        <f t="shared" ref="AF14:AF15" si="1">IF(SUM(D14:AE14)=0,"",SUM(D14:AE14))</f>
        <v>1856</v>
      </c>
      <c r="AG14" s="19"/>
      <c r="AH14" s="159"/>
      <c r="AI14" s="37" t="s">
        <v>235</v>
      </c>
      <c r="AK14" s="138">
        <v>5872</v>
      </c>
      <c r="AM14" s="149"/>
      <c r="AN14" s="181"/>
      <c r="AO14" s="197"/>
    </row>
    <row r="15" spans="1:41" x14ac:dyDescent="0.25">
      <c r="A15" s="138">
        <v>52</v>
      </c>
      <c r="B15" s="133" t="s">
        <v>236</v>
      </c>
      <c r="C15" s="22" t="s">
        <v>22</v>
      </c>
      <c r="D15" s="194"/>
      <c r="E15" s="165"/>
      <c r="F15" s="165"/>
      <c r="G15" s="138">
        <v>8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>
        <v>8</v>
      </c>
      <c r="Y15" s="138"/>
      <c r="Z15" s="138"/>
      <c r="AA15" s="138"/>
      <c r="AB15" s="138"/>
      <c r="AC15" s="138"/>
      <c r="AD15" s="138"/>
      <c r="AE15" s="138"/>
      <c r="AF15" s="144">
        <f t="shared" si="1"/>
        <v>16</v>
      </c>
      <c r="AG15" s="113">
        <f t="shared" ref="AG15" si="2">IF(COUNTA(D15:AE15)=0,"",COUNTA(D15:AE15))</f>
        <v>2</v>
      </c>
      <c r="AH15" s="159" t="s">
        <v>460</v>
      </c>
      <c r="AI15" s="133" t="s">
        <v>236</v>
      </c>
      <c r="AK15" s="138">
        <v>52</v>
      </c>
      <c r="AM15" s="149"/>
      <c r="AN15" s="196"/>
      <c r="AO15" s="196"/>
    </row>
    <row r="16" spans="1:41" x14ac:dyDescent="0.25">
      <c r="A16" s="137">
        <f>A14/A15</f>
        <v>112.78846153846153</v>
      </c>
      <c r="B16" s="134" t="s">
        <v>237</v>
      </c>
      <c r="C16" s="22" t="s">
        <v>24</v>
      </c>
      <c r="D16" s="148"/>
      <c r="E16" s="137"/>
      <c r="F16" s="137"/>
      <c r="G16" s="137">
        <f>+G14/G15</f>
        <v>136.25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>
        <f>+X14/X15</f>
        <v>95.75</v>
      </c>
      <c r="Y16" s="137"/>
      <c r="Z16" s="137"/>
      <c r="AA16" s="137"/>
      <c r="AB16" s="137"/>
      <c r="AC16" s="137"/>
      <c r="AD16" s="137"/>
      <c r="AE16" s="137"/>
      <c r="AF16" s="137">
        <f t="shared" ref="AF16:AF19" si="3">IF(AF14="","",AF14/AF15)</f>
        <v>116</v>
      </c>
      <c r="AG16" s="25"/>
      <c r="AH16" s="159"/>
      <c r="AI16" s="133" t="s">
        <v>237</v>
      </c>
      <c r="AK16" s="137">
        <f>IF(AK14="","",AK14/AK15)</f>
        <v>112.92307692307692</v>
      </c>
      <c r="AM16" s="140">
        <f>AF16-A16</f>
        <v>3.211538461538467</v>
      </c>
      <c r="AN16" s="196"/>
      <c r="AO16" s="196"/>
    </row>
    <row r="17" spans="1:41" x14ac:dyDescent="0.25">
      <c r="A17" s="138">
        <v>2315</v>
      </c>
      <c r="B17" s="125" t="s">
        <v>25</v>
      </c>
      <c r="C17" s="17" t="s">
        <v>20</v>
      </c>
      <c r="D17" s="146"/>
      <c r="E17" s="149"/>
      <c r="F17" s="149"/>
      <c r="G17" s="149"/>
      <c r="H17" s="149"/>
      <c r="I17" s="149"/>
      <c r="J17" s="149"/>
      <c r="K17" s="149"/>
      <c r="L17" s="149"/>
      <c r="M17" s="144">
        <v>1693</v>
      </c>
      <c r="N17" s="149"/>
      <c r="O17" s="144">
        <v>1290</v>
      </c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>
        <v>1174</v>
      </c>
      <c r="AF17" s="144">
        <f t="shared" ref="AF17:AF18" si="4">IF(SUM(D17:AE17)=0,"",SUM(D17:AE17))</f>
        <v>4157</v>
      </c>
      <c r="AG17" s="19"/>
      <c r="AH17" s="23"/>
      <c r="AI17" s="26" t="s">
        <v>25</v>
      </c>
      <c r="AK17" s="138">
        <v>4322</v>
      </c>
      <c r="AM17" s="144"/>
      <c r="AN17" s="197"/>
      <c r="AO17" s="181"/>
    </row>
    <row r="18" spans="1:41" x14ac:dyDescent="0.25">
      <c r="A18" s="138">
        <v>12</v>
      </c>
      <c r="B18" s="126" t="s">
        <v>26</v>
      </c>
      <c r="C18" s="22" t="s">
        <v>22</v>
      </c>
      <c r="D18" s="146"/>
      <c r="E18" s="149"/>
      <c r="F18" s="149"/>
      <c r="G18" s="149"/>
      <c r="H18" s="149"/>
      <c r="I18" s="149"/>
      <c r="J18" s="149"/>
      <c r="K18" s="149"/>
      <c r="L18" s="149"/>
      <c r="M18" s="144">
        <v>9</v>
      </c>
      <c r="N18" s="149"/>
      <c r="O18" s="144">
        <v>8</v>
      </c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>
        <v>7</v>
      </c>
      <c r="AF18" s="144">
        <f t="shared" si="4"/>
        <v>24</v>
      </c>
      <c r="AG18" s="113">
        <f t="shared" ref="AG18" si="5">IF(COUNTA(D18:AE18)=0,"",COUNTA(D18:AE18))</f>
        <v>3</v>
      </c>
      <c r="AH18" s="242" t="s">
        <v>529</v>
      </c>
      <c r="AI18" s="27" t="s">
        <v>26</v>
      </c>
      <c r="AK18" s="138">
        <v>24</v>
      </c>
      <c r="AM18" s="144"/>
    </row>
    <row r="19" spans="1:41" x14ac:dyDescent="0.25">
      <c r="A19" s="137">
        <f>A17/A18</f>
        <v>192.91666666666666</v>
      </c>
      <c r="B19" s="127" t="s">
        <v>27</v>
      </c>
      <c r="C19" s="22" t="s">
        <v>24</v>
      </c>
      <c r="D19" s="137"/>
      <c r="E19" s="140"/>
      <c r="F19" s="140"/>
      <c r="G19" s="140"/>
      <c r="H19" s="140"/>
      <c r="I19" s="140"/>
      <c r="J19" s="140"/>
      <c r="K19" s="140"/>
      <c r="L19" s="140"/>
      <c r="M19" s="137">
        <f>+M17/M18</f>
        <v>188.11111111111111</v>
      </c>
      <c r="N19" s="140"/>
      <c r="O19" s="137">
        <f>+O17/O18</f>
        <v>161.25</v>
      </c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>
        <f>+AE17/AE18</f>
        <v>167.71428571428572</v>
      </c>
      <c r="AF19" s="137">
        <f t="shared" si="3"/>
        <v>173.20833333333334</v>
      </c>
      <c r="AG19" s="25"/>
      <c r="AH19" s="159"/>
      <c r="AI19" s="134" t="s">
        <v>27</v>
      </c>
      <c r="AK19" s="137">
        <f>IF(AK17="","",AK17/AK18)</f>
        <v>180.08333333333334</v>
      </c>
      <c r="AM19" s="140">
        <f>AF19-A19</f>
        <v>-19.708333333333314</v>
      </c>
    </row>
    <row r="20" spans="1:41" x14ac:dyDescent="0.25">
      <c r="A20" s="138">
        <v>1352</v>
      </c>
      <c r="B20" s="128" t="s">
        <v>28</v>
      </c>
      <c r="C20" s="17" t="s">
        <v>20</v>
      </c>
      <c r="D20" s="146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4" t="str">
        <f>IF(SUM(D20:F20)=0,"",SUM(D20:F20))</f>
        <v/>
      </c>
      <c r="AG20" s="19"/>
      <c r="AH20" s="28"/>
      <c r="AI20" s="29" t="s">
        <v>28</v>
      </c>
      <c r="AK20" s="138">
        <v>533</v>
      </c>
      <c r="AM20" s="144"/>
    </row>
    <row r="21" spans="1:41" x14ac:dyDescent="0.25">
      <c r="A21" s="138">
        <v>12</v>
      </c>
      <c r="B21" s="129" t="s">
        <v>29</v>
      </c>
      <c r="C21" s="22" t="s">
        <v>22</v>
      </c>
      <c r="D21" s="146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4" t="str">
        <f>IF(SUM(D21:F21)=0,"",SUM(D21:F21))</f>
        <v/>
      </c>
      <c r="AG21" s="113" t="str">
        <f>IF(COUNTA(D21:F21)=0,"",COUNTA(D21:F21))</f>
        <v/>
      </c>
      <c r="AH21" s="159"/>
      <c r="AI21" s="27" t="s">
        <v>29</v>
      </c>
      <c r="AK21" s="138">
        <v>5</v>
      </c>
      <c r="AM21" s="144"/>
    </row>
    <row r="22" spans="1:41" x14ac:dyDescent="0.25">
      <c r="A22" s="137">
        <f>A20/A21</f>
        <v>112.66666666666667</v>
      </c>
      <c r="B22" s="130" t="s">
        <v>30</v>
      </c>
      <c r="C22" s="22" t="s">
        <v>24</v>
      </c>
      <c r="D22" s="148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37" t="str">
        <f t="shared" ref="AF22:AF25" si="6">IF(AF20="","",AF20/AF21)</f>
        <v/>
      </c>
      <c r="AG22" s="25"/>
      <c r="AH22" s="28"/>
      <c r="AI22" s="160" t="s">
        <v>30</v>
      </c>
      <c r="AK22" s="137">
        <f>IF(AK20="","",AK20/AK21)</f>
        <v>106.6</v>
      </c>
      <c r="AM22" s="140"/>
    </row>
    <row r="23" spans="1:41" x14ac:dyDescent="0.25">
      <c r="A23" s="111">
        <v>0</v>
      </c>
      <c r="B23" s="21" t="s">
        <v>31</v>
      </c>
      <c r="C23" s="17" t="s">
        <v>20</v>
      </c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44" t="str">
        <f>IF(SUM(D23:F23)=0,"",SUM(D23:F23))</f>
        <v/>
      </c>
      <c r="AG23" s="19"/>
      <c r="AH23" s="30"/>
      <c r="AI23" s="21" t="s">
        <v>31</v>
      </c>
      <c r="AK23" s="111"/>
      <c r="AM23" s="144"/>
    </row>
    <row r="24" spans="1:41" x14ac:dyDescent="0.25">
      <c r="A24" s="111"/>
      <c r="B24" s="131" t="s">
        <v>32</v>
      </c>
      <c r="C24" s="22" t="s">
        <v>22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44" t="str">
        <f>IF(SUM(D24:F24)=0,"",SUM(D24:F24))</f>
        <v/>
      </c>
      <c r="AG24" s="113" t="str">
        <f>IF(COUNTA(D24:F24)=0,"",COUNTA(D24:F24))</f>
        <v/>
      </c>
      <c r="AH24" s="159"/>
      <c r="AI24" s="31" t="s">
        <v>32</v>
      </c>
      <c r="AJ24" s="32"/>
      <c r="AK24" s="111"/>
      <c r="AM24" s="144"/>
    </row>
    <row r="25" spans="1:41" x14ac:dyDescent="0.25">
      <c r="A25" s="137"/>
      <c r="B25" s="132" t="s">
        <v>33</v>
      </c>
      <c r="C25" s="22" t="s">
        <v>24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37" t="str">
        <f t="shared" si="6"/>
        <v/>
      </c>
      <c r="AG25" s="25"/>
      <c r="AH25" s="23"/>
      <c r="AI25" s="132" t="s">
        <v>33</v>
      </c>
      <c r="AJ25" s="32"/>
      <c r="AK25" s="137" t="str">
        <f>IF(AK23="","",AK23/AK24)</f>
        <v/>
      </c>
      <c r="AL25" s="30"/>
      <c r="AM25" s="140"/>
    </row>
    <row r="26" spans="1:41" x14ac:dyDescent="0.25">
      <c r="A26" s="111">
        <v>1068</v>
      </c>
      <c r="B26" s="33" t="s">
        <v>31</v>
      </c>
      <c r="C26" s="22" t="s">
        <v>20</v>
      </c>
      <c r="D26" s="112"/>
      <c r="E26" s="112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>
        <v>1353</v>
      </c>
      <c r="Z26" s="113"/>
      <c r="AA26" s="113"/>
      <c r="AB26" s="113"/>
      <c r="AC26" s="113"/>
      <c r="AD26" s="113"/>
      <c r="AE26" s="113"/>
      <c r="AF26" s="144">
        <f t="shared" ref="AF26:AF27" si="7">IF(SUM(D26:AE26)=0,"",SUM(D26:AE26))</f>
        <v>1353</v>
      </c>
      <c r="AG26" s="19"/>
      <c r="AH26" s="23"/>
      <c r="AI26" s="33" t="s">
        <v>31</v>
      </c>
      <c r="AJ26" s="32"/>
      <c r="AK26" s="111">
        <v>2421</v>
      </c>
      <c r="AL26" s="34"/>
      <c r="AM26" s="144"/>
    </row>
    <row r="27" spans="1:41" x14ac:dyDescent="0.25">
      <c r="A27" s="111">
        <v>7</v>
      </c>
      <c r="B27" s="133" t="s">
        <v>34</v>
      </c>
      <c r="C27" s="22" t="s">
        <v>22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>
        <v>8</v>
      </c>
      <c r="Z27" s="113"/>
      <c r="AA27" s="113"/>
      <c r="AB27" s="113"/>
      <c r="AC27" s="113"/>
      <c r="AD27" s="113"/>
      <c r="AE27" s="113"/>
      <c r="AF27" s="144">
        <f t="shared" si="7"/>
        <v>8</v>
      </c>
      <c r="AG27" s="113">
        <f t="shared" ref="AG27" si="8">IF(COUNTA(D27:AE27)=0,"",COUNTA(D27:AE27))</f>
        <v>1</v>
      </c>
      <c r="AH27" s="159" t="s">
        <v>459</v>
      </c>
      <c r="AI27" s="27" t="s">
        <v>34</v>
      </c>
      <c r="AJ27" s="32"/>
      <c r="AK27" s="111">
        <v>15</v>
      </c>
      <c r="AL27" s="34"/>
      <c r="AM27" s="144"/>
    </row>
    <row r="28" spans="1:41" x14ac:dyDescent="0.25">
      <c r="A28" s="137">
        <f>A26/A27</f>
        <v>152.57142857142858</v>
      </c>
      <c r="B28" s="134" t="s">
        <v>35</v>
      </c>
      <c r="C28" s="22" t="s">
        <v>24</v>
      </c>
      <c r="D28" s="15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37">
        <f>+Y26/Y27</f>
        <v>169.125</v>
      </c>
      <c r="Z28" s="140"/>
      <c r="AA28" s="140"/>
      <c r="AB28" s="140"/>
      <c r="AC28" s="140"/>
      <c r="AD28" s="140"/>
      <c r="AE28" s="140"/>
      <c r="AF28" s="137">
        <f t="shared" ref="AF28:AF40" si="9">IF(AF26="","",AF26/AF27)</f>
        <v>169.125</v>
      </c>
      <c r="AG28" s="25"/>
      <c r="AH28" s="23"/>
      <c r="AI28" s="134" t="s">
        <v>35</v>
      </c>
      <c r="AJ28" s="32"/>
      <c r="AK28" s="137">
        <f>IF(AK26="","",AK26/AK27)</f>
        <v>161.4</v>
      </c>
      <c r="AL28" s="30"/>
      <c r="AM28" s="140">
        <f>AF28-A28</f>
        <v>16.553571428571416</v>
      </c>
    </row>
    <row r="29" spans="1:41" x14ac:dyDescent="0.25">
      <c r="A29" s="111">
        <v>52442</v>
      </c>
      <c r="B29" s="36" t="s">
        <v>36</v>
      </c>
      <c r="C29" s="22" t="s">
        <v>20</v>
      </c>
      <c r="D29" s="151">
        <v>1500</v>
      </c>
      <c r="E29" s="151"/>
      <c r="F29" s="151">
        <v>2665</v>
      </c>
      <c r="G29" s="151"/>
      <c r="H29" s="151">
        <v>2517</v>
      </c>
      <c r="I29" s="151">
        <v>2457</v>
      </c>
      <c r="J29" s="151"/>
      <c r="K29" s="151"/>
      <c r="L29" s="151"/>
      <c r="M29" s="151"/>
      <c r="N29" s="151"/>
      <c r="O29" s="151">
        <v>1378</v>
      </c>
      <c r="P29" s="151">
        <v>1961</v>
      </c>
      <c r="Q29" s="151">
        <v>2468</v>
      </c>
      <c r="R29" s="151">
        <v>1882</v>
      </c>
      <c r="S29" s="151"/>
      <c r="T29" s="151"/>
      <c r="U29" s="151"/>
      <c r="V29" s="151">
        <v>977</v>
      </c>
      <c r="W29" s="151"/>
      <c r="X29" s="151"/>
      <c r="Y29" s="151"/>
      <c r="Z29" s="151"/>
      <c r="AA29" s="151">
        <v>1610</v>
      </c>
      <c r="AB29" s="151"/>
      <c r="AC29" s="151"/>
      <c r="AD29" s="151">
        <v>1409</v>
      </c>
      <c r="AE29" s="151"/>
      <c r="AF29" s="144">
        <f t="shared" ref="AF29:AF30" si="10">IF(SUM(D29:AE29)=0,"",SUM(D29:AE29))</f>
        <v>20824</v>
      </c>
      <c r="AG29" s="19"/>
      <c r="AH29" s="20"/>
      <c r="AI29" s="36" t="s">
        <v>36</v>
      </c>
      <c r="AJ29" s="30"/>
      <c r="AK29" s="111">
        <v>48676</v>
      </c>
      <c r="AL29" s="30"/>
      <c r="AM29" s="144"/>
    </row>
    <row r="30" spans="1:41" x14ac:dyDescent="0.25">
      <c r="A30" s="111">
        <v>300</v>
      </c>
      <c r="B30" s="131" t="s">
        <v>37</v>
      </c>
      <c r="C30" s="22" t="s">
        <v>22</v>
      </c>
      <c r="D30" s="152">
        <v>8</v>
      </c>
      <c r="E30" s="151"/>
      <c r="F30" s="151">
        <v>15</v>
      </c>
      <c r="G30" s="151"/>
      <c r="H30" s="151">
        <v>15</v>
      </c>
      <c r="I30" s="151">
        <v>14</v>
      </c>
      <c r="J30" s="151"/>
      <c r="K30" s="151"/>
      <c r="L30" s="151"/>
      <c r="M30" s="151"/>
      <c r="N30" s="151"/>
      <c r="O30" s="151">
        <v>8</v>
      </c>
      <c r="P30" s="151">
        <v>11</v>
      </c>
      <c r="Q30" s="151">
        <v>14</v>
      </c>
      <c r="R30" s="151">
        <v>11</v>
      </c>
      <c r="S30" s="151"/>
      <c r="T30" s="151"/>
      <c r="U30" s="151"/>
      <c r="V30" s="151">
        <v>6</v>
      </c>
      <c r="W30" s="151"/>
      <c r="X30" s="151"/>
      <c r="Y30" s="151"/>
      <c r="Z30" s="151"/>
      <c r="AA30" s="151">
        <v>10</v>
      </c>
      <c r="AB30" s="151"/>
      <c r="AC30" s="151"/>
      <c r="AD30" s="151">
        <v>8</v>
      </c>
      <c r="AE30" s="151"/>
      <c r="AF30" s="144">
        <f t="shared" si="10"/>
        <v>120</v>
      </c>
      <c r="AG30" s="113">
        <f t="shared" ref="AG30" si="11">IF(COUNTA(D30:AE30)=0,"",COUNTA(D30:AE30))</f>
        <v>11</v>
      </c>
      <c r="AH30" s="242" t="s">
        <v>527</v>
      </c>
      <c r="AI30" s="31" t="s">
        <v>37</v>
      </c>
      <c r="AJ30" s="30"/>
      <c r="AK30" s="111">
        <v>279</v>
      </c>
      <c r="AL30" s="30"/>
      <c r="AM30" s="144"/>
    </row>
    <row r="31" spans="1:41" x14ac:dyDescent="0.25">
      <c r="A31" s="137">
        <f>A29/A30</f>
        <v>174.80666666666667</v>
      </c>
      <c r="B31" s="132" t="s">
        <v>38</v>
      </c>
      <c r="C31" s="22" t="s">
        <v>24</v>
      </c>
      <c r="D31" s="137">
        <f>+D29/D30</f>
        <v>187.5</v>
      </c>
      <c r="E31" s="137"/>
      <c r="F31" s="137">
        <f>+F29/F30</f>
        <v>177.66666666666666</v>
      </c>
      <c r="G31" s="137"/>
      <c r="H31" s="137">
        <f>+H29/H30</f>
        <v>167.8</v>
      </c>
      <c r="I31" s="137">
        <f>+I29/I30</f>
        <v>175.5</v>
      </c>
      <c r="J31" s="137"/>
      <c r="K31" s="137"/>
      <c r="L31" s="137"/>
      <c r="M31" s="137"/>
      <c r="N31" s="137"/>
      <c r="O31" s="137">
        <f>+O29/O30</f>
        <v>172.25</v>
      </c>
      <c r="P31" s="137">
        <f>+P29/P30</f>
        <v>178.27272727272728</v>
      </c>
      <c r="Q31" s="137">
        <f>+Q29/Q30</f>
        <v>176.28571428571428</v>
      </c>
      <c r="R31" s="137">
        <f>+R29/R30</f>
        <v>171.09090909090909</v>
      </c>
      <c r="S31" s="137"/>
      <c r="T31" s="137"/>
      <c r="U31" s="137"/>
      <c r="V31" s="137">
        <f>+V29/V30</f>
        <v>162.83333333333334</v>
      </c>
      <c r="W31" s="137"/>
      <c r="X31" s="137"/>
      <c r="Y31" s="137"/>
      <c r="Z31" s="137"/>
      <c r="AA31" s="137">
        <f>+AA29/AA30</f>
        <v>161</v>
      </c>
      <c r="AB31" s="137"/>
      <c r="AC31" s="137"/>
      <c r="AD31" s="137">
        <f>+AD29/AD30</f>
        <v>176.125</v>
      </c>
      <c r="AE31" s="137"/>
      <c r="AF31" s="137">
        <f t="shared" si="9"/>
        <v>173.53333333333333</v>
      </c>
      <c r="AG31" s="25"/>
      <c r="AH31" s="159"/>
      <c r="AI31" s="132" t="s">
        <v>38</v>
      </c>
      <c r="AJ31" s="30"/>
      <c r="AK31" s="137">
        <f>IF(AK29="","",AK29/AK30)</f>
        <v>174.46594982078852</v>
      </c>
      <c r="AL31" s="30"/>
      <c r="AM31" s="140">
        <f>AF31-A31</f>
        <v>-1.2733333333333405</v>
      </c>
    </row>
    <row r="32" spans="1:41" x14ac:dyDescent="0.25">
      <c r="A32" s="111">
        <v>19153</v>
      </c>
      <c r="B32" s="37" t="s">
        <v>39</v>
      </c>
      <c r="C32" s="22" t="s">
        <v>20</v>
      </c>
      <c r="D32" s="113">
        <v>1635</v>
      </c>
      <c r="E32" s="151"/>
      <c r="F32" s="151"/>
      <c r="G32" s="151"/>
      <c r="H32" s="151"/>
      <c r="I32" s="151"/>
      <c r="J32" s="151">
        <v>1575</v>
      </c>
      <c r="K32" s="151"/>
      <c r="L32" s="151"/>
      <c r="M32" s="151">
        <v>1798</v>
      </c>
      <c r="N32" s="151"/>
      <c r="O32" s="151"/>
      <c r="P32" s="151"/>
      <c r="Q32" s="151"/>
      <c r="R32" s="151"/>
      <c r="S32" s="151"/>
      <c r="T32" s="151"/>
      <c r="U32" s="151">
        <v>1445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44">
        <f t="shared" ref="AF32:AF33" si="12">IF(SUM(D32:AE32)=0,"",SUM(D32:AE32))</f>
        <v>6453</v>
      </c>
      <c r="AG32" s="19"/>
      <c r="AH32" s="185"/>
      <c r="AI32" s="37" t="s">
        <v>39</v>
      </c>
      <c r="AJ32" s="30"/>
      <c r="AK32" s="111">
        <v>18568</v>
      </c>
      <c r="AL32" s="30"/>
      <c r="AM32" s="144"/>
    </row>
    <row r="33" spans="1:39" x14ac:dyDescent="0.25">
      <c r="A33" s="111">
        <v>106</v>
      </c>
      <c r="B33" s="133" t="s">
        <v>40</v>
      </c>
      <c r="C33" s="22" t="s">
        <v>22</v>
      </c>
      <c r="D33" s="152">
        <v>8</v>
      </c>
      <c r="E33" s="113"/>
      <c r="F33" s="113"/>
      <c r="G33" s="113"/>
      <c r="H33" s="113"/>
      <c r="I33" s="113"/>
      <c r="J33" s="113">
        <v>8</v>
      </c>
      <c r="K33" s="113"/>
      <c r="L33" s="113"/>
      <c r="M33" s="113">
        <v>9</v>
      </c>
      <c r="N33" s="113"/>
      <c r="O33" s="113"/>
      <c r="P33" s="113"/>
      <c r="Q33" s="113"/>
      <c r="R33" s="113"/>
      <c r="S33" s="113"/>
      <c r="T33" s="113"/>
      <c r="U33" s="113">
        <v>8</v>
      </c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44">
        <f t="shared" si="12"/>
        <v>33</v>
      </c>
      <c r="AG33" s="113">
        <f t="shared" ref="AG33" si="13">IF(COUNTA(D33:AE33)=0,"",COUNTA(D33:AE33))</f>
        <v>4</v>
      </c>
      <c r="AH33" s="159" t="s">
        <v>439</v>
      </c>
      <c r="AI33" s="27" t="s">
        <v>40</v>
      </c>
      <c r="AJ33" s="30"/>
      <c r="AK33" s="111">
        <v>100</v>
      </c>
      <c r="AL33" s="30"/>
      <c r="AM33" s="144"/>
    </row>
    <row r="34" spans="1:39" x14ac:dyDescent="0.25">
      <c r="A34" s="137">
        <f>A32/A33</f>
        <v>180.68867924528303</v>
      </c>
      <c r="B34" s="134" t="s">
        <v>41</v>
      </c>
      <c r="C34" s="22" t="s">
        <v>24</v>
      </c>
      <c r="D34" s="189">
        <f>+D32/D33</f>
        <v>204.375</v>
      </c>
      <c r="E34" s="137"/>
      <c r="F34" s="137"/>
      <c r="G34" s="137"/>
      <c r="H34" s="137"/>
      <c r="I34" s="137"/>
      <c r="J34" s="168">
        <f>+J32/J33</f>
        <v>196.875</v>
      </c>
      <c r="K34" s="137"/>
      <c r="L34" s="137"/>
      <c r="M34" s="168">
        <f>+M32/M33</f>
        <v>199.77777777777777</v>
      </c>
      <c r="N34" s="137"/>
      <c r="O34" s="137"/>
      <c r="P34" s="137"/>
      <c r="Q34" s="137"/>
      <c r="R34" s="137"/>
      <c r="S34" s="137"/>
      <c r="T34" s="137"/>
      <c r="U34" s="137">
        <f>+U32/U33</f>
        <v>180.625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291">
        <f t="shared" si="9"/>
        <v>195.54545454545453</v>
      </c>
      <c r="AG34" s="25"/>
      <c r="AH34" s="159"/>
      <c r="AI34" s="134" t="s">
        <v>41</v>
      </c>
      <c r="AJ34" s="30"/>
      <c r="AK34" s="137">
        <f>IF(AK32="","",AK32/AK33)</f>
        <v>185.68</v>
      </c>
      <c r="AL34" s="30"/>
      <c r="AM34" s="140">
        <f>AF34-A34</f>
        <v>14.856775300171506</v>
      </c>
    </row>
    <row r="35" spans="1:39" x14ac:dyDescent="0.25">
      <c r="A35" s="111">
        <v>4007</v>
      </c>
      <c r="B35" s="37" t="s">
        <v>39</v>
      </c>
      <c r="C35" s="17" t="s">
        <v>20</v>
      </c>
      <c r="D35" s="113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>
        <v>1737</v>
      </c>
      <c r="U35" s="151"/>
      <c r="V35" s="151"/>
      <c r="W35" s="151"/>
      <c r="X35" s="151"/>
      <c r="Y35" s="151"/>
      <c r="Z35" s="151"/>
      <c r="AA35" s="151"/>
      <c r="AB35" s="151"/>
      <c r="AC35" s="151">
        <v>1609</v>
      </c>
      <c r="AD35" s="151"/>
      <c r="AE35" s="151"/>
      <c r="AF35" s="144">
        <f t="shared" ref="AF35:AF36" si="14">IF(SUM(D35:AE35)=0,"",SUM(D35:AE35))</f>
        <v>3346</v>
      </c>
      <c r="AG35" s="19"/>
      <c r="AH35" s="23"/>
      <c r="AI35" s="37" t="s">
        <v>39</v>
      </c>
      <c r="AK35" s="111">
        <v>4285</v>
      </c>
      <c r="AM35" s="144"/>
    </row>
    <row r="36" spans="1:39" x14ac:dyDescent="0.25">
      <c r="A36" s="111">
        <v>21</v>
      </c>
      <c r="B36" s="133" t="s">
        <v>42</v>
      </c>
      <c r="C36" s="22" t="s">
        <v>22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>
        <v>9</v>
      </c>
      <c r="U36" s="113"/>
      <c r="V36" s="113"/>
      <c r="W36" s="113"/>
      <c r="X36" s="113"/>
      <c r="Y36" s="113"/>
      <c r="Z36" s="113"/>
      <c r="AA36" s="113"/>
      <c r="AB36" s="113"/>
      <c r="AC36" s="113">
        <v>8</v>
      </c>
      <c r="AD36" s="113"/>
      <c r="AE36" s="113"/>
      <c r="AF36" s="144">
        <f t="shared" si="14"/>
        <v>17</v>
      </c>
      <c r="AG36" s="113">
        <f t="shared" ref="AG36" si="15">IF(COUNTA(D36:AE36)=0,"",COUNTA(D36:AE36))</f>
        <v>2</v>
      </c>
      <c r="AH36" s="159" t="s">
        <v>479</v>
      </c>
      <c r="AI36" s="27" t="s">
        <v>42</v>
      </c>
      <c r="AK36" s="111">
        <v>22</v>
      </c>
      <c r="AM36" s="144"/>
    </row>
    <row r="37" spans="1:39" x14ac:dyDescent="0.25">
      <c r="A37" s="137">
        <f>A35/A36</f>
        <v>190.8095238095238</v>
      </c>
      <c r="B37" s="134" t="s">
        <v>43</v>
      </c>
      <c r="C37" s="22" t="s">
        <v>24</v>
      </c>
      <c r="D37" s="137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68">
        <f>+T35/T36</f>
        <v>193</v>
      </c>
      <c r="U37" s="137"/>
      <c r="V37" s="137"/>
      <c r="W37" s="137"/>
      <c r="X37" s="137"/>
      <c r="Y37" s="137"/>
      <c r="Z37" s="137"/>
      <c r="AA37" s="137"/>
      <c r="AB37" s="137"/>
      <c r="AC37" s="189">
        <f>+AC35/AC36</f>
        <v>201.125</v>
      </c>
      <c r="AD37" s="189"/>
      <c r="AE37" s="189"/>
      <c r="AF37" s="291">
        <f t="shared" si="9"/>
        <v>196.8235294117647</v>
      </c>
      <c r="AG37" s="25"/>
      <c r="AH37" s="23"/>
      <c r="AI37" s="134" t="s">
        <v>43</v>
      </c>
      <c r="AJ37" s="30"/>
      <c r="AK37" s="137">
        <f>IF(AK35="","",AK35/AK36)</f>
        <v>194.77272727272728</v>
      </c>
      <c r="AL37" s="30"/>
      <c r="AM37" s="140">
        <f>AF37-A37</f>
        <v>6.0140056022408999</v>
      </c>
    </row>
    <row r="38" spans="1:39" x14ac:dyDescent="0.25">
      <c r="A38" s="111">
        <v>22704</v>
      </c>
      <c r="B38" s="37" t="s">
        <v>44</v>
      </c>
      <c r="C38" s="22" t="s">
        <v>20</v>
      </c>
      <c r="D38" s="153"/>
      <c r="E38" s="153"/>
      <c r="F38" s="151">
        <v>2926</v>
      </c>
      <c r="G38" s="151"/>
      <c r="H38" s="151"/>
      <c r="I38" s="151"/>
      <c r="J38" s="151">
        <v>1462</v>
      </c>
      <c r="K38" s="151"/>
      <c r="L38" s="151"/>
      <c r="M38" s="151"/>
      <c r="N38" s="151"/>
      <c r="O38" s="151">
        <v>1331</v>
      </c>
      <c r="P38" s="151"/>
      <c r="Q38" s="151">
        <v>2540</v>
      </c>
      <c r="R38" s="151"/>
      <c r="S38" s="151"/>
      <c r="T38" s="151">
        <v>834</v>
      </c>
      <c r="U38" s="151"/>
      <c r="V38" s="151"/>
      <c r="W38" s="151"/>
      <c r="X38" s="151"/>
      <c r="Y38" s="151">
        <v>1551</v>
      </c>
      <c r="Z38" s="151"/>
      <c r="AA38" s="151"/>
      <c r="AB38" s="151"/>
      <c r="AC38" s="151">
        <v>1289</v>
      </c>
      <c r="AD38" s="151"/>
      <c r="AE38" s="151">
        <v>1333</v>
      </c>
      <c r="AF38" s="144">
        <f t="shared" ref="AF38:AF39" si="16">IF(SUM(D38:AE38)=0,"",SUM(D38:AE38))</f>
        <v>13266</v>
      </c>
      <c r="AG38" s="19"/>
      <c r="AI38" s="37" t="s">
        <v>44</v>
      </c>
      <c r="AK38" s="111">
        <v>22795</v>
      </c>
      <c r="AM38" s="144"/>
    </row>
    <row r="39" spans="1:39" x14ac:dyDescent="0.25">
      <c r="A39" s="111">
        <v>124</v>
      </c>
      <c r="B39" s="133" t="s">
        <v>45</v>
      </c>
      <c r="C39" s="22" t="s">
        <v>22</v>
      </c>
      <c r="D39" s="152"/>
      <c r="E39" s="151"/>
      <c r="F39" s="151">
        <v>15</v>
      </c>
      <c r="G39" s="151"/>
      <c r="H39" s="151"/>
      <c r="I39" s="151"/>
      <c r="J39" s="151">
        <v>8</v>
      </c>
      <c r="K39" s="151"/>
      <c r="L39" s="151"/>
      <c r="M39" s="151"/>
      <c r="N39" s="151"/>
      <c r="O39" s="151">
        <v>8</v>
      </c>
      <c r="P39" s="151"/>
      <c r="Q39" s="151">
        <v>14</v>
      </c>
      <c r="R39" s="151"/>
      <c r="S39" s="151"/>
      <c r="T39" s="151">
        <v>5</v>
      </c>
      <c r="U39" s="151"/>
      <c r="V39" s="151"/>
      <c r="W39" s="151"/>
      <c r="X39" s="151"/>
      <c r="Y39" s="151">
        <v>8</v>
      </c>
      <c r="Z39" s="151"/>
      <c r="AA39" s="151"/>
      <c r="AB39" s="151"/>
      <c r="AC39" s="151">
        <v>7</v>
      </c>
      <c r="AD39" s="151"/>
      <c r="AE39" s="151">
        <v>8</v>
      </c>
      <c r="AF39" s="144">
        <f t="shared" si="16"/>
        <v>73</v>
      </c>
      <c r="AG39" s="113">
        <f t="shared" ref="AG39" si="17">IF(COUNTA(D39:AE39)=0,"",COUNTA(D39:AE39))</f>
        <v>8</v>
      </c>
      <c r="AH39" s="242" t="s">
        <v>526</v>
      </c>
      <c r="AI39" s="27" t="s">
        <v>45</v>
      </c>
      <c r="AK39" s="111">
        <v>124</v>
      </c>
      <c r="AM39" s="144"/>
    </row>
    <row r="40" spans="1:39" x14ac:dyDescent="0.25">
      <c r="A40" s="137">
        <f>A38/A39</f>
        <v>183.09677419354838</v>
      </c>
      <c r="B40" s="134" t="s">
        <v>46</v>
      </c>
      <c r="C40" s="22" t="s">
        <v>24</v>
      </c>
      <c r="D40" s="137"/>
      <c r="E40" s="137"/>
      <c r="F40" s="168">
        <f t="shared" ref="F40" si="18">IF(F38="","",F38/F39)</f>
        <v>195.06666666666666</v>
      </c>
      <c r="G40" s="137"/>
      <c r="H40" s="137"/>
      <c r="I40" s="137"/>
      <c r="J40" s="137">
        <f t="shared" ref="J40" si="19">IF(J38="","",J38/J39)</f>
        <v>182.75</v>
      </c>
      <c r="K40" s="137"/>
      <c r="L40" s="137"/>
      <c r="M40" s="137"/>
      <c r="N40" s="137"/>
      <c r="O40" s="137">
        <f t="shared" ref="O40" si="20">IF(O38="","",O38/O39)</f>
        <v>166.375</v>
      </c>
      <c r="P40" s="137"/>
      <c r="Q40" s="137">
        <f>+Q38/Q39</f>
        <v>181.42857142857142</v>
      </c>
      <c r="R40" s="137"/>
      <c r="S40" s="137"/>
      <c r="T40" s="137">
        <f>+T38/T39</f>
        <v>166.8</v>
      </c>
      <c r="U40" s="137"/>
      <c r="V40" s="137"/>
      <c r="W40" s="137"/>
      <c r="X40" s="137"/>
      <c r="Y40" s="168">
        <f>+Y38/Y39</f>
        <v>193.875</v>
      </c>
      <c r="Z40" s="137"/>
      <c r="AA40" s="137"/>
      <c r="AB40" s="137"/>
      <c r="AC40" s="137">
        <f>+AC38/AC39</f>
        <v>184.14285714285714</v>
      </c>
      <c r="AD40" s="137"/>
      <c r="AE40" s="137">
        <f>+AE38/AE39</f>
        <v>166.625</v>
      </c>
      <c r="AF40" s="137">
        <f t="shared" si="9"/>
        <v>181.72602739726028</v>
      </c>
      <c r="AG40" s="25"/>
      <c r="AH40" s="159"/>
      <c r="AI40" s="134" t="s">
        <v>46</v>
      </c>
      <c r="AJ40" s="30"/>
      <c r="AK40" s="137">
        <f>IF(AK38="","",AK38/AK39)</f>
        <v>183.83064516129033</v>
      </c>
      <c r="AL40" s="30"/>
      <c r="AM40" s="140">
        <f>AF40-A40</f>
        <v>-1.3707467962881026</v>
      </c>
    </row>
    <row r="41" spans="1:39" x14ac:dyDescent="0.25">
      <c r="A41" s="111">
        <v>9967</v>
      </c>
      <c r="B41" s="36" t="s">
        <v>44</v>
      </c>
      <c r="C41" s="22" t="s">
        <v>20</v>
      </c>
      <c r="D41" s="151"/>
      <c r="E41" s="151"/>
      <c r="F41" s="151">
        <v>2420</v>
      </c>
      <c r="G41" s="151"/>
      <c r="H41" s="151"/>
      <c r="I41" s="151"/>
      <c r="J41" s="151"/>
      <c r="K41" s="151"/>
      <c r="L41" s="151"/>
      <c r="M41" s="151"/>
      <c r="N41" s="151"/>
      <c r="O41" s="151">
        <v>1294</v>
      </c>
      <c r="P41" s="151"/>
      <c r="Q41" s="151">
        <v>2357</v>
      </c>
      <c r="R41" s="151">
        <v>987</v>
      </c>
      <c r="S41" s="151"/>
      <c r="T41" s="151"/>
      <c r="U41" s="151"/>
      <c r="V41" s="151"/>
      <c r="W41" s="151"/>
      <c r="X41" s="151"/>
      <c r="Y41" s="151">
        <v>1231</v>
      </c>
      <c r="Z41" s="151"/>
      <c r="AA41" s="151">
        <v>599</v>
      </c>
      <c r="AB41" s="151"/>
      <c r="AC41" s="151"/>
      <c r="AD41" s="151"/>
      <c r="AE41" s="151">
        <v>1308</v>
      </c>
      <c r="AF41" s="144">
        <f t="shared" ref="AF41:AF42" si="21">IF(SUM(D41:AE41)=0,"",SUM(D41:AE41))</f>
        <v>10196</v>
      </c>
      <c r="AG41" s="19"/>
      <c r="AH41" s="159"/>
      <c r="AI41" s="36" t="s">
        <v>44</v>
      </c>
      <c r="AJ41" s="30"/>
      <c r="AK41" s="111">
        <v>11039</v>
      </c>
      <c r="AL41" s="30"/>
      <c r="AM41" s="144"/>
    </row>
    <row r="42" spans="1:39" x14ac:dyDescent="0.25">
      <c r="A42" s="111">
        <v>62</v>
      </c>
      <c r="B42" s="135" t="s">
        <v>47</v>
      </c>
      <c r="C42" s="22" t="s">
        <v>22</v>
      </c>
      <c r="D42" s="113"/>
      <c r="E42" s="151"/>
      <c r="F42" s="151">
        <v>15</v>
      </c>
      <c r="G42" s="151"/>
      <c r="H42" s="151"/>
      <c r="I42" s="151"/>
      <c r="J42" s="151"/>
      <c r="K42" s="151"/>
      <c r="L42" s="151"/>
      <c r="M42" s="151"/>
      <c r="N42" s="151"/>
      <c r="O42" s="151">
        <v>8</v>
      </c>
      <c r="P42" s="151"/>
      <c r="Q42" s="151">
        <v>14</v>
      </c>
      <c r="R42" s="151">
        <v>6</v>
      </c>
      <c r="S42" s="151"/>
      <c r="T42" s="151"/>
      <c r="U42" s="151"/>
      <c r="V42" s="151"/>
      <c r="W42" s="151"/>
      <c r="X42" s="151"/>
      <c r="Y42" s="151">
        <v>8</v>
      </c>
      <c r="Z42" s="151"/>
      <c r="AA42" s="151">
        <v>4</v>
      </c>
      <c r="AB42" s="151"/>
      <c r="AC42" s="151"/>
      <c r="AD42" s="151"/>
      <c r="AE42" s="151">
        <v>8</v>
      </c>
      <c r="AF42" s="144">
        <f t="shared" si="21"/>
        <v>63</v>
      </c>
      <c r="AG42" s="113">
        <f t="shared" ref="AG42" si="22">IF(COUNTA(D42:AE42)=0,"",COUNTA(D42:AE42))</f>
        <v>7</v>
      </c>
      <c r="AH42" s="242" t="s">
        <v>525</v>
      </c>
      <c r="AI42" s="38" t="s">
        <v>47</v>
      </c>
      <c r="AJ42" s="30"/>
      <c r="AK42" s="111">
        <v>68</v>
      </c>
      <c r="AL42" s="30"/>
      <c r="AM42" s="144"/>
    </row>
    <row r="43" spans="1:39" x14ac:dyDescent="0.25">
      <c r="A43" s="137">
        <f>A41/A42</f>
        <v>160.75806451612902</v>
      </c>
      <c r="B43" s="132" t="s">
        <v>48</v>
      </c>
      <c r="C43" s="22" t="s">
        <v>24</v>
      </c>
      <c r="D43" s="137"/>
      <c r="E43" s="137"/>
      <c r="F43" s="137">
        <f>+F41/F42</f>
        <v>161.33333333333334</v>
      </c>
      <c r="G43" s="137"/>
      <c r="H43" s="137"/>
      <c r="I43" s="137"/>
      <c r="J43" s="137"/>
      <c r="K43" s="137"/>
      <c r="L43" s="137"/>
      <c r="M43" s="137"/>
      <c r="N43" s="137"/>
      <c r="O43" s="137">
        <f t="shared" ref="O43" si="23">IF(O41="","",O41/O42)</f>
        <v>161.75</v>
      </c>
      <c r="P43" s="137"/>
      <c r="Q43" s="137">
        <f>+Q41/Q42</f>
        <v>168.35714285714286</v>
      </c>
      <c r="R43" s="137">
        <f>+R41/R42</f>
        <v>164.5</v>
      </c>
      <c r="S43" s="137"/>
      <c r="T43" s="137"/>
      <c r="U43" s="137"/>
      <c r="V43" s="137"/>
      <c r="W43" s="137"/>
      <c r="X43" s="137"/>
      <c r="Y43" s="137">
        <f>+Y41/Y42</f>
        <v>153.875</v>
      </c>
      <c r="Z43" s="137"/>
      <c r="AA43" s="137">
        <f>+AA41/AA42</f>
        <v>149.75</v>
      </c>
      <c r="AB43" s="137"/>
      <c r="AC43" s="137"/>
      <c r="AD43" s="137"/>
      <c r="AE43" s="137">
        <f>+AE41/AE42</f>
        <v>163.5</v>
      </c>
      <c r="AF43" s="137">
        <f t="shared" ref="AF43:AF61" si="24">IF(AF41="","",AF41/AF42)</f>
        <v>161.84126984126985</v>
      </c>
      <c r="AG43" s="25"/>
      <c r="AH43" s="23"/>
      <c r="AI43" s="132" t="s">
        <v>48</v>
      </c>
      <c r="AJ43" s="30"/>
      <c r="AK43" s="137">
        <f>IF(AK41="","",AK41/AK42)</f>
        <v>162.33823529411765</v>
      </c>
      <c r="AL43" s="30"/>
      <c r="AM43" s="140">
        <f>AF43-A43</f>
        <v>1.083205325140824</v>
      </c>
    </row>
    <row r="44" spans="1:39" x14ac:dyDescent="0.25">
      <c r="A44" s="111">
        <v>2579</v>
      </c>
      <c r="B44" s="36" t="s">
        <v>44</v>
      </c>
      <c r="C44" s="22" t="s">
        <v>20</v>
      </c>
      <c r="D44" s="113"/>
      <c r="E44" s="151"/>
      <c r="F44" s="151"/>
      <c r="G44" s="151"/>
      <c r="H44" s="151"/>
      <c r="I44" s="151"/>
      <c r="J44" s="151"/>
      <c r="K44" s="151">
        <v>1293</v>
      </c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44">
        <f t="shared" ref="AF44:AF45" si="25">IF(SUM(D44:AE44)=0,"",SUM(D44:AE44))</f>
        <v>1293</v>
      </c>
      <c r="AG44" s="19"/>
      <c r="AH44" s="23"/>
      <c r="AI44" s="36" t="s">
        <v>44</v>
      </c>
      <c r="AJ44" s="30"/>
      <c r="AK44" s="111">
        <v>3872</v>
      </c>
      <c r="AL44" s="30"/>
      <c r="AM44" s="144"/>
    </row>
    <row r="45" spans="1:39" x14ac:dyDescent="0.25">
      <c r="A45" s="111">
        <v>18</v>
      </c>
      <c r="B45" s="131" t="s">
        <v>49</v>
      </c>
      <c r="C45" s="22" t="s">
        <v>22</v>
      </c>
      <c r="D45" s="113"/>
      <c r="E45" s="151"/>
      <c r="F45" s="151"/>
      <c r="G45" s="151"/>
      <c r="H45" s="151"/>
      <c r="I45" s="151"/>
      <c r="J45" s="151"/>
      <c r="K45" s="151">
        <v>8</v>
      </c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44">
        <f t="shared" si="25"/>
        <v>8</v>
      </c>
      <c r="AG45" s="113">
        <f t="shared" ref="AG45" si="26">IF(COUNTA(D45:AE45)=0,"",COUNTA(D45:AE45))</f>
        <v>1</v>
      </c>
      <c r="AH45" s="159" t="s">
        <v>348</v>
      </c>
      <c r="AI45" s="31" t="s">
        <v>49</v>
      </c>
      <c r="AJ45" s="30"/>
      <c r="AK45" s="111">
        <v>26</v>
      </c>
      <c r="AL45" s="30"/>
      <c r="AM45" s="144"/>
    </row>
    <row r="46" spans="1:39" x14ac:dyDescent="0.25">
      <c r="A46" s="137">
        <f>A44/A45</f>
        <v>143.27777777777777</v>
      </c>
      <c r="B46" s="132" t="s">
        <v>50</v>
      </c>
      <c r="C46" s="22" t="s">
        <v>24</v>
      </c>
      <c r="D46" s="150"/>
      <c r="E46" s="150"/>
      <c r="F46" s="150"/>
      <c r="G46" s="150"/>
      <c r="H46" s="150"/>
      <c r="I46" s="150"/>
      <c r="J46" s="150"/>
      <c r="K46" s="137">
        <f>+K44/K45</f>
        <v>161.625</v>
      </c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>
        <f t="shared" si="24"/>
        <v>161.625</v>
      </c>
      <c r="AG46" s="25"/>
      <c r="AH46" s="23"/>
      <c r="AI46" s="132" t="s">
        <v>50</v>
      </c>
      <c r="AJ46" s="30"/>
      <c r="AK46" s="137">
        <f>IF(AK44="","",AK44/AK45)</f>
        <v>148.92307692307693</v>
      </c>
      <c r="AL46" s="30"/>
      <c r="AM46" s="140">
        <f>AF46-A46</f>
        <v>18.347222222222229</v>
      </c>
    </row>
    <row r="47" spans="1:39" x14ac:dyDescent="0.25">
      <c r="A47" s="138">
        <v>6917</v>
      </c>
      <c r="B47" s="37" t="s">
        <v>44</v>
      </c>
      <c r="C47" s="22" t="s">
        <v>20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>
        <v>768</v>
      </c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44">
        <f t="shared" ref="AF47:AF48" si="27">IF(SUM(D47:AE47)=0,"",SUM(D47:AE47))</f>
        <v>768</v>
      </c>
      <c r="AG47" s="19"/>
      <c r="AH47" s="23"/>
      <c r="AI47" s="37" t="s">
        <v>44</v>
      </c>
      <c r="AJ47" s="30"/>
      <c r="AK47" s="138">
        <v>6642</v>
      </c>
      <c r="AL47" s="30"/>
      <c r="AM47" s="149"/>
    </row>
    <row r="48" spans="1:39" x14ac:dyDescent="0.25">
      <c r="A48" s="138">
        <v>44</v>
      </c>
      <c r="B48" s="27" t="s">
        <v>241</v>
      </c>
      <c r="C48" s="22" t="s">
        <v>22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>
        <v>5</v>
      </c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44">
        <f t="shared" si="27"/>
        <v>5</v>
      </c>
      <c r="AG48" s="113">
        <f t="shared" ref="AG48" si="28">IF(COUNTA(D48:AE48)=0,"",COUNTA(D48:AE48))</f>
        <v>1</v>
      </c>
      <c r="AH48" s="159" t="s">
        <v>378</v>
      </c>
      <c r="AI48" s="27" t="s">
        <v>241</v>
      </c>
      <c r="AJ48" s="30"/>
      <c r="AK48" s="138">
        <v>42</v>
      </c>
      <c r="AL48" s="30"/>
      <c r="AM48" s="149"/>
    </row>
    <row r="49" spans="1:39" x14ac:dyDescent="0.25">
      <c r="A49" s="137">
        <f>A47/A48</f>
        <v>157.20454545454547</v>
      </c>
      <c r="B49" s="134" t="s">
        <v>242</v>
      </c>
      <c r="C49" s="22" t="s">
        <v>24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37">
        <f>+N47/N48</f>
        <v>153.6</v>
      </c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>
        <f t="shared" si="24"/>
        <v>153.6</v>
      </c>
      <c r="AG49" s="25"/>
      <c r="AH49" s="23"/>
      <c r="AI49" s="134" t="s">
        <v>242</v>
      </c>
      <c r="AJ49" s="30"/>
      <c r="AK49" s="137">
        <f>IF(AK47="","",AK47/AK48)</f>
        <v>158.14285714285714</v>
      </c>
      <c r="AL49" s="30"/>
      <c r="AM49" s="140">
        <f>AF49-A49</f>
        <v>-3.6045454545454731</v>
      </c>
    </row>
    <row r="50" spans="1:39" x14ac:dyDescent="0.25">
      <c r="A50" s="111">
        <v>41796</v>
      </c>
      <c r="B50" s="37" t="s">
        <v>51</v>
      </c>
      <c r="C50" s="17" t="s">
        <v>20</v>
      </c>
      <c r="D50" s="144">
        <v>1469</v>
      </c>
      <c r="E50" s="144"/>
      <c r="F50" s="144">
        <v>2820</v>
      </c>
      <c r="G50" s="144"/>
      <c r="H50" s="144">
        <v>3403</v>
      </c>
      <c r="I50" s="144">
        <v>1354</v>
      </c>
      <c r="J50" s="144"/>
      <c r="K50" s="144"/>
      <c r="L50" s="144"/>
      <c r="M50" s="144"/>
      <c r="N50" s="144"/>
      <c r="O50" s="144">
        <v>1466</v>
      </c>
      <c r="P50" s="144"/>
      <c r="Q50" s="144">
        <v>2853</v>
      </c>
      <c r="R50" s="144"/>
      <c r="S50" s="144"/>
      <c r="T50" s="144">
        <v>1559</v>
      </c>
      <c r="U50" s="144">
        <v>1404</v>
      </c>
      <c r="V50" s="144"/>
      <c r="W50" s="144"/>
      <c r="X50" s="144"/>
      <c r="Y50" s="144"/>
      <c r="Z50" s="144"/>
      <c r="AA50" s="144"/>
      <c r="AB50" s="144"/>
      <c r="AC50" s="144">
        <v>1594</v>
      </c>
      <c r="AD50" s="144">
        <v>1419</v>
      </c>
      <c r="AE50" s="144"/>
      <c r="AF50" s="144">
        <f t="shared" ref="AF50:AF51" si="29">IF(SUM(D50:AE50)=0,"",SUM(D50:AE50))</f>
        <v>19341</v>
      </c>
      <c r="AG50" s="19"/>
      <c r="AH50" s="159"/>
      <c r="AI50" s="37" t="s">
        <v>51</v>
      </c>
      <c r="AJ50" s="39"/>
      <c r="AK50" s="111">
        <v>42036</v>
      </c>
      <c r="AL50" s="39"/>
      <c r="AM50" s="144"/>
    </row>
    <row r="51" spans="1:39" x14ac:dyDescent="0.25">
      <c r="A51" s="111">
        <v>218</v>
      </c>
      <c r="B51" s="133" t="s">
        <v>52</v>
      </c>
      <c r="C51" s="22" t="s">
        <v>22</v>
      </c>
      <c r="D51" s="144">
        <v>8</v>
      </c>
      <c r="E51" s="144"/>
      <c r="F51" s="144">
        <v>15</v>
      </c>
      <c r="G51" s="144"/>
      <c r="H51" s="144">
        <v>18</v>
      </c>
      <c r="I51" s="144">
        <v>8</v>
      </c>
      <c r="J51" s="144"/>
      <c r="K51" s="144"/>
      <c r="L51" s="144"/>
      <c r="M51" s="144"/>
      <c r="N51" s="144"/>
      <c r="O51" s="144">
        <v>8</v>
      </c>
      <c r="P51" s="144"/>
      <c r="Q51" s="144">
        <v>14</v>
      </c>
      <c r="R51" s="144"/>
      <c r="S51" s="144"/>
      <c r="T51" s="144">
        <v>9</v>
      </c>
      <c r="U51" s="144">
        <v>8</v>
      </c>
      <c r="V51" s="144"/>
      <c r="W51" s="144"/>
      <c r="X51" s="144"/>
      <c r="Y51" s="144"/>
      <c r="Z51" s="144"/>
      <c r="AA51" s="144"/>
      <c r="AB51" s="144"/>
      <c r="AC51" s="144">
        <v>8</v>
      </c>
      <c r="AD51" s="144">
        <v>8</v>
      </c>
      <c r="AE51" s="144"/>
      <c r="AF51" s="144">
        <f t="shared" si="29"/>
        <v>104</v>
      </c>
      <c r="AG51" s="113">
        <f t="shared" ref="AG51" si="30">IF(COUNTA(D51:AE51)=0,"",COUNTA(D51:AE51))</f>
        <v>10</v>
      </c>
      <c r="AH51" s="242" t="s">
        <v>524</v>
      </c>
      <c r="AI51" s="27" t="s">
        <v>52</v>
      </c>
      <c r="AJ51" s="39"/>
      <c r="AK51" s="111">
        <v>222</v>
      </c>
      <c r="AL51" s="39"/>
      <c r="AM51" s="144"/>
    </row>
    <row r="52" spans="1:39" x14ac:dyDescent="0.25">
      <c r="A52" s="137">
        <f>A50/A51</f>
        <v>191.72477064220183</v>
      </c>
      <c r="B52" s="134" t="s">
        <v>53</v>
      </c>
      <c r="C52" s="22" t="s">
        <v>24</v>
      </c>
      <c r="D52" s="137">
        <f>+D50/D51</f>
        <v>183.625</v>
      </c>
      <c r="E52" s="137"/>
      <c r="F52" s="137">
        <f>+F50/F51</f>
        <v>188</v>
      </c>
      <c r="G52" s="137"/>
      <c r="H52" s="137">
        <f>+H50/H51</f>
        <v>189.05555555555554</v>
      </c>
      <c r="I52" s="137">
        <f>+I50/I51</f>
        <v>169.25</v>
      </c>
      <c r="J52" s="137"/>
      <c r="K52" s="137"/>
      <c r="L52" s="137"/>
      <c r="M52" s="137"/>
      <c r="N52" s="137"/>
      <c r="O52" s="137">
        <f>+O50/O51</f>
        <v>183.25</v>
      </c>
      <c r="P52" s="137"/>
      <c r="Q52" s="240">
        <f>+Q50/Q51</f>
        <v>203.78571428571428</v>
      </c>
      <c r="R52" s="240"/>
      <c r="S52" s="240"/>
      <c r="T52" s="137">
        <f>+T50/T51</f>
        <v>173.22222222222223</v>
      </c>
      <c r="U52" s="137">
        <f>+U50/U51</f>
        <v>175.5</v>
      </c>
      <c r="V52" s="137"/>
      <c r="W52" s="137"/>
      <c r="X52" s="137"/>
      <c r="Y52" s="137"/>
      <c r="Z52" s="137"/>
      <c r="AA52" s="137"/>
      <c r="AB52" s="137"/>
      <c r="AC52" s="168">
        <f>+AC50/AC51</f>
        <v>199.25</v>
      </c>
      <c r="AD52" s="137">
        <f>+AD50/AD51</f>
        <v>177.375</v>
      </c>
      <c r="AE52" s="168"/>
      <c r="AF52" s="137">
        <f t="shared" si="24"/>
        <v>185.97115384615384</v>
      </c>
      <c r="AG52" s="25"/>
      <c r="AH52" s="193"/>
      <c r="AI52" s="134" t="s">
        <v>53</v>
      </c>
      <c r="AJ52" s="39"/>
      <c r="AK52" s="137">
        <f>IF(AK50="","",AK50/AK51)</f>
        <v>189.35135135135135</v>
      </c>
      <c r="AL52" s="39"/>
      <c r="AM52" s="140">
        <f>AF52-A52</f>
        <v>-5.7536167960479929</v>
      </c>
    </row>
    <row r="53" spans="1:39" x14ac:dyDescent="0.25">
      <c r="A53" s="165"/>
      <c r="B53" s="37" t="s">
        <v>289</v>
      </c>
      <c r="C53" s="17" t="s">
        <v>20</v>
      </c>
      <c r="D53" s="165"/>
      <c r="E53" s="165"/>
      <c r="F53" s="165"/>
      <c r="G53" s="165"/>
      <c r="H53" s="165"/>
      <c r="I53" s="165"/>
      <c r="J53" s="165"/>
      <c r="K53" s="138">
        <v>1043</v>
      </c>
      <c r="L53" s="138"/>
      <c r="M53" s="138"/>
      <c r="N53" s="138">
        <v>700</v>
      </c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44">
        <f t="shared" ref="AF53:AF54" si="31">IF(SUM(D53:AE53)=0,"",SUM(D53:AE53))</f>
        <v>1743</v>
      </c>
      <c r="AG53" s="19"/>
      <c r="AH53" s="193"/>
      <c r="AI53" s="37" t="s">
        <v>289</v>
      </c>
      <c r="AJ53" s="39"/>
      <c r="AK53" s="138">
        <v>1743</v>
      </c>
      <c r="AL53" s="39"/>
      <c r="AM53" s="149"/>
    </row>
    <row r="54" spans="1:39" x14ac:dyDescent="0.25">
      <c r="A54" s="165"/>
      <c r="B54" s="133" t="s">
        <v>290</v>
      </c>
      <c r="C54" s="22" t="s">
        <v>22</v>
      </c>
      <c r="D54" s="165"/>
      <c r="E54" s="165"/>
      <c r="F54" s="165"/>
      <c r="G54" s="165"/>
      <c r="H54" s="165"/>
      <c r="I54" s="165"/>
      <c r="J54" s="165"/>
      <c r="K54" s="138">
        <v>8</v>
      </c>
      <c r="L54" s="138"/>
      <c r="M54" s="138"/>
      <c r="N54" s="138">
        <v>5</v>
      </c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44">
        <f t="shared" si="31"/>
        <v>13</v>
      </c>
      <c r="AG54" s="113">
        <f t="shared" ref="AG54" si="32">IF(COUNTA(D54:AE54)=0,"",COUNTA(D54:AE54))</f>
        <v>2</v>
      </c>
      <c r="AH54" s="159" t="s">
        <v>377</v>
      </c>
      <c r="AI54" s="133" t="s">
        <v>290</v>
      </c>
      <c r="AJ54" s="39"/>
      <c r="AK54" s="138">
        <v>13</v>
      </c>
      <c r="AL54" s="39"/>
      <c r="AM54" s="149"/>
    </row>
    <row r="55" spans="1:39" x14ac:dyDescent="0.25">
      <c r="A55" s="165"/>
      <c r="B55" s="134" t="s">
        <v>291</v>
      </c>
      <c r="C55" s="22" t="s">
        <v>24</v>
      </c>
      <c r="D55" s="137"/>
      <c r="E55" s="137"/>
      <c r="F55" s="137"/>
      <c r="G55" s="137"/>
      <c r="H55" s="137"/>
      <c r="I55" s="137"/>
      <c r="J55" s="137"/>
      <c r="K55" s="137">
        <f>+K53/K54</f>
        <v>130.375</v>
      </c>
      <c r="L55" s="137"/>
      <c r="M55" s="137"/>
      <c r="N55" s="137">
        <f>+N53/N54</f>
        <v>140</v>
      </c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>
        <f t="shared" si="24"/>
        <v>134.07692307692307</v>
      </c>
      <c r="AG55" s="25"/>
      <c r="AH55" s="193"/>
      <c r="AI55" s="134" t="s">
        <v>291</v>
      </c>
      <c r="AJ55" s="39"/>
      <c r="AK55" s="137">
        <f>IF(AK53="","",AK53/AK54)</f>
        <v>134.07692307692307</v>
      </c>
      <c r="AL55" s="39"/>
      <c r="AM55" s="140"/>
    </row>
    <row r="56" spans="1:39" x14ac:dyDescent="0.25">
      <c r="A56" s="110">
        <v>21668</v>
      </c>
      <c r="B56" s="37" t="s">
        <v>54</v>
      </c>
      <c r="C56" s="17" t="s">
        <v>20</v>
      </c>
      <c r="D56" s="144"/>
      <c r="E56" s="144"/>
      <c r="F56" s="144">
        <v>2916</v>
      </c>
      <c r="G56" s="144"/>
      <c r="H56" s="144">
        <v>3387</v>
      </c>
      <c r="I56" s="144">
        <v>2332</v>
      </c>
      <c r="J56" s="144"/>
      <c r="K56" s="144"/>
      <c r="L56" s="144"/>
      <c r="M56" s="144">
        <v>1857</v>
      </c>
      <c r="N56" s="144"/>
      <c r="O56" s="144">
        <v>1623</v>
      </c>
      <c r="P56" s="144"/>
      <c r="Q56" s="144"/>
      <c r="R56" s="144"/>
      <c r="S56" s="144"/>
      <c r="T56" s="144"/>
      <c r="U56" s="144"/>
      <c r="V56" s="144">
        <v>1162</v>
      </c>
      <c r="W56" s="144">
        <v>1149</v>
      </c>
      <c r="X56" s="144"/>
      <c r="Y56" s="144"/>
      <c r="Z56" s="144"/>
      <c r="AA56" s="144"/>
      <c r="AB56" s="144"/>
      <c r="AC56" s="144"/>
      <c r="AD56" s="144"/>
      <c r="AE56" s="144">
        <v>1544</v>
      </c>
      <c r="AF56" s="144">
        <f t="shared" ref="AF56:AF57" si="33">IF(SUM(D56:AE56)=0,"",SUM(D56:AE56))</f>
        <v>15970</v>
      </c>
      <c r="AG56" s="19"/>
      <c r="AH56" s="23"/>
      <c r="AI56" s="37" t="s">
        <v>54</v>
      </c>
      <c r="AJ56" s="39"/>
      <c r="AK56" s="110">
        <v>26817</v>
      </c>
      <c r="AL56" s="39"/>
      <c r="AM56" s="144"/>
    </row>
    <row r="57" spans="1:39" x14ac:dyDescent="0.25">
      <c r="A57" s="113">
        <v>113</v>
      </c>
      <c r="B57" s="133" t="s">
        <v>55</v>
      </c>
      <c r="C57" s="22" t="s">
        <v>22</v>
      </c>
      <c r="D57" s="144"/>
      <c r="E57" s="144"/>
      <c r="F57" s="144">
        <v>15</v>
      </c>
      <c r="G57" s="144"/>
      <c r="H57" s="144">
        <v>18</v>
      </c>
      <c r="I57" s="144">
        <v>14</v>
      </c>
      <c r="J57" s="144"/>
      <c r="K57" s="144"/>
      <c r="L57" s="144"/>
      <c r="M57" s="144">
        <v>9</v>
      </c>
      <c r="N57" s="144"/>
      <c r="O57" s="144">
        <v>8</v>
      </c>
      <c r="P57" s="144"/>
      <c r="Q57" s="144"/>
      <c r="R57" s="144"/>
      <c r="S57" s="144"/>
      <c r="T57" s="144"/>
      <c r="U57" s="144"/>
      <c r="V57" s="144">
        <v>6</v>
      </c>
      <c r="W57" s="144">
        <v>6</v>
      </c>
      <c r="X57" s="144"/>
      <c r="Y57" s="144"/>
      <c r="Z57" s="144"/>
      <c r="AA57" s="144"/>
      <c r="AB57" s="144"/>
      <c r="AC57" s="144"/>
      <c r="AD57" s="144"/>
      <c r="AE57" s="144">
        <v>8</v>
      </c>
      <c r="AF57" s="144">
        <f t="shared" si="33"/>
        <v>84</v>
      </c>
      <c r="AG57" s="113">
        <f t="shared" ref="AG57" si="34">IF(COUNTA(D57:AE57)=0,"",COUNTA(D57:AE57))</f>
        <v>8</v>
      </c>
      <c r="AH57" s="242" t="s">
        <v>523</v>
      </c>
      <c r="AI57" s="27" t="s">
        <v>55</v>
      </c>
      <c r="AJ57" s="39"/>
      <c r="AK57" s="113">
        <v>138</v>
      </c>
      <c r="AL57" s="39"/>
      <c r="AM57" s="144"/>
    </row>
    <row r="58" spans="1:39" x14ac:dyDescent="0.25">
      <c r="A58" s="137">
        <f>A56/A57</f>
        <v>191.75221238938053</v>
      </c>
      <c r="B58" s="134" t="s">
        <v>56</v>
      </c>
      <c r="C58" s="22" t="s">
        <v>24</v>
      </c>
      <c r="D58" s="137"/>
      <c r="E58" s="137"/>
      <c r="F58" s="137">
        <f>+F56/F57</f>
        <v>194.4</v>
      </c>
      <c r="G58" s="137"/>
      <c r="H58" s="137">
        <f>+H56/H57</f>
        <v>188.16666666666666</v>
      </c>
      <c r="I58" s="137">
        <f>+I56/I57</f>
        <v>166.57142857142858</v>
      </c>
      <c r="J58" s="137"/>
      <c r="K58" s="137"/>
      <c r="L58" s="137"/>
      <c r="M58" s="240">
        <f>+M56/M57</f>
        <v>206.33333333333334</v>
      </c>
      <c r="N58" s="137"/>
      <c r="O58" s="240">
        <f>+O56/O57</f>
        <v>202.875</v>
      </c>
      <c r="P58" s="240"/>
      <c r="Q58" s="240"/>
      <c r="R58" s="240"/>
      <c r="S58" s="240"/>
      <c r="T58" s="240"/>
      <c r="U58" s="240"/>
      <c r="V58" s="168">
        <f>+V56/V57</f>
        <v>193.66666666666666</v>
      </c>
      <c r="W58" s="168">
        <f>+W56/W57</f>
        <v>191.5</v>
      </c>
      <c r="X58" s="168"/>
      <c r="Y58" s="168"/>
      <c r="Z58" s="168"/>
      <c r="AA58" s="168"/>
      <c r="AB58" s="168"/>
      <c r="AC58" s="168"/>
      <c r="AD58" s="168"/>
      <c r="AE58" s="168">
        <f>+AE56/AE57</f>
        <v>193</v>
      </c>
      <c r="AF58" s="291">
        <f t="shared" si="24"/>
        <v>190.11904761904762</v>
      </c>
      <c r="AG58" s="25"/>
      <c r="AH58" s="159"/>
      <c r="AI58" s="134" t="s">
        <v>56</v>
      </c>
      <c r="AJ58" s="39"/>
      <c r="AK58" s="137">
        <f>IF(AK56="","",AK56/AK57)</f>
        <v>194.32608695652175</v>
      </c>
      <c r="AL58" s="39"/>
      <c r="AM58" s="140">
        <f>AF58-A58</f>
        <v>-1.6331647703329111</v>
      </c>
    </row>
    <row r="59" spans="1:39" x14ac:dyDescent="0.25">
      <c r="A59" s="113">
        <v>9170</v>
      </c>
      <c r="B59" s="37" t="s">
        <v>57</v>
      </c>
      <c r="C59" s="17" t="s">
        <v>20</v>
      </c>
      <c r="D59" s="149"/>
      <c r="E59" s="144"/>
      <c r="F59" s="144"/>
      <c r="G59" s="144"/>
      <c r="H59" s="144"/>
      <c r="I59" s="144"/>
      <c r="J59" s="144"/>
      <c r="K59" s="144">
        <v>1172</v>
      </c>
      <c r="L59" s="144"/>
      <c r="M59" s="144"/>
      <c r="N59" s="144"/>
      <c r="O59" s="144">
        <v>1193</v>
      </c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>
        <v>1217</v>
      </c>
      <c r="AA59" s="144"/>
      <c r="AB59" s="144"/>
      <c r="AC59" s="144"/>
      <c r="AD59" s="144"/>
      <c r="AE59" s="144">
        <v>1127</v>
      </c>
      <c r="AF59" s="144">
        <f t="shared" ref="AF59:AF60" si="35">IF(SUM(D59:AE59)=0,"",SUM(D59:AE59))</f>
        <v>4709</v>
      </c>
      <c r="AG59" s="19"/>
      <c r="AH59" s="23"/>
      <c r="AI59" s="37" t="s">
        <v>57</v>
      </c>
      <c r="AJ59" s="39"/>
      <c r="AK59" s="113">
        <v>9232</v>
      </c>
      <c r="AL59" s="39"/>
      <c r="AM59" s="144"/>
    </row>
    <row r="60" spans="1:39" x14ac:dyDescent="0.25">
      <c r="A60" s="113">
        <v>61</v>
      </c>
      <c r="B60" s="133" t="s">
        <v>58</v>
      </c>
      <c r="C60" s="22" t="s">
        <v>22</v>
      </c>
      <c r="D60" s="149"/>
      <c r="E60" s="144"/>
      <c r="F60" s="144"/>
      <c r="G60" s="144"/>
      <c r="H60" s="144"/>
      <c r="I60" s="144"/>
      <c r="J60" s="144"/>
      <c r="K60" s="144">
        <v>8</v>
      </c>
      <c r="L60" s="144"/>
      <c r="M60" s="144"/>
      <c r="N60" s="144"/>
      <c r="O60" s="144">
        <v>8</v>
      </c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>
        <v>8</v>
      </c>
      <c r="AA60" s="144"/>
      <c r="AB60" s="144"/>
      <c r="AC60" s="144"/>
      <c r="AD60" s="144"/>
      <c r="AE60" s="144">
        <v>8</v>
      </c>
      <c r="AF60" s="144">
        <f t="shared" si="35"/>
        <v>32</v>
      </c>
      <c r="AG60" s="113">
        <f t="shared" ref="AG60" si="36">IF(COUNTA(D60:AE60)=0,"",COUNTA(D60:AE60))</f>
        <v>4</v>
      </c>
      <c r="AH60" s="242" t="s">
        <v>521</v>
      </c>
      <c r="AI60" s="27" t="s">
        <v>58</v>
      </c>
      <c r="AJ60" s="39"/>
      <c r="AK60" s="113">
        <v>61</v>
      </c>
      <c r="AL60" s="39"/>
      <c r="AM60" s="144"/>
    </row>
    <row r="61" spans="1:39" x14ac:dyDescent="0.25">
      <c r="A61" s="137">
        <f>A59/A60</f>
        <v>150.32786885245901</v>
      </c>
      <c r="B61" s="134" t="s">
        <v>59</v>
      </c>
      <c r="C61" s="22" t="s">
        <v>24</v>
      </c>
      <c r="D61" s="140"/>
      <c r="E61" s="137"/>
      <c r="F61" s="137"/>
      <c r="G61" s="137"/>
      <c r="H61" s="137"/>
      <c r="I61" s="137"/>
      <c r="J61" s="137"/>
      <c r="K61" s="137">
        <f>+K59/K60</f>
        <v>146.5</v>
      </c>
      <c r="L61" s="137"/>
      <c r="M61" s="137"/>
      <c r="N61" s="137"/>
      <c r="O61" s="137">
        <f>+O59/O60</f>
        <v>149.125</v>
      </c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>
        <f t="shared" ref="Z61" si="37">+Z59/Z60</f>
        <v>152.125</v>
      </c>
      <c r="AA61" s="137"/>
      <c r="AB61" s="137"/>
      <c r="AC61" s="137"/>
      <c r="AD61" s="137"/>
      <c r="AE61" s="137">
        <f>+AE59/AE60</f>
        <v>140.875</v>
      </c>
      <c r="AF61" s="137">
        <f t="shared" si="24"/>
        <v>147.15625</v>
      </c>
      <c r="AG61" s="25"/>
      <c r="AH61" s="159"/>
      <c r="AI61" s="134" t="s">
        <v>59</v>
      </c>
      <c r="AJ61" s="39"/>
      <c r="AK61" s="137">
        <f>IF(AK59="","",AK59/AK60)</f>
        <v>151.34426229508196</v>
      </c>
      <c r="AL61" s="39"/>
      <c r="AM61" s="140">
        <f>AF61-A61</f>
        <v>-3.1716188524590052</v>
      </c>
    </row>
    <row r="62" spans="1:39" x14ac:dyDescent="0.25">
      <c r="A62" s="111">
        <v>1984</v>
      </c>
      <c r="B62" s="37" t="s">
        <v>60</v>
      </c>
      <c r="C62" s="17" t="s">
        <v>20</v>
      </c>
      <c r="D62" s="149"/>
      <c r="E62" s="144"/>
      <c r="F62" s="144"/>
      <c r="G62" s="144"/>
      <c r="H62" s="144"/>
      <c r="I62" s="144"/>
      <c r="J62" s="144"/>
      <c r="K62" s="144"/>
      <c r="L62" s="144"/>
      <c r="M62" s="144">
        <v>460</v>
      </c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>
        <f t="shared" ref="AF62:AF63" si="38">IF(SUM(D62:AE62)=0,"",SUM(D62:AE62))</f>
        <v>460</v>
      </c>
      <c r="AG62" s="19"/>
      <c r="AH62" s="23"/>
      <c r="AI62" s="37" t="s">
        <v>60</v>
      </c>
      <c r="AJ62" s="39"/>
      <c r="AK62" s="111">
        <v>1663</v>
      </c>
      <c r="AL62" s="39"/>
      <c r="AM62" s="144"/>
    </row>
    <row r="63" spans="1:39" x14ac:dyDescent="0.25">
      <c r="A63" s="111">
        <v>12</v>
      </c>
      <c r="B63" s="133" t="s">
        <v>34</v>
      </c>
      <c r="C63" s="22" t="s">
        <v>22</v>
      </c>
      <c r="D63" s="149"/>
      <c r="E63" s="144"/>
      <c r="F63" s="144"/>
      <c r="G63" s="144"/>
      <c r="H63" s="144"/>
      <c r="I63" s="144"/>
      <c r="J63" s="144"/>
      <c r="K63" s="144"/>
      <c r="L63" s="144"/>
      <c r="M63" s="144">
        <v>3</v>
      </c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>
        <f t="shared" si="38"/>
        <v>3</v>
      </c>
      <c r="AG63" s="113">
        <f t="shared" ref="AG63" si="39">IF(COUNTA(D63:AE63)=0,"",COUNTA(D63:AE63))</f>
        <v>1</v>
      </c>
      <c r="AH63" s="159" t="s">
        <v>379</v>
      </c>
      <c r="AI63" s="27" t="s">
        <v>34</v>
      </c>
      <c r="AJ63" s="39"/>
      <c r="AK63" s="111">
        <v>10</v>
      </c>
      <c r="AL63" s="39"/>
      <c r="AM63" s="144"/>
    </row>
    <row r="64" spans="1:39" x14ac:dyDescent="0.25">
      <c r="A64" s="137">
        <f>A62/A63</f>
        <v>165.33333333333334</v>
      </c>
      <c r="B64" s="134" t="s">
        <v>61</v>
      </c>
      <c r="C64" s="22" t="s">
        <v>24</v>
      </c>
      <c r="D64" s="140"/>
      <c r="E64" s="137"/>
      <c r="F64" s="137"/>
      <c r="G64" s="137"/>
      <c r="H64" s="137"/>
      <c r="I64" s="137"/>
      <c r="J64" s="137"/>
      <c r="K64" s="137"/>
      <c r="L64" s="137"/>
      <c r="M64" s="137">
        <f>+M62/M63</f>
        <v>153.33333333333334</v>
      </c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>
        <f t="shared" ref="AF64:AF88" si="40">IF(AF62="","",AF62/AF63)</f>
        <v>153.33333333333334</v>
      </c>
      <c r="AG64" s="25"/>
      <c r="AH64" s="159"/>
      <c r="AI64" s="134" t="s">
        <v>61</v>
      </c>
      <c r="AJ64" s="39"/>
      <c r="AK64" s="137">
        <f>IF(AK62="","",AK62/AK63)</f>
        <v>166.3</v>
      </c>
      <c r="AL64" s="39"/>
      <c r="AM64" s="140">
        <f>AF64-A64</f>
        <v>-12</v>
      </c>
    </row>
    <row r="65" spans="1:39" x14ac:dyDescent="0.25">
      <c r="A65" s="111">
        <v>8576</v>
      </c>
      <c r="B65" s="40" t="s">
        <v>62</v>
      </c>
      <c r="C65" s="17" t="s">
        <v>20</v>
      </c>
      <c r="D65" s="149"/>
      <c r="E65" s="144"/>
      <c r="F65" s="144"/>
      <c r="G65" s="144"/>
      <c r="H65" s="144"/>
      <c r="I65" s="144"/>
      <c r="J65" s="144"/>
      <c r="K65" s="144">
        <v>1048</v>
      </c>
      <c r="L65" s="144">
        <v>879</v>
      </c>
      <c r="M65" s="144"/>
      <c r="N65" s="144"/>
      <c r="O65" s="144">
        <v>1074</v>
      </c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>
        <v>1039</v>
      </c>
      <c r="AA65" s="144"/>
      <c r="AB65" s="144"/>
      <c r="AC65" s="144"/>
      <c r="AD65" s="144"/>
      <c r="AE65" s="144">
        <v>1140</v>
      </c>
      <c r="AF65" s="144">
        <f t="shared" ref="AF65:AF66" si="41">IF(SUM(D65:AE65)=0,"",SUM(D65:AE65))</f>
        <v>5180</v>
      </c>
      <c r="AG65" s="19"/>
      <c r="AH65" s="23"/>
      <c r="AI65" s="40" t="s">
        <v>62</v>
      </c>
      <c r="AJ65" s="39"/>
      <c r="AK65" s="111">
        <v>8085</v>
      </c>
      <c r="AL65" s="39"/>
      <c r="AM65" s="144"/>
    </row>
    <row r="66" spans="1:39" x14ac:dyDescent="0.25">
      <c r="A66" s="111">
        <v>60</v>
      </c>
      <c r="B66" s="131" t="s">
        <v>63</v>
      </c>
      <c r="C66" s="22" t="s">
        <v>22</v>
      </c>
      <c r="D66" s="149"/>
      <c r="E66" s="144"/>
      <c r="F66" s="144"/>
      <c r="G66" s="144"/>
      <c r="H66" s="144"/>
      <c r="I66" s="144"/>
      <c r="J66" s="144"/>
      <c r="K66" s="144">
        <v>8</v>
      </c>
      <c r="L66" s="144">
        <v>7</v>
      </c>
      <c r="M66" s="144"/>
      <c r="N66" s="144"/>
      <c r="O66" s="144">
        <v>8</v>
      </c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>
        <v>8</v>
      </c>
      <c r="AA66" s="144"/>
      <c r="AB66" s="144"/>
      <c r="AC66" s="144"/>
      <c r="AD66" s="144"/>
      <c r="AE66" s="144">
        <v>8</v>
      </c>
      <c r="AF66" s="144">
        <f t="shared" si="41"/>
        <v>39</v>
      </c>
      <c r="AG66" s="113">
        <f t="shared" ref="AG66" si="42">IF(COUNTA(D66:AE66)=0,"",COUNTA(D66:AE66))</f>
        <v>5</v>
      </c>
      <c r="AH66" s="292" t="s">
        <v>520</v>
      </c>
      <c r="AI66" s="31" t="s">
        <v>63</v>
      </c>
      <c r="AJ66" s="39"/>
      <c r="AK66" s="111">
        <v>61</v>
      </c>
      <c r="AL66" s="39"/>
      <c r="AM66" s="144"/>
    </row>
    <row r="67" spans="1:39" x14ac:dyDescent="0.25">
      <c r="A67" s="137">
        <f>A65/A66</f>
        <v>142.93333333333334</v>
      </c>
      <c r="B67" s="132" t="s">
        <v>64</v>
      </c>
      <c r="C67" s="22" t="s">
        <v>24</v>
      </c>
      <c r="D67" s="140"/>
      <c r="E67" s="137"/>
      <c r="F67" s="137"/>
      <c r="G67" s="137"/>
      <c r="H67" s="137"/>
      <c r="I67" s="137"/>
      <c r="J67" s="137"/>
      <c r="K67" s="137">
        <f>+K65/K66</f>
        <v>131</v>
      </c>
      <c r="L67" s="137">
        <f>+L65/L66</f>
        <v>125.57142857142857</v>
      </c>
      <c r="M67" s="137"/>
      <c r="N67" s="137"/>
      <c r="O67" s="137">
        <f>+O65/O66</f>
        <v>134.25</v>
      </c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>
        <f t="shared" ref="Z67" si="43">+Z65/Z66</f>
        <v>129.875</v>
      </c>
      <c r="AA67" s="137"/>
      <c r="AB67" s="137"/>
      <c r="AC67" s="137"/>
      <c r="AD67" s="137"/>
      <c r="AE67" s="137">
        <f>+AE65/AE66</f>
        <v>142.5</v>
      </c>
      <c r="AF67" s="137">
        <f t="shared" si="40"/>
        <v>132.82051282051282</v>
      </c>
      <c r="AG67" s="25"/>
      <c r="AH67" s="159"/>
      <c r="AI67" s="132" t="s">
        <v>64</v>
      </c>
      <c r="AJ67" s="39"/>
      <c r="AK67" s="137">
        <f>IF(AK65="","",AK65/AK66)</f>
        <v>132.54098360655738</v>
      </c>
      <c r="AL67" s="39"/>
      <c r="AM67" s="140">
        <f>AF67-A67</f>
        <v>-10.11282051282052</v>
      </c>
    </row>
    <row r="68" spans="1:39" x14ac:dyDescent="0.25">
      <c r="A68" s="111">
        <v>37878</v>
      </c>
      <c r="B68" s="37" t="s">
        <v>65</v>
      </c>
      <c r="C68" s="17" t="s">
        <v>20</v>
      </c>
      <c r="D68" s="144">
        <v>1426</v>
      </c>
      <c r="E68" s="144">
        <v>2693</v>
      </c>
      <c r="F68" s="144"/>
      <c r="G68" s="144"/>
      <c r="H68" s="144"/>
      <c r="I68" s="144"/>
      <c r="J68" s="144">
        <v>1467</v>
      </c>
      <c r="K68" s="144"/>
      <c r="L68" s="144"/>
      <c r="M68" s="144">
        <v>1448</v>
      </c>
      <c r="N68" s="144"/>
      <c r="O68" s="144">
        <v>1452</v>
      </c>
      <c r="P68" s="144"/>
      <c r="Q68" s="144">
        <v>2492</v>
      </c>
      <c r="R68" s="144"/>
      <c r="S68" s="144"/>
      <c r="T68" s="144"/>
      <c r="U68" s="144">
        <v>1328</v>
      </c>
      <c r="V68" s="144">
        <v>1092</v>
      </c>
      <c r="W68" s="144">
        <v>1025</v>
      </c>
      <c r="X68" s="144"/>
      <c r="Y68" s="144"/>
      <c r="Z68" s="144"/>
      <c r="AA68" s="144"/>
      <c r="AB68" s="144"/>
      <c r="AC68" s="144"/>
      <c r="AD68" s="144"/>
      <c r="AE68" s="144">
        <v>1376</v>
      </c>
      <c r="AF68" s="144">
        <f t="shared" ref="AF68:AF69" si="44">IF(SUM(D68:AE68)=0,"",SUM(D68:AE68))</f>
        <v>15799</v>
      </c>
      <c r="AG68" s="19"/>
      <c r="AH68" s="23"/>
      <c r="AI68" s="35" t="s">
        <v>65</v>
      </c>
      <c r="AJ68" s="39"/>
      <c r="AK68" s="111">
        <v>31026</v>
      </c>
      <c r="AL68" s="39"/>
      <c r="AM68" s="144"/>
    </row>
    <row r="69" spans="1:39" x14ac:dyDescent="0.25">
      <c r="A69" s="111">
        <v>209</v>
      </c>
      <c r="B69" s="133" t="s">
        <v>66</v>
      </c>
      <c r="C69" s="22" t="s">
        <v>22</v>
      </c>
      <c r="D69" s="144">
        <v>8</v>
      </c>
      <c r="E69" s="144">
        <v>15</v>
      </c>
      <c r="F69" s="144"/>
      <c r="G69" s="144"/>
      <c r="H69" s="144"/>
      <c r="I69" s="144"/>
      <c r="J69" s="144">
        <v>8</v>
      </c>
      <c r="K69" s="144"/>
      <c r="L69" s="144"/>
      <c r="M69" s="144">
        <v>8</v>
      </c>
      <c r="N69" s="144"/>
      <c r="O69" s="144">
        <v>8</v>
      </c>
      <c r="P69" s="144"/>
      <c r="Q69" s="144">
        <v>14</v>
      </c>
      <c r="R69" s="144"/>
      <c r="S69" s="144"/>
      <c r="T69" s="144"/>
      <c r="U69" s="144">
        <v>8</v>
      </c>
      <c r="V69" s="144">
        <v>6</v>
      </c>
      <c r="W69" s="144">
        <v>6</v>
      </c>
      <c r="X69" s="144"/>
      <c r="Y69" s="144"/>
      <c r="Z69" s="144"/>
      <c r="AA69" s="144"/>
      <c r="AB69" s="144"/>
      <c r="AC69" s="144"/>
      <c r="AD69" s="144"/>
      <c r="AE69" s="144">
        <v>8</v>
      </c>
      <c r="AF69" s="144">
        <f t="shared" si="44"/>
        <v>89</v>
      </c>
      <c r="AG69" s="113">
        <f t="shared" ref="AG69" si="45">IF(COUNTA(D69:AE69)=0,"",COUNTA(D69:AE69))</f>
        <v>10</v>
      </c>
      <c r="AH69" s="242" t="s">
        <v>519</v>
      </c>
      <c r="AI69" s="27" t="s">
        <v>66</v>
      </c>
      <c r="AJ69" s="39"/>
      <c r="AK69" s="111">
        <v>175</v>
      </c>
      <c r="AL69" s="39"/>
      <c r="AM69" s="144"/>
    </row>
    <row r="70" spans="1:39" x14ac:dyDescent="0.25">
      <c r="A70" s="137">
        <f>A68/A69</f>
        <v>181.23444976076556</v>
      </c>
      <c r="B70" s="134" t="s">
        <v>67</v>
      </c>
      <c r="C70" s="22" t="s">
        <v>24</v>
      </c>
      <c r="D70" s="137">
        <f>+D68/D69</f>
        <v>178.25</v>
      </c>
      <c r="E70" s="137">
        <f>+E68/E69</f>
        <v>179.53333333333333</v>
      </c>
      <c r="F70" s="137"/>
      <c r="G70" s="137"/>
      <c r="H70" s="137"/>
      <c r="I70" s="137"/>
      <c r="J70" s="137">
        <f>+J68/J69</f>
        <v>183.375</v>
      </c>
      <c r="K70" s="137"/>
      <c r="L70" s="137"/>
      <c r="M70" s="137">
        <f>+M68/M69</f>
        <v>181</v>
      </c>
      <c r="N70" s="137"/>
      <c r="O70" s="137">
        <f>+O68/O69</f>
        <v>181.5</v>
      </c>
      <c r="P70" s="137"/>
      <c r="Q70" s="137">
        <f>+Q68/Q69</f>
        <v>178</v>
      </c>
      <c r="R70" s="137"/>
      <c r="S70" s="137"/>
      <c r="T70" s="137"/>
      <c r="U70" s="137">
        <f>+U68/U69</f>
        <v>166</v>
      </c>
      <c r="V70" s="137">
        <f t="shared" ref="V70:W70" si="46">+V68/V69</f>
        <v>182</v>
      </c>
      <c r="W70" s="137">
        <f t="shared" si="46"/>
        <v>170.83333333333334</v>
      </c>
      <c r="X70" s="137"/>
      <c r="Y70" s="137"/>
      <c r="Z70" s="137"/>
      <c r="AA70" s="137"/>
      <c r="AB70" s="137"/>
      <c r="AC70" s="137"/>
      <c r="AD70" s="137"/>
      <c r="AE70" s="137">
        <f>+AE68/AE69</f>
        <v>172</v>
      </c>
      <c r="AF70" s="137">
        <f t="shared" si="40"/>
        <v>177.51685393258427</v>
      </c>
      <c r="AG70" s="25"/>
      <c r="AH70" s="159"/>
      <c r="AI70" s="134" t="s">
        <v>67</v>
      </c>
      <c r="AJ70" s="39"/>
      <c r="AK70" s="137">
        <f>IF(AK68="","",AK68/AK69)</f>
        <v>177.29142857142858</v>
      </c>
      <c r="AL70" s="39"/>
      <c r="AM70" s="140">
        <f>AF70-A70</f>
        <v>-3.7175958281812882</v>
      </c>
    </row>
    <row r="71" spans="1:39" x14ac:dyDescent="0.25">
      <c r="A71" s="111">
        <v>16123</v>
      </c>
      <c r="B71" s="37" t="s">
        <v>68</v>
      </c>
      <c r="C71" s="17" t="s">
        <v>20</v>
      </c>
      <c r="D71" s="144"/>
      <c r="E71" s="144"/>
      <c r="F71" s="144"/>
      <c r="G71" s="144"/>
      <c r="H71" s="144"/>
      <c r="I71" s="144">
        <v>2296</v>
      </c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>
        <v>1473</v>
      </c>
      <c r="U71" s="144"/>
      <c r="V71" s="144"/>
      <c r="W71" s="144"/>
      <c r="X71" s="144"/>
      <c r="Y71" s="144"/>
      <c r="Z71" s="144"/>
      <c r="AA71" s="144"/>
      <c r="AB71" s="144"/>
      <c r="AC71" s="144">
        <v>1242</v>
      </c>
      <c r="AD71" s="144"/>
      <c r="AE71" s="144"/>
      <c r="AF71" s="144">
        <f t="shared" ref="AF71:AF72" si="47">IF(SUM(D71:AE71)=0,"",SUM(D71:AE71))</f>
        <v>5011</v>
      </c>
      <c r="AG71" s="19"/>
      <c r="AH71" s="23"/>
      <c r="AI71" s="37" t="s">
        <v>68</v>
      </c>
      <c r="AJ71" s="39"/>
      <c r="AK71" s="111">
        <v>12912</v>
      </c>
      <c r="AL71" s="39"/>
      <c r="AM71" s="144"/>
    </row>
    <row r="72" spans="1:39" x14ac:dyDescent="0.25">
      <c r="A72" s="111">
        <v>89</v>
      </c>
      <c r="B72" s="133" t="s">
        <v>69</v>
      </c>
      <c r="C72" s="22" t="s">
        <v>22</v>
      </c>
      <c r="D72" s="144"/>
      <c r="E72" s="144"/>
      <c r="F72" s="144"/>
      <c r="G72" s="144"/>
      <c r="H72" s="144"/>
      <c r="I72" s="144">
        <v>14</v>
      </c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>
        <v>8</v>
      </c>
      <c r="U72" s="144"/>
      <c r="V72" s="144"/>
      <c r="W72" s="144"/>
      <c r="X72" s="144"/>
      <c r="Y72" s="144"/>
      <c r="Z72" s="144"/>
      <c r="AA72" s="144"/>
      <c r="AB72" s="144"/>
      <c r="AC72" s="144">
        <v>7</v>
      </c>
      <c r="AD72" s="144"/>
      <c r="AE72" s="144"/>
      <c r="AF72" s="144">
        <f t="shared" si="47"/>
        <v>29</v>
      </c>
      <c r="AG72" s="113">
        <f t="shared" ref="AG72" si="48">IF(COUNTA(D72:AE72)=0,"",COUNTA(D72:AE72))</f>
        <v>3</v>
      </c>
      <c r="AH72" s="159" t="s">
        <v>481</v>
      </c>
      <c r="AI72" s="27" t="s">
        <v>69</v>
      </c>
      <c r="AJ72" s="39"/>
      <c r="AK72" s="111">
        <v>73</v>
      </c>
      <c r="AL72" s="39"/>
      <c r="AM72" s="144"/>
    </row>
    <row r="73" spans="1:39" x14ac:dyDescent="0.25">
      <c r="A73" s="137">
        <f>A71/A72</f>
        <v>181.15730337078651</v>
      </c>
      <c r="B73" s="134" t="s">
        <v>70</v>
      </c>
      <c r="C73" s="22" t="s">
        <v>24</v>
      </c>
      <c r="D73" s="137"/>
      <c r="E73" s="168"/>
      <c r="F73" s="168"/>
      <c r="G73" s="168"/>
      <c r="H73" s="168"/>
      <c r="I73" s="137">
        <f>+I71/I72</f>
        <v>164</v>
      </c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37">
        <f>+T71/T72</f>
        <v>184.125</v>
      </c>
      <c r="U73" s="137"/>
      <c r="V73" s="137"/>
      <c r="W73" s="137"/>
      <c r="X73" s="137"/>
      <c r="Y73" s="137"/>
      <c r="Z73" s="137"/>
      <c r="AA73" s="137"/>
      <c r="AB73" s="137"/>
      <c r="AC73" s="137">
        <f t="shared" ref="AC73" si="49">+AC71/AC72</f>
        <v>177.42857142857142</v>
      </c>
      <c r="AD73" s="137"/>
      <c r="AE73" s="137"/>
      <c r="AF73" s="137">
        <f t="shared" si="40"/>
        <v>172.79310344827587</v>
      </c>
      <c r="AG73" s="25"/>
      <c r="AH73" s="159"/>
      <c r="AI73" s="134" t="s">
        <v>70</v>
      </c>
      <c r="AJ73" s="39"/>
      <c r="AK73" s="137">
        <f>IF(AK71="","",AK71/AK72)</f>
        <v>176.87671232876713</v>
      </c>
      <c r="AL73" s="39"/>
      <c r="AM73" s="140">
        <f>AF73-A73</f>
        <v>-8.364199922510636</v>
      </c>
    </row>
    <row r="74" spans="1:39" x14ac:dyDescent="0.25">
      <c r="A74" s="138">
        <v>13318</v>
      </c>
      <c r="B74" s="40" t="s">
        <v>68</v>
      </c>
      <c r="C74" s="17" t="s">
        <v>20</v>
      </c>
      <c r="D74" s="149"/>
      <c r="E74" s="144"/>
      <c r="F74" s="144"/>
      <c r="G74" s="144"/>
      <c r="H74" s="144"/>
      <c r="I74" s="144">
        <v>2255</v>
      </c>
      <c r="J74" s="144"/>
      <c r="K74" s="144"/>
      <c r="L74" s="144"/>
      <c r="M74" s="144"/>
      <c r="N74" s="144"/>
      <c r="O74" s="144"/>
      <c r="P74" s="144"/>
      <c r="Q74" s="144"/>
      <c r="R74" s="144"/>
      <c r="S74" s="144">
        <v>1128</v>
      </c>
      <c r="T74" s="144"/>
      <c r="U74" s="144"/>
      <c r="V74" s="144"/>
      <c r="W74" s="144"/>
      <c r="X74" s="144"/>
      <c r="Y74" s="144"/>
      <c r="Z74" s="144"/>
      <c r="AA74" s="144"/>
      <c r="AB74" s="144">
        <v>1156</v>
      </c>
      <c r="AC74" s="144"/>
      <c r="AD74" s="144"/>
      <c r="AE74" s="144"/>
      <c r="AF74" s="144">
        <f t="shared" ref="AF74:AF75" si="50">IF(SUM(D74:AE74)=0,"",SUM(D74:AE74))</f>
        <v>4539</v>
      </c>
      <c r="AG74" s="19"/>
      <c r="AH74" s="20"/>
      <c r="AI74" s="40" t="s">
        <v>68</v>
      </c>
      <c r="AJ74" s="39"/>
      <c r="AK74" s="138">
        <v>12752</v>
      </c>
      <c r="AL74" s="39"/>
      <c r="AM74" s="144"/>
    </row>
    <row r="75" spans="1:39" x14ac:dyDescent="0.25">
      <c r="A75" s="138">
        <v>76</v>
      </c>
      <c r="B75" s="131" t="s">
        <v>71</v>
      </c>
      <c r="C75" s="22" t="s">
        <v>22</v>
      </c>
      <c r="D75" s="149"/>
      <c r="E75" s="144"/>
      <c r="F75" s="144"/>
      <c r="G75" s="144"/>
      <c r="H75" s="144"/>
      <c r="I75" s="144">
        <v>14</v>
      </c>
      <c r="J75" s="144"/>
      <c r="K75" s="144"/>
      <c r="L75" s="144"/>
      <c r="M75" s="144"/>
      <c r="N75" s="144"/>
      <c r="O75" s="144"/>
      <c r="P75" s="144"/>
      <c r="Q75" s="144"/>
      <c r="R75" s="144"/>
      <c r="S75" s="144">
        <v>7</v>
      </c>
      <c r="T75" s="144"/>
      <c r="U75" s="144"/>
      <c r="V75" s="144"/>
      <c r="W75" s="144"/>
      <c r="X75" s="144"/>
      <c r="Y75" s="144"/>
      <c r="Z75" s="144"/>
      <c r="AA75" s="144"/>
      <c r="AB75" s="144">
        <v>7</v>
      </c>
      <c r="AC75" s="144"/>
      <c r="AD75" s="144"/>
      <c r="AE75" s="144"/>
      <c r="AF75" s="144">
        <f t="shared" si="50"/>
        <v>28</v>
      </c>
      <c r="AG75" s="113">
        <f t="shared" ref="AG75" si="51">IF(COUNTA(D75:AE75)=0,"",COUNTA(D75:AE75))</f>
        <v>3</v>
      </c>
      <c r="AH75" s="159" t="s">
        <v>480</v>
      </c>
      <c r="AI75" s="31" t="s">
        <v>71</v>
      </c>
      <c r="AJ75" s="39"/>
      <c r="AK75" s="138">
        <v>73</v>
      </c>
      <c r="AL75" s="39"/>
      <c r="AM75" s="144"/>
    </row>
    <row r="76" spans="1:39" x14ac:dyDescent="0.25">
      <c r="A76" s="137">
        <f>A74/A75</f>
        <v>175.23684210526315</v>
      </c>
      <c r="B76" s="132" t="s">
        <v>72</v>
      </c>
      <c r="C76" s="22" t="s">
        <v>24</v>
      </c>
      <c r="D76" s="140"/>
      <c r="E76" s="137"/>
      <c r="F76" s="137"/>
      <c r="G76" s="137"/>
      <c r="H76" s="137"/>
      <c r="I76" s="137">
        <f>+I74/I75</f>
        <v>161.07142857142858</v>
      </c>
      <c r="J76" s="137"/>
      <c r="K76" s="137"/>
      <c r="L76" s="137"/>
      <c r="M76" s="137"/>
      <c r="N76" s="137"/>
      <c r="O76" s="137"/>
      <c r="P76" s="137"/>
      <c r="Q76" s="137"/>
      <c r="R76" s="137"/>
      <c r="S76" s="137">
        <f>+S74/S75</f>
        <v>161.14285714285714</v>
      </c>
      <c r="T76" s="137"/>
      <c r="U76" s="137"/>
      <c r="V76" s="137"/>
      <c r="W76" s="137"/>
      <c r="X76" s="137"/>
      <c r="Y76" s="137"/>
      <c r="Z76" s="137"/>
      <c r="AA76" s="137"/>
      <c r="AB76" s="137">
        <f t="shared" ref="AB76" si="52">+AB74/AB75</f>
        <v>165.14285714285714</v>
      </c>
      <c r="AC76" s="137"/>
      <c r="AD76" s="137"/>
      <c r="AE76" s="137"/>
      <c r="AF76" s="137">
        <f t="shared" si="40"/>
        <v>162.10714285714286</v>
      </c>
      <c r="AG76" s="25"/>
      <c r="AH76" s="159"/>
      <c r="AI76" s="132" t="s">
        <v>72</v>
      </c>
      <c r="AJ76" s="39"/>
      <c r="AK76" s="137">
        <f>IF(AK74="","",AK74/AK75)</f>
        <v>174.68493150684932</v>
      </c>
      <c r="AL76" s="39"/>
      <c r="AM76" s="140">
        <f>AF76-A76</f>
        <v>-13.129699248120289</v>
      </c>
    </row>
    <row r="77" spans="1:39" x14ac:dyDescent="0.25">
      <c r="A77" s="165"/>
      <c r="B77" s="222" t="s">
        <v>292</v>
      </c>
      <c r="C77" s="17" t="s">
        <v>20</v>
      </c>
      <c r="D77" s="149"/>
      <c r="E77" s="165"/>
      <c r="F77" s="165"/>
      <c r="G77" s="165"/>
      <c r="H77" s="165"/>
      <c r="I77" s="165"/>
      <c r="J77" s="165"/>
      <c r="K77" s="138">
        <v>1129</v>
      </c>
      <c r="L77" s="138"/>
      <c r="M77" s="138"/>
      <c r="N77" s="138">
        <v>659</v>
      </c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44">
        <f t="shared" ref="AF77:AF78" si="53">IF(SUM(D77:AE77)=0,"",SUM(D77:AE77))</f>
        <v>1788</v>
      </c>
      <c r="AG77" s="19"/>
      <c r="AH77" s="159"/>
      <c r="AI77" s="222" t="s">
        <v>292</v>
      </c>
      <c r="AJ77" s="39"/>
      <c r="AK77" s="138">
        <v>1788</v>
      </c>
      <c r="AL77" s="39"/>
      <c r="AM77" s="149"/>
    </row>
    <row r="78" spans="1:39" x14ac:dyDescent="0.25">
      <c r="A78" s="165"/>
      <c r="B78" s="221" t="s">
        <v>293</v>
      </c>
      <c r="C78" s="22" t="s">
        <v>22</v>
      </c>
      <c r="D78" s="149"/>
      <c r="E78" s="165"/>
      <c r="F78" s="165"/>
      <c r="G78" s="165"/>
      <c r="H78" s="165"/>
      <c r="I78" s="165"/>
      <c r="J78" s="165"/>
      <c r="K78" s="138">
        <v>8</v>
      </c>
      <c r="L78" s="138"/>
      <c r="M78" s="138"/>
      <c r="N78" s="138">
        <v>5</v>
      </c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44">
        <f t="shared" si="53"/>
        <v>13</v>
      </c>
      <c r="AG78" s="113">
        <f t="shared" ref="AG78" si="54">IF(COUNTA(D78:AE78)=0,"",COUNTA(D78:AE78))</f>
        <v>2</v>
      </c>
      <c r="AH78" s="159" t="s">
        <v>380</v>
      </c>
      <c r="AI78" s="221" t="s">
        <v>293</v>
      </c>
      <c r="AJ78" s="39"/>
      <c r="AK78" s="138">
        <v>13</v>
      </c>
      <c r="AL78" s="39"/>
      <c r="AM78" s="149"/>
    </row>
    <row r="79" spans="1:39" x14ac:dyDescent="0.25">
      <c r="A79" s="137"/>
      <c r="B79" s="223" t="s">
        <v>294</v>
      </c>
      <c r="C79" s="22" t="s">
        <v>24</v>
      </c>
      <c r="D79" s="140"/>
      <c r="E79" s="137"/>
      <c r="F79" s="137"/>
      <c r="G79" s="137"/>
      <c r="H79" s="137"/>
      <c r="I79" s="137"/>
      <c r="J79" s="137"/>
      <c r="K79" s="137">
        <f>+K77/K78</f>
        <v>141.125</v>
      </c>
      <c r="L79" s="137"/>
      <c r="M79" s="137"/>
      <c r="N79" s="137">
        <f>+N77/N78</f>
        <v>131.80000000000001</v>
      </c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>
        <f t="shared" si="40"/>
        <v>137.53846153846155</v>
      </c>
      <c r="AG79" s="25"/>
      <c r="AH79" s="159"/>
      <c r="AI79" s="223" t="s">
        <v>294</v>
      </c>
      <c r="AJ79" s="39"/>
      <c r="AK79" s="137">
        <f>IF(AK77="","",AK77/AK78)</f>
        <v>137.53846153846155</v>
      </c>
      <c r="AL79" s="39"/>
      <c r="AM79" s="140"/>
    </row>
    <row r="80" spans="1:39" x14ac:dyDescent="0.25">
      <c r="A80" s="138">
        <v>30507</v>
      </c>
      <c r="B80" s="222" t="s">
        <v>260</v>
      </c>
      <c r="C80" s="17" t="s">
        <v>20</v>
      </c>
      <c r="D80" s="149"/>
      <c r="E80" s="165"/>
      <c r="F80" s="138">
        <v>2720</v>
      </c>
      <c r="G80" s="138"/>
      <c r="H80" s="138">
        <v>2787</v>
      </c>
      <c r="I80" s="138">
        <v>1265</v>
      </c>
      <c r="J80" s="138"/>
      <c r="K80" s="138"/>
      <c r="L80" s="138"/>
      <c r="M80" s="138"/>
      <c r="N80" s="138"/>
      <c r="O80" s="138">
        <v>1579</v>
      </c>
      <c r="P80" s="138"/>
      <c r="Q80" s="138">
        <v>2696</v>
      </c>
      <c r="R80" s="138"/>
      <c r="S80" s="138"/>
      <c r="T80" s="138">
        <v>1690</v>
      </c>
      <c r="U80" s="138">
        <v>1533</v>
      </c>
      <c r="V80" s="138"/>
      <c r="W80" s="138"/>
      <c r="X80" s="138"/>
      <c r="Y80" s="138">
        <v>1512</v>
      </c>
      <c r="Z80" s="138"/>
      <c r="AA80" s="138"/>
      <c r="AB80" s="138"/>
      <c r="AC80" s="138">
        <v>1707</v>
      </c>
      <c r="AD80" s="138">
        <v>1449</v>
      </c>
      <c r="AE80" s="138"/>
      <c r="AF80" s="144">
        <f t="shared" ref="AF80:AF81" si="55">IF(SUM(D80:AE80)=0,"",SUM(D80:AE80))</f>
        <v>18938</v>
      </c>
      <c r="AG80" s="19"/>
      <c r="AH80" s="159"/>
      <c r="AI80" s="222" t="s">
        <v>260</v>
      </c>
      <c r="AJ80" s="39"/>
      <c r="AK80" s="138">
        <v>35299</v>
      </c>
      <c r="AL80" s="39"/>
      <c r="AM80" s="149"/>
    </row>
    <row r="81" spans="1:41" x14ac:dyDescent="0.25">
      <c r="A81" s="138">
        <v>162</v>
      </c>
      <c r="B81" s="221" t="s">
        <v>26</v>
      </c>
      <c r="C81" s="22" t="s">
        <v>22</v>
      </c>
      <c r="D81" s="149"/>
      <c r="E81" s="165"/>
      <c r="F81" s="138">
        <v>15</v>
      </c>
      <c r="G81" s="138"/>
      <c r="H81" s="138">
        <v>15</v>
      </c>
      <c r="I81" s="138">
        <v>8</v>
      </c>
      <c r="J81" s="138"/>
      <c r="K81" s="138"/>
      <c r="L81" s="138"/>
      <c r="M81" s="138"/>
      <c r="N81" s="138"/>
      <c r="O81" s="138">
        <v>8</v>
      </c>
      <c r="P81" s="138"/>
      <c r="Q81" s="138">
        <v>14</v>
      </c>
      <c r="R81" s="138"/>
      <c r="S81" s="138"/>
      <c r="T81" s="138">
        <v>9</v>
      </c>
      <c r="U81" s="138">
        <v>8</v>
      </c>
      <c r="V81" s="138"/>
      <c r="W81" s="138"/>
      <c r="X81" s="138"/>
      <c r="Y81" s="138">
        <v>8</v>
      </c>
      <c r="Z81" s="138"/>
      <c r="AA81" s="138"/>
      <c r="AB81" s="138"/>
      <c r="AC81" s="138">
        <v>9</v>
      </c>
      <c r="AD81" s="138">
        <v>8</v>
      </c>
      <c r="AE81" s="138"/>
      <c r="AF81" s="144">
        <f t="shared" si="55"/>
        <v>102</v>
      </c>
      <c r="AG81" s="113">
        <f t="shared" ref="AG81" si="56">IF(COUNTA(D81:AE81)=0,"",COUNTA(D81:AE81))</f>
        <v>10</v>
      </c>
      <c r="AH81" s="242" t="s">
        <v>522</v>
      </c>
      <c r="AI81" s="221" t="s">
        <v>26</v>
      </c>
      <c r="AJ81" s="39"/>
      <c r="AK81" s="138">
        <v>189</v>
      </c>
      <c r="AL81" s="39"/>
      <c r="AM81" s="149"/>
    </row>
    <row r="82" spans="1:41" x14ac:dyDescent="0.25">
      <c r="A82" s="137">
        <f>A80/A81</f>
        <v>188.31481481481481</v>
      </c>
      <c r="B82" s="223" t="s">
        <v>271</v>
      </c>
      <c r="C82" s="22" t="s">
        <v>24</v>
      </c>
      <c r="D82" s="140"/>
      <c r="E82" s="137"/>
      <c r="F82" s="137">
        <f>+F80/F81</f>
        <v>181.33333333333334</v>
      </c>
      <c r="G82" s="137"/>
      <c r="H82" s="137">
        <f>+H80/H81</f>
        <v>185.8</v>
      </c>
      <c r="I82" s="137">
        <f>+I80/I81</f>
        <v>158.125</v>
      </c>
      <c r="J82" s="137"/>
      <c r="K82" s="137"/>
      <c r="L82" s="137"/>
      <c r="M82" s="137"/>
      <c r="N82" s="137"/>
      <c r="O82" s="168">
        <f>+O80/O81</f>
        <v>197.375</v>
      </c>
      <c r="P82" s="168"/>
      <c r="Q82" s="168">
        <f>+Q80/Q81</f>
        <v>192.57142857142858</v>
      </c>
      <c r="R82" s="168"/>
      <c r="S82" s="168"/>
      <c r="T82" s="137">
        <f>+T80/T81</f>
        <v>187.77777777777777</v>
      </c>
      <c r="U82" s="168">
        <f>+U80/U81</f>
        <v>191.625</v>
      </c>
      <c r="V82" s="168"/>
      <c r="W82" s="168"/>
      <c r="X82" s="168"/>
      <c r="Y82" s="137">
        <f>+Y80/Y81</f>
        <v>189</v>
      </c>
      <c r="Z82" s="168"/>
      <c r="AA82" s="168"/>
      <c r="AB82" s="168"/>
      <c r="AC82" s="137">
        <f t="shared" ref="AC82:AD82" si="57">+AC80/AC81</f>
        <v>189.66666666666666</v>
      </c>
      <c r="AD82" s="137">
        <f t="shared" si="57"/>
        <v>181.125</v>
      </c>
      <c r="AE82" s="137"/>
      <c r="AF82" s="137">
        <f t="shared" si="40"/>
        <v>185.66666666666666</v>
      </c>
      <c r="AG82" s="25"/>
      <c r="AH82" s="159"/>
      <c r="AI82" s="223" t="s">
        <v>271</v>
      </c>
      <c r="AJ82" s="39"/>
      <c r="AK82" s="137">
        <f>IF(AK80="","",AK80/AK81)</f>
        <v>186.76719576719577</v>
      </c>
      <c r="AL82" s="39"/>
      <c r="AM82" s="140">
        <f>AF82-A82</f>
        <v>-2.6481481481481524</v>
      </c>
    </row>
    <row r="83" spans="1:41" x14ac:dyDescent="0.25">
      <c r="A83" s="111">
        <v>10967</v>
      </c>
      <c r="B83" s="40" t="s">
        <v>73</v>
      </c>
      <c r="C83" s="17" t="s">
        <v>20</v>
      </c>
      <c r="D83" s="144">
        <v>1051</v>
      </c>
      <c r="E83" s="144"/>
      <c r="F83" s="144">
        <v>2190</v>
      </c>
      <c r="G83" s="144"/>
      <c r="H83" s="144">
        <v>2323</v>
      </c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>
        <v>729</v>
      </c>
      <c r="T83" s="144"/>
      <c r="U83" s="144"/>
      <c r="V83" s="144">
        <v>867</v>
      </c>
      <c r="W83" s="144"/>
      <c r="X83" s="144"/>
      <c r="Y83" s="144">
        <v>1194</v>
      </c>
      <c r="Z83" s="144"/>
      <c r="AA83" s="144"/>
      <c r="AB83" s="144">
        <v>637</v>
      </c>
      <c r="AC83" s="144"/>
      <c r="AD83" s="144"/>
      <c r="AE83" s="144"/>
      <c r="AF83" s="144">
        <f t="shared" ref="AF83:AF84" si="58">IF(SUM(D83:AE83)=0,"",SUM(D83:AE83))</f>
        <v>8991</v>
      </c>
      <c r="AG83" s="19"/>
      <c r="AH83" s="159"/>
      <c r="AI83" s="40" t="s">
        <v>73</v>
      </c>
      <c r="AJ83" s="39"/>
      <c r="AK83" s="111">
        <v>12386</v>
      </c>
      <c r="AL83" s="39"/>
      <c r="AM83" s="144"/>
      <c r="AO83" s="182"/>
    </row>
    <row r="84" spans="1:41" x14ac:dyDescent="0.25">
      <c r="A84" s="111">
        <v>72</v>
      </c>
      <c r="B84" s="224" t="s">
        <v>74</v>
      </c>
      <c r="C84" s="22" t="s">
        <v>22</v>
      </c>
      <c r="D84" s="144">
        <v>8</v>
      </c>
      <c r="E84" s="144"/>
      <c r="F84" s="144">
        <v>15</v>
      </c>
      <c r="G84" s="144"/>
      <c r="H84" s="144">
        <v>15</v>
      </c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>
        <v>5</v>
      </c>
      <c r="T84" s="144"/>
      <c r="U84" s="144"/>
      <c r="V84" s="144">
        <v>6</v>
      </c>
      <c r="W84" s="144"/>
      <c r="X84" s="144"/>
      <c r="Y84" s="144">
        <v>8</v>
      </c>
      <c r="Z84" s="144"/>
      <c r="AA84" s="144"/>
      <c r="AB84" s="144">
        <v>4</v>
      </c>
      <c r="AC84" s="144"/>
      <c r="AD84" s="144"/>
      <c r="AE84" s="144"/>
      <c r="AF84" s="144">
        <f t="shared" si="58"/>
        <v>61</v>
      </c>
      <c r="AG84" s="113">
        <f t="shared" ref="AG84" si="59">IF(COUNTA(D84:AE84)=0,"",COUNTA(D84:AE84))</f>
        <v>7</v>
      </c>
      <c r="AH84" s="159" t="s">
        <v>482</v>
      </c>
      <c r="AI84" s="31" t="s">
        <v>74</v>
      </c>
      <c r="AJ84" s="39"/>
      <c r="AK84" s="111">
        <v>84</v>
      </c>
      <c r="AL84" s="39"/>
      <c r="AM84" s="144"/>
      <c r="AO84" s="182"/>
    </row>
    <row r="85" spans="1:41" x14ac:dyDescent="0.25">
      <c r="A85" s="137">
        <f>A83/A84</f>
        <v>152.31944444444446</v>
      </c>
      <c r="B85" s="132" t="s">
        <v>75</v>
      </c>
      <c r="C85" s="22" t="s">
        <v>24</v>
      </c>
      <c r="D85" s="137">
        <f>+D83/D84</f>
        <v>131.375</v>
      </c>
      <c r="E85" s="137"/>
      <c r="F85" s="137">
        <f>+F83/F84</f>
        <v>146</v>
      </c>
      <c r="G85" s="137"/>
      <c r="H85" s="137">
        <f>+H83/H84</f>
        <v>154.86666666666667</v>
      </c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>
        <f>+S83/S84</f>
        <v>145.80000000000001</v>
      </c>
      <c r="T85" s="137"/>
      <c r="U85" s="137"/>
      <c r="V85" s="137">
        <f>+V83/V84</f>
        <v>144.5</v>
      </c>
      <c r="W85" s="137"/>
      <c r="X85" s="137"/>
      <c r="Y85" s="137">
        <f>+Y83/Y84</f>
        <v>149.25</v>
      </c>
      <c r="Z85" s="137"/>
      <c r="AA85" s="137"/>
      <c r="AB85" s="137">
        <f>+AB83/AB84</f>
        <v>159.25</v>
      </c>
      <c r="AC85" s="137"/>
      <c r="AD85" s="137"/>
      <c r="AE85" s="137"/>
      <c r="AF85" s="137">
        <f t="shared" si="40"/>
        <v>147.39344262295083</v>
      </c>
      <c r="AG85" s="25"/>
      <c r="AH85" s="20"/>
      <c r="AI85" s="132" t="s">
        <v>75</v>
      </c>
      <c r="AJ85" s="39"/>
      <c r="AK85" s="137">
        <f>IF(AK83="","",AK83/AK84)</f>
        <v>147.45238095238096</v>
      </c>
      <c r="AL85" s="39"/>
      <c r="AM85" s="140">
        <f>AF85-A85</f>
        <v>-4.9260018214936281</v>
      </c>
      <c r="AO85" s="181"/>
    </row>
    <row r="86" spans="1:41" x14ac:dyDescent="0.25">
      <c r="A86" s="138">
        <v>0</v>
      </c>
      <c r="B86" s="225" t="s">
        <v>76</v>
      </c>
      <c r="C86" s="17" t="s">
        <v>20</v>
      </c>
      <c r="D86" s="165"/>
      <c r="E86" s="165"/>
      <c r="F86" s="138">
        <v>2519</v>
      </c>
      <c r="G86" s="138"/>
      <c r="H86" s="138"/>
      <c r="I86" s="138">
        <v>2337</v>
      </c>
      <c r="J86" s="138"/>
      <c r="K86" s="138"/>
      <c r="L86" s="138"/>
      <c r="M86" s="138"/>
      <c r="N86" s="138"/>
      <c r="O86" s="138"/>
      <c r="P86" s="138"/>
      <c r="Q86" s="138"/>
      <c r="R86" s="138"/>
      <c r="S86" s="138">
        <v>723</v>
      </c>
      <c r="T86" s="138"/>
      <c r="U86" s="138">
        <v>1322</v>
      </c>
      <c r="V86" s="138"/>
      <c r="W86" s="138"/>
      <c r="X86" s="138"/>
      <c r="Y86" s="138"/>
      <c r="Z86" s="138"/>
      <c r="AA86" s="138"/>
      <c r="AB86" s="138">
        <v>984</v>
      </c>
      <c r="AC86" s="138"/>
      <c r="AD86" s="138"/>
      <c r="AE86" s="138"/>
      <c r="AF86" s="144">
        <f t="shared" ref="AF86:AF87" si="60">IF(SUM(D86:AE86)=0,"",SUM(D86:AE86))</f>
        <v>7885</v>
      </c>
      <c r="AG86" s="19"/>
      <c r="AH86" s="20"/>
      <c r="AI86" s="225" t="s">
        <v>76</v>
      </c>
      <c r="AJ86" s="39"/>
      <c r="AK86" s="138">
        <v>6901</v>
      </c>
      <c r="AL86" s="39"/>
      <c r="AM86" s="149"/>
      <c r="AO86" s="181"/>
    </row>
    <row r="87" spans="1:41" x14ac:dyDescent="0.25">
      <c r="A87" s="165"/>
      <c r="B87" s="224" t="s">
        <v>261</v>
      </c>
      <c r="C87" s="22" t="s">
        <v>22</v>
      </c>
      <c r="D87" s="165"/>
      <c r="E87" s="165"/>
      <c r="F87" s="138">
        <v>15</v>
      </c>
      <c r="G87" s="138"/>
      <c r="H87" s="138"/>
      <c r="I87" s="138">
        <v>14</v>
      </c>
      <c r="J87" s="138"/>
      <c r="K87" s="138"/>
      <c r="L87" s="138"/>
      <c r="M87" s="138"/>
      <c r="N87" s="138"/>
      <c r="O87" s="138"/>
      <c r="P87" s="138"/>
      <c r="Q87" s="138"/>
      <c r="R87" s="138"/>
      <c r="S87" s="138">
        <v>5</v>
      </c>
      <c r="T87" s="138"/>
      <c r="U87" s="138">
        <v>8</v>
      </c>
      <c r="V87" s="138"/>
      <c r="W87" s="138"/>
      <c r="X87" s="138"/>
      <c r="Y87" s="138"/>
      <c r="Z87" s="138"/>
      <c r="AA87" s="138"/>
      <c r="AB87" s="138">
        <v>6</v>
      </c>
      <c r="AC87" s="138"/>
      <c r="AD87" s="138"/>
      <c r="AE87" s="138"/>
      <c r="AF87" s="144">
        <f t="shared" si="60"/>
        <v>48</v>
      </c>
      <c r="AG87" s="113">
        <f t="shared" ref="AG87" si="61">IF(COUNTA(D87:AE87)=0,"",COUNTA(D87:AE87))</f>
        <v>5</v>
      </c>
      <c r="AH87" s="159" t="s">
        <v>483</v>
      </c>
      <c r="AI87" s="224" t="s">
        <v>261</v>
      </c>
      <c r="AJ87" s="39"/>
      <c r="AK87" s="138">
        <v>42</v>
      </c>
      <c r="AL87" s="39"/>
      <c r="AM87" s="149"/>
      <c r="AO87" s="181"/>
    </row>
    <row r="88" spans="1:41" x14ac:dyDescent="0.25">
      <c r="A88" s="137"/>
      <c r="B88" s="226" t="s">
        <v>272</v>
      </c>
      <c r="C88" s="22" t="s">
        <v>24</v>
      </c>
      <c r="D88" s="137"/>
      <c r="E88" s="137"/>
      <c r="F88" s="137">
        <f>+F86/F87</f>
        <v>167.93333333333334</v>
      </c>
      <c r="G88" s="137"/>
      <c r="H88" s="137"/>
      <c r="I88" s="137">
        <f>+I86/I87</f>
        <v>166.92857142857142</v>
      </c>
      <c r="J88" s="137"/>
      <c r="K88" s="137"/>
      <c r="L88" s="137"/>
      <c r="M88" s="137"/>
      <c r="N88" s="137"/>
      <c r="O88" s="137"/>
      <c r="P88" s="137"/>
      <c r="Q88" s="137"/>
      <c r="R88" s="137"/>
      <c r="S88" s="137">
        <f>+S86/S87</f>
        <v>144.6</v>
      </c>
      <c r="T88" s="137"/>
      <c r="U88" s="137">
        <f>+U86/U87</f>
        <v>165.25</v>
      </c>
      <c r="V88" s="137"/>
      <c r="W88" s="137"/>
      <c r="X88" s="137"/>
      <c r="Y88" s="137"/>
      <c r="Z88" s="137"/>
      <c r="AA88" s="137"/>
      <c r="AB88" s="137">
        <f>+AB86/AB87</f>
        <v>164</v>
      </c>
      <c r="AC88" s="137"/>
      <c r="AD88" s="137"/>
      <c r="AE88" s="137"/>
      <c r="AF88" s="137">
        <f t="shared" si="40"/>
        <v>164.27083333333334</v>
      </c>
      <c r="AG88" s="25"/>
      <c r="AH88" s="20"/>
      <c r="AI88" s="226" t="s">
        <v>272</v>
      </c>
      <c r="AJ88" s="39"/>
      <c r="AK88" s="137">
        <f>IF(AK86="","",AK86/AK87)</f>
        <v>164.3095238095238</v>
      </c>
      <c r="AL88" s="39"/>
      <c r="AM88" s="140"/>
      <c r="AO88" s="181"/>
    </row>
    <row r="89" spans="1:41" x14ac:dyDescent="0.25">
      <c r="A89" s="138">
        <v>2257</v>
      </c>
      <c r="B89" s="37" t="s">
        <v>76</v>
      </c>
      <c r="C89" s="17" t="s">
        <v>20</v>
      </c>
      <c r="D89" s="149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 t="str">
        <f>IF(SUM(D89:F89)=0,"",SUM(D89:F89))</f>
        <v/>
      </c>
      <c r="AG89" s="19"/>
      <c r="AH89" s="23"/>
      <c r="AI89" s="37" t="s">
        <v>76</v>
      </c>
      <c r="AJ89" s="39"/>
      <c r="AK89" s="138">
        <v>2257</v>
      </c>
      <c r="AL89" s="39"/>
      <c r="AM89" s="144"/>
      <c r="AO89" s="180"/>
    </row>
    <row r="90" spans="1:41" x14ac:dyDescent="0.25">
      <c r="A90" s="138">
        <v>15</v>
      </c>
      <c r="B90" s="133" t="s">
        <v>77</v>
      </c>
      <c r="C90" s="22" t="s">
        <v>22</v>
      </c>
      <c r="D90" s="149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 t="str">
        <f>IF(SUM(D90:F90)=0,"",SUM(D90:F90))</f>
        <v/>
      </c>
      <c r="AG90" s="113" t="str">
        <f>IF(COUNTA(D90:F90)=0,"",COUNTA(D90:F90))</f>
        <v/>
      </c>
      <c r="AH90" s="159"/>
      <c r="AI90" s="27" t="s">
        <v>77</v>
      </c>
      <c r="AJ90" s="39"/>
      <c r="AK90" s="138">
        <v>15</v>
      </c>
      <c r="AL90" s="39"/>
      <c r="AM90" s="144"/>
      <c r="AO90" s="180"/>
    </row>
    <row r="91" spans="1:41" x14ac:dyDescent="0.25">
      <c r="A91" s="137">
        <f>A89/A90</f>
        <v>150.46666666666667</v>
      </c>
      <c r="B91" s="134" t="s">
        <v>78</v>
      </c>
      <c r="C91" s="22" t="s">
        <v>24</v>
      </c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37" t="str">
        <f t="shared" ref="AF91:AF97" si="62">IF(AF89="","",AF89/AF90)</f>
        <v/>
      </c>
      <c r="AG91" s="25"/>
      <c r="AH91" s="23"/>
      <c r="AI91" s="134" t="s">
        <v>78</v>
      </c>
      <c r="AJ91" s="39"/>
      <c r="AK91" s="137">
        <f>IF(AK89="","",AK89/AK90)</f>
        <v>150.46666666666667</v>
      </c>
      <c r="AL91" s="39"/>
      <c r="AM91" s="140"/>
      <c r="AO91" s="181"/>
    </row>
    <row r="92" spans="1:41" x14ac:dyDescent="0.25">
      <c r="A92" s="111">
        <v>4431</v>
      </c>
      <c r="B92" s="40" t="s">
        <v>79</v>
      </c>
      <c r="C92" s="17" t="s">
        <v>20</v>
      </c>
      <c r="D92" s="149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>
        <v>1139</v>
      </c>
      <c r="T92" s="144"/>
      <c r="U92" s="144"/>
      <c r="V92" s="144"/>
      <c r="W92" s="144"/>
      <c r="X92" s="144"/>
      <c r="Y92" s="144"/>
      <c r="Z92" s="144"/>
      <c r="AA92" s="144"/>
      <c r="AB92" s="144">
        <v>831</v>
      </c>
      <c r="AC92" s="144"/>
      <c r="AD92" s="144"/>
      <c r="AE92" s="144"/>
      <c r="AF92" s="144">
        <f>IF(SUM(D92:AE92)=0,"",SUM(D92:AE92))</f>
        <v>1970</v>
      </c>
      <c r="AG92" s="19"/>
      <c r="AH92" s="159"/>
      <c r="AI92" s="40" t="s">
        <v>79</v>
      </c>
      <c r="AJ92" s="39"/>
      <c r="AK92" s="111">
        <v>3263</v>
      </c>
      <c r="AL92" s="39"/>
      <c r="AM92" s="144"/>
      <c r="AO92" s="182"/>
    </row>
    <row r="93" spans="1:41" x14ac:dyDescent="0.25">
      <c r="A93" s="111">
        <v>28</v>
      </c>
      <c r="B93" s="131" t="s">
        <v>80</v>
      </c>
      <c r="C93" s="22" t="s">
        <v>22</v>
      </c>
      <c r="D93" s="149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>
        <v>7</v>
      </c>
      <c r="T93" s="144"/>
      <c r="U93" s="144"/>
      <c r="V93" s="144"/>
      <c r="W93" s="144"/>
      <c r="X93" s="144"/>
      <c r="Y93" s="144"/>
      <c r="Z93" s="144"/>
      <c r="AA93" s="144"/>
      <c r="AB93" s="144">
        <v>5</v>
      </c>
      <c r="AC93" s="144"/>
      <c r="AD93" s="144"/>
      <c r="AE93" s="144"/>
      <c r="AF93" s="144">
        <f>IF(SUM(D93:AE93)=0,"",SUM(D93:AE93))</f>
        <v>12</v>
      </c>
      <c r="AG93" s="113">
        <f>IF(COUNTA(D93:AE93)=0,"",COUNTA(D93:AE93))</f>
        <v>2</v>
      </c>
      <c r="AH93" s="280" t="s">
        <v>484</v>
      </c>
      <c r="AI93" s="31" t="s">
        <v>80</v>
      </c>
      <c r="AJ93" s="39"/>
      <c r="AK93" s="111">
        <v>20</v>
      </c>
      <c r="AL93" s="39"/>
      <c r="AM93" s="144"/>
      <c r="AO93" s="182"/>
    </row>
    <row r="94" spans="1:41" x14ac:dyDescent="0.25">
      <c r="A94" s="137">
        <f>A92/A93</f>
        <v>158.25</v>
      </c>
      <c r="B94" s="132" t="s">
        <v>81</v>
      </c>
      <c r="C94" s="22" t="s">
        <v>24</v>
      </c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37">
        <f>+S92/S93</f>
        <v>162.71428571428572</v>
      </c>
      <c r="T94" s="140"/>
      <c r="U94" s="140"/>
      <c r="V94" s="140"/>
      <c r="W94" s="140"/>
      <c r="X94" s="140"/>
      <c r="Y94" s="140"/>
      <c r="Z94" s="140"/>
      <c r="AA94" s="140"/>
      <c r="AB94" s="137">
        <f>+AB92/AB93</f>
        <v>166.2</v>
      </c>
      <c r="AC94" s="140"/>
      <c r="AD94" s="140"/>
      <c r="AE94" s="140"/>
      <c r="AF94" s="137">
        <f t="shared" ref="AF94" si="63">IF(AF92="","",AF92/AF93)</f>
        <v>164.16666666666666</v>
      </c>
      <c r="AG94" s="25"/>
      <c r="AH94" s="23"/>
      <c r="AI94" s="132" t="s">
        <v>81</v>
      </c>
      <c r="AJ94" s="39"/>
      <c r="AK94" s="137">
        <f>IF(AK92="","",AK92/AK93)</f>
        <v>163.15</v>
      </c>
      <c r="AL94" s="39"/>
      <c r="AM94" s="140"/>
      <c r="AO94" s="181"/>
    </row>
    <row r="95" spans="1:41" x14ac:dyDescent="0.25">
      <c r="A95" s="111">
        <v>5880</v>
      </c>
      <c r="B95" s="37" t="s">
        <v>82</v>
      </c>
      <c r="C95" s="17" t="s">
        <v>20</v>
      </c>
      <c r="D95" s="149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 t="str">
        <f>IF(SUM(D95:F95)=0,"",SUM(D95:F95))</f>
        <v/>
      </c>
      <c r="AG95" s="19"/>
      <c r="AH95" s="23"/>
      <c r="AI95" s="37" t="s">
        <v>82</v>
      </c>
      <c r="AJ95" s="39"/>
      <c r="AK95" s="111">
        <v>2135</v>
      </c>
      <c r="AL95" s="39"/>
      <c r="AM95" s="149"/>
      <c r="AO95" s="182"/>
    </row>
    <row r="96" spans="1:41" x14ac:dyDescent="0.25">
      <c r="A96" s="113">
        <v>36</v>
      </c>
      <c r="B96" s="133" t="s">
        <v>83</v>
      </c>
      <c r="C96" s="22" t="s">
        <v>22</v>
      </c>
      <c r="D96" s="149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 t="str">
        <f>IF(SUM(D96:F96)=0,"",SUM(D96:F96))</f>
        <v/>
      </c>
      <c r="AG96" s="113" t="str">
        <f>IF(COUNTA(D96:F96)=0,"",COUNTA(D96:F96))</f>
        <v/>
      </c>
      <c r="AH96" s="159"/>
      <c r="AI96" s="27" t="s">
        <v>83</v>
      </c>
      <c r="AJ96" s="39"/>
      <c r="AK96" s="113">
        <v>13</v>
      </c>
      <c r="AL96" s="39"/>
      <c r="AM96" s="144"/>
      <c r="AO96" s="183"/>
    </row>
    <row r="97" spans="1:41" x14ac:dyDescent="0.25">
      <c r="A97" s="137">
        <f>A95/A96</f>
        <v>163.33333333333334</v>
      </c>
      <c r="B97" s="134" t="s">
        <v>84</v>
      </c>
      <c r="C97" s="22" t="s">
        <v>24</v>
      </c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37" t="str">
        <f t="shared" si="62"/>
        <v/>
      </c>
      <c r="AG97" s="25"/>
      <c r="AH97" s="23"/>
      <c r="AI97" s="134" t="s">
        <v>84</v>
      </c>
      <c r="AJ97" s="39"/>
      <c r="AK97" s="137">
        <f>IF(AK95="","",AK95/AK96)</f>
        <v>164.23076923076923</v>
      </c>
      <c r="AL97" s="39"/>
      <c r="AM97" s="140"/>
      <c r="AO97" s="181"/>
    </row>
    <row r="98" spans="1:41" x14ac:dyDescent="0.25">
      <c r="A98" s="113">
        <v>917</v>
      </c>
      <c r="B98" s="40" t="s">
        <v>85</v>
      </c>
      <c r="C98" s="17" t="s">
        <v>20</v>
      </c>
      <c r="D98" s="138"/>
      <c r="E98" s="144"/>
      <c r="F98" s="144"/>
      <c r="G98" s="144"/>
      <c r="H98" s="144"/>
      <c r="I98" s="144">
        <v>2290</v>
      </c>
      <c r="J98" s="144"/>
      <c r="K98" s="144"/>
      <c r="L98" s="144">
        <v>1151</v>
      </c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>
        <v>1382</v>
      </c>
      <c r="Z98" s="144"/>
      <c r="AA98" s="144"/>
      <c r="AB98" s="144"/>
      <c r="AC98" s="144"/>
      <c r="AD98" s="144"/>
      <c r="AE98" s="144"/>
      <c r="AF98" s="144">
        <f t="shared" ref="AF98:AF99" si="64">IF(SUM(D98:AE98)=0,"",SUM(D98:AE98))</f>
        <v>4823</v>
      </c>
      <c r="AG98" s="19"/>
      <c r="AH98" s="159"/>
      <c r="AI98" s="40" t="s">
        <v>85</v>
      </c>
      <c r="AJ98" s="39"/>
      <c r="AK98" s="113">
        <v>5740</v>
      </c>
      <c r="AL98" s="39"/>
      <c r="AM98" s="144"/>
      <c r="AO98" s="183"/>
    </row>
    <row r="99" spans="1:41" x14ac:dyDescent="0.25">
      <c r="A99" s="113">
        <v>6</v>
      </c>
      <c r="B99" s="131" t="s">
        <v>86</v>
      </c>
      <c r="C99" s="22" t="s">
        <v>22</v>
      </c>
      <c r="D99" s="144"/>
      <c r="E99" s="144"/>
      <c r="F99" s="144"/>
      <c r="G99" s="144"/>
      <c r="H99" s="144"/>
      <c r="I99" s="144">
        <v>14</v>
      </c>
      <c r="J99" s="144"/>
      <c r="K99" s="144"/>
      <c r="L99" s="144">
        <v>7</v>
      </c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>
        <v>8</v>
      </c>
      <c r="Z99" s="144"/>
      <c r="AA99" s="144"/>
      <c r="AB99" s="144"/>
      <c r="AC99" s="144"/>
      <c r="AD99" s="144"/>
      <c r="AE99" s="144"/>
      <c r="AF99" s="144">
        <f t="shared" si="64"/>
        <v>29</v>
      </c>
      <c r="AG99" s="113">
        <f t="shared" ref="AG99" si="65">IF(COUNTA(D99:AE99)=0,"",COUNTA(D99:AE99))</f>
        <v>3</v>
      </c>
      <c r="AH99" s="159" t="s">
        <v>461</v>
      </c>
      <c r="AI99" s="31" t="s">
        <v>86</v>
      </c>
      <c r="AJ99" s="39"/>
      <c r="AK99" s="113">
        <v>35</v>
      </c>
      <c r="AL99" s="39"/>
      <c r="AM99" s="144"/>
      <c r="AO99" s="183"/>
    </row>
    <row r="100" spans="1:41" x14ac:dyDescent="0.25">
      <c r="A100" s="137">
        <f>A98/A99</f>
        <v>152.83333333333334</v>
      </c>
      <c r="B100" s="132" t="s">
        <v>87</v>
      </c>
      <c r="C100" s="22" t="s">
        <v>24</v>
      </c>
      <c r="D100" s="140"/>
      <c r="E100" s="140"/>
      <c r="F100" s="140"/>
      <c r="G100" s="140"/>
      <c r="H100" s="140"/>
      <c r="I100" s="137">
        <f>+I98/I99</f>
        <v>163.57142857142858</v>
      </c>
      <c r="J100" s="140"/>
      <c r="K100" s="140"/>
      <c r="L100" s="137">
        <f>+L98/L99</f>
        <v>164.42857142857142</v>
      </c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>
        <f>+Y98/Y99</f>
        <v>172.75</v>
      </c>
      <c r="Z100" s="137"/>
      <c r="AA100" s="137"/>
      <c r="AB100" s="137"/>
      <c r="AC100" s="137"/>
      <c r="AD100" s="137"/>
      <c r="AE100" s="137"/>
      <c r="AF100" s="137">
        <f t="shared" ref="AF100:AF121" si="66">IF(AF98="","",AF98/AF99)</f>
        <v>166.31034482758622</v>
      </c>
      <c r="AG100" s="25"/>
      <c r="AH100" s="23"/>
      <c r="AI100" s="132" t="s">
        <v>87</v>
      </c>
      <c r="AJ100" s="39"/>
      <c r="AK100" s="137">
        <f>IF(AK98="","",AK98/AK99)</f>
        <v>164</v>
      </c>
      <c r="AL100" s="39"/>
      <c r="AM100" s="140">
        <f>AF100-A100</f>
        <v>13.477011494252878</v>
      </c>
      <c r="AO100" s="181"/>
    </row>
    <row r="101" spans="1:41" x14ac:dyDescent="0.25">
      <c r="A101" s="138">
        <v>17641</v>
      </c>
      <c r="B101" s="37" t="s">
        <v>88</v>
      </c>
      <c r="C101" s="17" t="s">
        <v>20</v>
      </c>
      <c r="D101" s="144"/>
      <c r="E101" s="144"/>
      <c r="F101" s="144"/>
      <c r="G101" s="144"/>
      <c r="H101" s="144"/>
      <c r="I101" s="144"/>
      <c r="J101" s="144"/>
      <c r="K101" s="144"/>
      <c r="L101" s="144"/>
      <c r="M101" s="144">
        <v>1199</v>
      </c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>
        <f t="shared" ref="AF101:AF102" si="67">IF(SUM(D101:AE101)=0,"",SUM(D101:AE101))</f>
        <v>1199</v>
      </c>
      <c r="AG101" s="19"/>
      <c r="AH101" s="20"/>
      <c r="AI101" s="37" t="s">
        <v>88</v>
      </c>
      <c r="AJ101" s="39"/>
      <c r="AK101" s="138">
        <v>12310</v>
      </c>
      <c r="AL101" s="39"/>
      <c r="AM101" s="144"/>
      <c r="AO101" s="180"/>
    </row>
    <row r="102" spans="1:41" x14ac:dyDescent="0.25">
      <c r="A102" s="138">
        <v>92</v>
      </c>
      <c r="B102" s="133" t="s">
        <v>89</v>
      </c>
      <c r="C102" s="22" t="s">
        <v>22</v>
      </c>
      <c r="D102" s="144"/>
      <c r="E102" s="144"/>
      <c r="F102" s="144"/>
      <c r="G102" s="144"/>
      <c r="H102" s="144"/>
      <c r="I102" s="144"/>
      <c r="J102" s="144"/>
      <c r="K102" s="144"/>
      <c r="L102" s="144"/>
      <c r="M102" s="144">
        <v>7</v>
      </c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>
        <f t="shared" si="67"/>
        <v>7</v>
      </c>
      <c r="AG102" s="113">
        <f t="shared" ref="AG102" si="68">IF(COUNTA(D102:AE102)=0,"",COUNTA(D102:AE102))</f>
        <v>1</v>
      </c>
      <c r="AH102" s="159" t="s">
        <v>379</v>
      </c>
      <c r="AI102" s="27" t="s">
        <v>89</v>
      </c>
      <c r="AJ102" s="39"/>
      <c r="AK102" s="138">
        <v>65</v>
      </c>
      <c r="AL102" s="39"/>
      <c r="AM102" s="144"/>
      <c r="AO102" s="180"/>
    </row>
    <row r="103" spans="1:41" x14ac:dyDescent="0.25">
      <c r="A103" s="168">
        <f>A101/A102</f>
        <v>191.75</v>
      </c>
      <c r="B103" s="134" t="s">
        <v>90</v>
      </c>
      <c r="C103" s="22" t="s">
        <v>24</v>
      </c>
      <c r="D103" s="188"/>
      <c r="E103" s="168"/>
      <c r="F103" s="168"/>
      <c r="G103" s="168"/>
      <c r="H103" s="168"/>
      <c r="I103" s="168"/>
      <c r="J103" s="168"/>
      <c r="K103" s="168"/>
      <c r="L103" s="168"/>
      <c r="M103" s="137">
        <f>+M101/M102</f>
        <v>171.28571428571428</v>
      </c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37">
        <f t="shared" si="66"/>
        <v>171.28571428571428</v>
      </c>
      <c r="AG103" s="25"/>
      <c r="AH103" s="204"/>
      <c r="AI103" s="134" t="s">
        <v>90</v>
      </c>
      <c r="AJ103" s="39"/>
      <c r="AK103" s="137">
        <f>IF(AK101="","",AK101/AK102)</f>
        <v>189.38461538461539</v>
      </c>
      <c r="AL103" s="39"/>
      <c r="AM103" s="140">
        <f>AF103-A103</f>
        <v>-20.464285714285722</v>
      </c>
      <c r="AO103" s="181"/>
    </row>
    <row r="104" spans="1:41" x14ac:dyDescent="0.25">
      <c r="A104" s="111">
        <v>8273</v>
      </c>
      <c r="B104" s="40" t="s">
        <v>88</v>
      </c>
      <c r="C104" s="17" t="s">
        <v>20</v>
      </c>
      <c r="D104" s="144"/>
      <c r="E104" s="144"/>
      <c r="F104" s="144"/>
      <c r="G104" s="144"/>
      <c r="H104" s="144"/>
      <c r="I104" s="144">
        <v>2523</v>
      </c>
      <c r="J104" s="144"/>
      <c r="K104" s="144"/>
      <c r="L104" s="144"/>
      <c r="M104" s="144"/>
      <c r="N104" s="144"/>
      <c r="O104" s="144"/>
      <c r="P104" s="144"/>
      <c r="Q104" s="144"/>
      <c r="R104" s="144">
        <v>1907</v>
      </c>
      <c r="S104" s="144"/>
      <c r="T104" s="144"/>
      <c r="U104" s="144"/>
      <c r="V104" s="144"/>
      <c r="W104" s="144"/>
      <c r="X104" s="144"/>
      <c r="Y104" s="144"/>
      <c r="Z104" s="144"/>
      <c r="AA104" s="144">
        <v>1869</v>
      </c>
      <c r="AB104" s="144"/>
      <c r="AC104" s="144"/>
      <c r="AD104" s="144"/>
      <c r="AE104" s="144"/>
      <c r="AF104" s="144">
        <f t="shared" ref="AF104:AF105" si="69">IF(SUM(D104:AE104)=0,"",SUM(D104:AE104))</f>
        <v>6299</v>
      </c>
      <c r="AG104" s="19"/>
      <c r="AH104" s="159"/>
      <c r="AI104" s="40" t="s">
        <v>88</v>
      </c>
      <c r="AJ104" s="39"/>
      <c r="AK104" s="111">
        <v>9332</v>
      </c>
      <c r="AL104" s="39"/>
      <c r="AM104" s="144"/>
      <c r="AO104" s="182"/>
    </row>
    <row r="105" spans="1:41" x14ac:dyDescent="0.25">
      <c r="A105" s="111">
        <v>47</v>
      </c>
      <c r="B105" s="131" t="s">
        <v>91</v>
      </c>
      <c r="C105" s="22" t="s">
        <v>22</v>
      </c>
      <c r="D105" s="144"/>
      <c r="E105" s="144"/>
      <c r="F105" s="144"/>
      <c r="G105" s="144"/>
      <c r="H105" s="144"/>
      <c r="I105" s="144">
        <v>14</v>
      </c>
      <c r="J105" s="144"/>
      <c r="K105" s="144"/>
      <c r="L105" s="144"/>
      <c r="M105" s="144"/>
      <c r="N105" s="144"/>
      <c r="O105" s="144"/>
      <c r="P105" s="144"/>
      <c r="Q105" s="144"/>
      <c r="R105" s="144">
        <v>11</v>
      </c>
      <c r="S105" s="144"/>
      <c r="T105" s="144"/>
      <c r="U105" s="144"/>
      <c r="V105" s="144"/>
      <c r="W105" s="144"/>
      <c r="X105" s="144"/>
      <c r="Y105" s="144"/>
      <c r="Z105" s="144"/>
      <c r="AA105" s="144">
        <v>11</v>
      </c>
      <c r="AB105" s="144"/>
      <c r="AC105" s="144"/>
      <c r="AD105" s="144"/>
      <c r="AE105" s="144"/>
      <c r="AF105" s="144">
        <f t="shared" si="69"/>
        <v>36</v>
      </c>
      <c r="AG105" s="113">
        <f t="shared" ref="AG105" si="70">IF(COUNTA(D105:AE105)=0,"",COUNTA(D105:AE105))</f>
        <v>3</v>
      </c>
      <c r="AH105" s="159" t="s">
        <v>467</v>
      </c>
      <c r="AI105" s="31" t="s">
        <v>91</v>
      </c>
      <c r="AJ105" s="39"/>
      <c r="AK105" s="111">
        <v>53</v>
      </c>
      <c r="AL105" s="39"/>
      <c r="AM105" s="144"/>
      <c r="AO105" s="182"/>
    </row>
    <row r="106" spans="1:41" x14ac:dyDescent="0.25">
      <c r="A106" s="137">
        <f>A104/A105</f>
        <v>176.02127659574469</v>
      </c>
      <c r="B106" s="132" t="s">
        <v>92</v>
      </c>
      <c r="C106" s="22" t="s">
        <v>24</v>
      </c>
      <c r="D106" s="137"/>
      <c r="E106" s="137"/>
      <c r="F106" s="137"/>
      <c r="G106" s="137"/>
      <c r="H106" s="137"/>
      <c r="I106" s="137">
        <f>+I104/I105</f>
        <v>180.21428571428572</v>
      </c>
      <c r="J106" s="137"/>
      <c r="K106" s="137"/>
      <c r="L106" s="137"/>
      <c r="M106" s="137"/>
      <c r="N106" s="137"/>
      <c r="O106" s="137"/>
      <c r="P106" s="137"/>
      <c r="Q106" s="137"/>
      <c r="R106" s="137">
        <f>+R104/R105</f>
        <v>173.36363636363637</v>
      </c>
      <c r="S106" s="137"/>
      <c r="T106" s="137"/>
      <c r="U106" s="137"/>
      <c r="V106" s="137"/>
      <c r="W106" s="137"/>
      <c r="X106" s="137"/>
      <c r="Y106" s="137"/>
      <c r="Z106" s="137"/>
      <c r="AA106" s="137">
        <f>+AA104/AA105</f>
        <v>169.90909090909091</v>
      </c>
      <c r="AB106" s="137"/>
      <c r="AC106" s="137"/>
      <c r="AD106" s="137"/>
      <c r="AE106" s="137"/>
      <c r="AF106" s="137">
        <f t="shared" si="66"/>
        <v>174.97222222222223</v>
      </c>
      <c r="AG106" s="25"/>
      <c r="AH106" s="159"/>
      <c r="AI106" s="132" t="s">
        <v>92</v>
      </c>
      <c r="AJ106" s="39"/>
      <c r="AK106" s="137">
        <f>IF(AK104="","",AK104/AK105)</f>
        <v>176.0754716981132</v>
      </c>
      <c r="AL106" s="39"/>
      <c r="AM106" s="140">
        <f>AF106-A106</f>
        <v>-1.0490543735224662</v>
      </c>
      <c r="AO106" s="181"/>
    </row>
    <row r="107" spans="1:41" x14ac:dyDescent="0.25">
      <c r="A107" s="111">
        <v>3480</v>
      </c>
      <c r="B107" s="40" t="s">
        <v>93</v>
      </c>
      <c r="C107" s="17" t="s">
        <v>20</v>
      </c>
      <c r="D107" s="149"/>
      <c r="E107" s="144"/>
      <c r="F107" s="144"/>
      <c r="G107" s="144"/>
      <c r="H107" s="144"/>
      <c r="I107" s="144"/>
      <c r="J107" s="144">
        <v>1269</v>
      </c>
      <c r="K107" s="144"/>
      <c r="L107" s="144"/>
      <c r="M107" s="144"/>
      <c r="N107" s="144"/>
      <c r="O107" s="144"/>
      <c r="P107" s="144"/>
      <c r="Q107" s="144"/>
      <c r="R107" s="144"/>
      <c r="S107" s="144">
        <v>555</v>
      </c>
      <c r="T107" s="144"/>
      <c r="U107" s="144"/>
      <c r="V107" s="144"/>
      <c r="W107" s="144"/>
      <c r="X107" s="144"/>
      <c r="Y107" s="144"/>
      <c r="Z107" s="144"/>
      <c r="AA107" s="144"/>
      <c r="AB107" s="144">
        <v>1019</v>
      </c>
      <c r="AC107" s="144"/>
      <c r="AD107" s="144"/>
      <c r="AE107" s="144"/>
      <c r="AF107" s="144">
        <f t="shared" ref="AF107:AF108" si="71">IF(SUM(D107:AE107)=0,"",SUM(D107:AE107))</f>
        <v>2843</v>
      </c>
      <c r="AG107" s="19"/>
      <c r="AH107" s="23"/>
      <c r="AI107" s="40" t="s">
        <v>93</v>
      </c>
      <c r="AJ107" s="39"/>
      <c r="AK107" s="111">
        <v>4168</v>
      </c>
      <c r="AL107" s="39"/>
      <c r="AM107" s="144"/>
      <c r="AO107" s="182"/>
    </row>
    <row r="108" spans="1:41" x14ac:dyDescent="0.25">
      <c r="A108" s="111">
        <v>21</v>
      </c>
      <c r="B108" s="131" t="s">
        <v>94</v>
      </c>
      <c r="C108" s="22" t="s">
        <v>22</v>
      </c>
      <c r="D108" s="149"/>
      <c r="E108" s="144"/>
      <c r="F108" s="144"/>
      <c r="G108" s="144"/>
      <c r="H108" s="144"/>
      <c r="I108" s="144"/>
      <c r="J108" s="144">
        <v>8</v>
      </c>
      <c r="K108" s="144"/>
      <c r="L108" s="144"/>
      <c r="M108" s="144"/>
      <c r="N108" s="144"/>
      <c r="O108" s="144"/>
      <c r="P108" s="144"/>
      <c r="Q108" s="144"/>
      <c r="R108" s="144"/>
      <c r="S108" s="144">
        <v>4</v>
      </c>
      <c r="T108" s="144"/>
      <c r="U108" s="144"/>
      <c r="V108" s="144"/>
      <c r="W108" s="144"/>
      <c r="X108" s="144"/>
      <c r="Y108" s="144"/>
      <c r="Z108" s="144"/>
      <c r="AA108" s="144"/>
      <c r="AB108" s="144">
        <v>6</v>
      </c>
      <c r="AC108" s="144"/>
      <c r="AD108" s="144"/>
      <c r="AE108" s="144"/>
      <c r="AF108" s="144">
        <f t="shared" si="71"/>
        <v>18</v>
      </c>
      <c r="AG108" s="113">
        <f t="shared" ref="AG108" si="72">IF(COUNTA(D108:AE108)=0,"",COUNTA(D108:AE108))</f>
        <v>3</v>
      </c>
      <c r="AH108" s="159" t="s">
        <v>485</v>
      </c>
      <c r="AI108" s="31" t="s">
        <v>94</v>
      </c>
      <c r="AJ108" s="39"/>
      <c r="AK108" s="111">
        <v>26</v>
      </c>
      <c r="AL108" s="39"/>
      <c r="AM108" s="144"/>
      <c r="AO108" s="182"/>
    </row>
    <row r="109" spans="1:41" x14ac:dyDescent="0.25">
      <c r="A109" s="137">
        <f>A107/A108</f>
        <v>165.71428571428572</v>
      </c>
      <c r="B109" s="132" t="s">
        <v>95</v>
      </c>
      <c r="C109" s="22" t="s">
        <v>24</v>
      </c>
      <c r="D109" s="140"/>
      <c r="E109" s="137"/>
      <c r="F109" s="137"/>
      <c r="G109" s="137"/>
      <c r="H109" s="137"/>
      <c r="I109" s="137"/>
      <c r="J109" s="137">
        <f>+J107/J108</f>
        <v>158.625</v>
      </c>
      <c r="K109" s="137"/>
      <c r="L109" s="137"/>
      <c r="M109" s="137"/>
      <c r="N109" s="137"/>
      <c r="O109" s="137"/>
      <c r="P109" s="137"/>
      <c r="Q109" s="137"/>
      <c r="R109" s="137"/>
      <c r="S109" s="137">
        <f>+S107/S108</f>
        <v>138.75</v>
      </c>
      <c r="T109" s="137"/>
      <c r="U109" s="137"/>
      <c r="V109" s="137"/>
      <c r="W109" s="137"/>
      <c r="X109" s="137"/>
      <c r="Y109" s="137"/>
      <c r="Z109" s="137"/>
      <c r="AA109" s="137"/>
      <c r="AB109" s="137">
        <f>+AB107/AB108</f>
        <v>169.83333333333334</v>
      </c>
      <c r="AC109" s="137"/>
      <c r="AD109" s="137"/>
      <c r="AE109" s="137"/>
      <c r="AF109" s="137">
        <f t="shared" si="66"/>
        <v>157.94444444444446</v>
      </c>
      <c r="AG109" s="25"/>
      <c r="AH109" s="23"/>
      <c r="AI109" s="132" t="s">
        <v>95</v>
      </c>
      <c r="AJ109" s="39"/>
      <c r="AK109" s="137">
        <f>IF(AK107="","",AK107/AK108)</f>
        <v>160.30769230769232</v>
      </c>
      <c r="AL109" s="39"/>
      <c r="AM109" s="140">
        <f>AF109-A109</f>
        <v>-7.7698412698412653</v>
      </c>
      <c r="AO109" s="181"/>
    </row>
    <row r="110" spans="1:41" x14ac:dyDescent="0.25">
      <c r="A110" s="138">
        <v>11747</v>
      </c>
      <c r="B110" s="40" t="s">
        <v>211</v>
      </c>
      <c r="C110" s="17" t="s">
        <v>20</v>
      </c>
      <c r="D110" s="149"/>
      <c r="E110" s="165"/>
      <c r="F110" s="165"/>
      <c r="G110" s="165"/>
      <c r="H110" s="138">
        <v>2007</v>
      </c>
      <c r="I110" s="138"/>
      <c r="J110" s="138"/>
      <c r="K110" s="138">
        <v>1146</v>
      </c>
      <c r="L110" s="138">
        <v>750</v>
      </c>
      <c r="M110" s="138"/>
      <c r="N110" s="138"/>
      <c r="O110" s="138">
        <v>1015</v>
      </c>
      <c r="P110" s="138">
        <v>1554</v>
      </c>
      <c r="Q110" s="138"/>
      <c r="R110" s="138"/>
      <c r="S110" s="138"/>
      <c r="T110" s="138"/>
      <c r="U110" s="138"/>
      <c r="V110" s="138">
        <v>876</v>
      </c>
      <c r="W110" s="138"/>
      <c r="X110" s="138"/>
      <c r="Y110" s="138">
        <v>1125</v>
      </c>
      <c r="Z110" s="138"/>
      <c r="AA110" s="138"/>
      <c r="AB110" s="138"/>
      <c r="AC110" s="138"/>
      <c r="AD110" s="138"/>
      <c r="AE110" s="138">
        <v>986</v>
      </c>
      <c r="AF110" s="144">
        <f t="shared" ref="AF110:AF111" si="73">IF(SUM(D110:AE110)=0,"",SUM(D110:AE110))</f>
        <v>9459</v>
      </c>
      <c r="AG110" s="19"/>
      <c r="AH110" s="23"/>
      <c r="AI110" s="40" t="s">
        <v>211</v>
      </c>
      <c r="AJ110" s="39"/>
      <c r="AK110" s="138">
        <v>16813</v>
      </c>
      <c r="AL110" s="39"/>
      <c r="AM110" s="149"/>
      <c r="AO110" s="181"/>
    </row>
    <row r="111" spans="1:41" x14ac:dyDescent="0.25">
      <c r="A111" s="138">
        <v>84</v>
      </c>
      <c r="B111" s="131" t="s">
        <v>259</v>
      </c>
      <c r="C111" s="22" t="s">
        <v>22</v>
      </c>
      <c r="D111" s="149"/>
      <c r="E111" s="165"/>
      <c r="F111" s="165"/>
      <c r="G111" s="165"/>
      <c r="H111" s="138">
        <v>15</v>
      </c>
      <c r="I111" s="138"/>
      <c r="J111" s="138"/>
      <c r="K111" s="138">
        <v>8</v>
      </c>
      <c r="L111" s="138">
        <v>6</v>
      </c>
      <c r="M111" s="138"/>
      <c r="N111" s="138"/>
      <c r="O111" s="138">
        <v>8</v>
      </c>
      <c r="P111" s="138">
        <v>11</v>
      </c>
      <c r="Q111" s="138"/>
      <c r="R111" s="138"/>
      <c r="S111" s="138"/>
      <c r="T111" s="138"/>
      <c r="U111" s="138"/>
      <c r="V111" s="138">
        <v>6</v>
      </c>
      <c r="W111" s="138"/>
      <c r="X111" s="138"/>
      <c r="Y111" s="138">
        <v>8</v>
      </c>
      <c r="Z111" s="138"/>
      <c r="AA111" s="138"/>
      <c r="AB111" s="138"/>
      <c r="AC111" s="138"/>
      <c r="AD111" s="138"/>
      <c r="AE111" s="138">
        <v>8</v>
      </c>
      <c r="AF111" s="144">
        <f t="shared" si="73"/>
        <v>70</v>
      </c>
      <c r="AG111" s="113">
        <f t="shared" ref="AG111" si="74">IF(COUNTA(D111:AE111)=0,"",COUNTA(D111:AE111))</f>
        <v>8</v>
      </c>
      <c r="AH111" s="292" t="s">
        <v>517</v>
      </c>
      <c r="AI111" s="131" t="s">
        <v>259</v>
      </c>
      <c r="AJ111" s="39"/>
      <c r="AK111" s="138">
        <v>121</v>
      </c>
      <c r="AL111" s="39"/>
      <c r="AM111" s="149"/>
      <c r="AO111" s="181"/>
    </row>
    <row r="112" spans="1:41" x14ac:dyDescent="0.25">
      <c r="A112" s="137">
        <f>A110/A111</f>
        <v>139.8452380952381</v>
      </c>
      <c r="B112" s="132" t="s">
        <v>270</v>
      </c>
      <c r="C112" s="22" t="s">
        <v>24</v>
      </c>
      <c r="D112" s="140"/>
      <c r="E112" s="137"/>
      <c r="F112" s="137"/>
      <c r="G112" s="137"/>
      <c r="H112" s="137">
        <f>+H110/H111</f>
        <v>133.80000000000001</v>
      </c>
      <c r="I112" s="137"/>
      <c r="J112" s="137"/>
      <c r="K112" s="137">
        <f>+K110/K111</f>
        <v>143.25</v>
      </c>
      <c r="L112" s="137">
        <f>+L110/L111</f>
        <v>125</v>
      </c>
      <c r="M112" s="137"/>
      <c r="N112" s="137"/>
      <c r="O112" s="137">
        <f>+O110/O111</f>
        <v>126.875</v>
      </c>
      <c r="P112" s="137">
        <f>+P110/P111</f>
        <v>141.27272727272728</v>
      </c>
      <c r="Q112" s="137"/>
      <c r="R112" s="137"/>
      <c r="S112" s="137"/>
      <c r="T112" s="137"/>
      <c r="U112" s="137"/>
      <c r="V112" s="137">
        <f>+V110/V111</f>
        <v>146</v>
      </c>
      <c r="W112" s="137"/>
      <c r="X112" s="137"/>
      <c r="Y112" s="137">
        <f>+Y110/Y111</f>
        <v>140.625</v>
      </c>
      <c r="Z112" s="137"/>
      <c r="AA112" s="137"/>
      <c r="AB112" s="137"/>
      <c r="AC112" s="137"/>
      <c r="AD112" s="137"/>
      <c r="AE112" s="137">
        <f>+AE110/AE111</f>
        <v>123.25</v>
      </c>
      <c r="AF112" s="137">
        <f t="shared" si="66"/>
        <v>135.12857142857143</v>
      </c>
      <c r="AG112" s="25"/>
      <c r="AH112" s="23"/>
      <c r="AI112" s="132" t="s">
        <v>270</v>
      </c>
      <c r="AJ112" s="39"/>
      <c r="AK112" s="137">
        <f>IF(AK110="","",AK110/AK111)</f>
        <v>138.95041322314049</v>
      </c>
      <c r="AL112" s="39"/>
      <c r="AM112" s="140">
        <f>AF112-A112</f>
        <v>-4.7166666666666686</v>
      </c>
      <c r="AO112" s="181"/>
    </row>
    <row r="113" spans="1:39" x14ac:dyDescent="0.25">
      <c r="A113" s="138">
        <v>28407</v>
      </c>
      <c r="B113" s="40" t="s">
        <v>211</v>
      </c>
      <c r="C113" s="17" t="s">
        <v>20</v>
      </c>
      <c r="D113" s="149"/>
      <c r="E113" s="138"/>
      <c r="F113" s="138">
        <v>2684</v>
      </c>
      <c r="G113" s="138"/>
      <c r="H113" s="138">
        <v>2727</v>
      </c>
      <c r="I113" s="138">
        <v>2256</v>
      </c>
      <c r="J113" s="138"/>
      <c r="K113" s="138"/>
      <c r="L113" s="138"/>
      <c r="M113" s="138"/>
      <c r="N113" s="138"/>
      <c r="O113" s="138"/>
      <c r="P113" s="138">
        <v>1799</v>
      </c>
      <c r="Q113" s="138"/>
      <c r="R113" s="138">
        <v>1960</v>
      </c>
      <c r="S113" s="138"/>
      <c r="T113" s="138"/>
      <c r="U113" s="138"/>
      <c r="V113" s="138"/>
      <c r="W113" s="138"/>
      <c r="X113" s="138"/>
      <c r="Y113" s="138"/>
      <c r="Z113" s="138"/>
      <c r="AA113" s="144">
        <v>1869</v>
      </c>
      <c r="AB113" s="144"/>
      <c r="AC113" s="144"/>
      <c r="AD113" s="144"/>
      <c r="AE113" s="144"/>
      <c r="AF113" s="144">
        <f t="shared" ref="AF113:AF114" si="75">IF(SUM(D113:AE113)=0,"",SUM(D113:AE113))</f>
        <v>13295</v>
      </c>
      <c r="AG113" s="19"/>
      <c r="AH113" s="23"/>
      <c r="AI113" s="40" t="s">
        <v>211</v>
      </c>
      <c r="AJ113" s="39"/>
      <c r="AK113" s="138">
        <v>29897</v>
      </c>
      <c r="AL113" s="39"/>
      <c r="AM113" s="149"/>
    </row>
    <row r="114" spans="1:39" x14ac:dyDescent="0.25">
      <c r="A114" s="138">
        <v>161</v>
      </c>
      <c r="B114" s="131" t="s">
        <v>212</v>
      </c>
      <c r="C114" s="22" t="s">
        <v>22</v>
      </c>
      <c r="D114" s="149"/>
      <c r="E114" s="138"/>
      <c r="F114" s="138">
        <v>15</v>
      </c>
      <c r="G114" s="138"/>
      <c r="H114" s="138">
        <v>15</v>
      </c>
      <c r="I114" s="138">
        <v>14</v>
      </c>
      <c r="J114" s="138"/>
      <c r="K114" s="138"/>
      <c r="L114" s="138"/>
      <c r="M114" s="138"/>
      <c r="N114" s="138"/>
      <c r="O114" s="138"/>
      <c r="P114" s="138">
        <v>11</v>
      </c>
      <c r="Q114" s="138"/>
      <c r="R114" s="138">
        <v>11</v>
      </c>
      <c r="S114" s="138"/>
      <c r="T114" s="138"/>
      <c r="U114" s="138"/>
      <c r="V114" s="138"/>
      <c r="W114" s="138"/>
      <c r="X114" s="138"/>
      <c r="Y114" s="138"/>
      <c r="Z114" s="138"/>
      <c r="AA114" s="144">
        <v>11</v>
      </c>
      <c r="AB114" s="144"/>
      <c r="AC114" s="144"/>
      <c r="AD114" s="144"/>
      <c r="AE114" s="144"/>
      <c r="AF114" s="144">
        <f t="shared" si="75"/>
        <v>77</v>
      </c>
      <c r="AG114" s="113">
        <f t="shared" ref="AG114" si="76">IF(COUNTA(D114:AE114)=0,"",COUNTA(D114:AE114))</f>
        <v>6</v>
      </c>
      <c r="AH114" s="159" t="s">
        <v>467</v>
      </c>
      <c r="AI114" s="131" t="s">
        <v>212</v>
      </c>
      <c r="AJ114" s="39"/>
      <c r="AK114" s="138">
        <v>172</v>
      </c>
      <c r="AL114" s="39"/>
      <c r="AM114" s="149"/>
    </row>
    <row r="115" spans="1:39" x14ac:dyDescent="0.25">
      <c r="A115" s="137">
        <f>A113/A114</f>
        <v>176.44099378881987</v>
      </c>
      <c r="B115" s="177" t="s">
        <v>215</v>
      </c>
      <c r="C115" s="22" t="s">
        <v>24</v>
      </c>
      <c r="D115" s="140"/>
      <c r="E115" s="168"/>
      <c r="F115" s="137">
        <f>+F113/F114</f>
        <v>178.93333333333334</v>
      </c>
      <c r="G115" s="137"/>
      <c r="H115" s="137">
        <f>+H113/H114</f>
        <v>181.8</v>
      </c>
      <c r="I115" s="137">
        <f>+I113/I114</f>
        <v>161.14285714285714</v>
      </c>
      <c r="J115" s="137"/>
      <c r="K115" s="137"/>
      <c r="L115" s="137"/>
      <c r="M115" s="137"/>
      <c r="N115" s="137"/>
      <c r="O115" s="137"/>
      <c r="P115" s="137">
        <f>+P113/P114</f>
        <v>163.54545454545453</v>
      </c>
      <c r="Q115" s="137"/>
      <c r="R115" s="137">
        <f>+R113/R114</f>
        <v>178.18181818181819</v>
      </c>
      <c r="S115" s="137"/>
      <c r="T115" s="137"/>
      <c r="U115" s="137"/>
      <c r="V115" s="137"/>
      <c r="W115" s="137"/>
      <c r="X115" s="137"/>
      <c r="Y115" s="137"/>
      <c r="Z115" s="137"/>
      <c r="AA115" s="137">
        <f>+AA113/AA114</f>
        <v>169.90909090909091</v>
      </c>
      <c r="AB115" s="137"/>
      <c r="AC115" s="137"/>
      <c r="AD115" s="137"/>
      <c r="AE115" s="137"/>
      <c r="AF115" s="137">
        <f t="shared" si="66"/>
        <v>172.66233766233765</v>
      </c>
      <c r="AG115" s="25"/>
      <c r="AH115" s="159"/>
      <c r="AI115" s="177" t="s">
        <v>215</v>
      </c>
      <c r="AJ115" s="39"/>
      <c r="AK115" s="137">
        <f>IF(AK113="","",AK113/AK114)</f>
        <v>173.81976744186048</v>
      </c>
      <c r="AL115" s="39"/>
      <c r="AM115" s="140">
        <f>AF115-A115</f>
        <v>-3.7786561264822183</v>
      </c>
    </row>
    <row r="116" spans="1:39" x14ac:dyDescent="0.25">
      <c r="A116" s="111">
        <v>12985</v>
      </c>
      <c r="B116" s="40" t="s">
        <v>96</v>
      </c>
      <c r="C116" s="17" t="s">
        <v>20</v>
      </c>
      <c r="D116" s="144">
        <v>1336</v>
      </c>
      <c r="E116" s="144"/>
      <c r="F116" s="144"/>
      <c r="G116" s="144"/>
      <c r="H116" s="144"/>
      <c r="I116" s="144"/>
      <c r="J116" s="144">
        <v>1434</v>
      </c>
      <c r="K116" s="144"/>
      <c r="L116" s="144"/>
      <c r="M116" s="144"/>
      <c r="N116" s="144"/>
      <c r="O116" s="144"/>
      <c r="P116" s="144"/>
      <c r="Q116" s="144"/>
      <c r="R116" s="144">
        <v>725</v>
      </c>
      <c r="S116" s="144"/>
      <c r="T116" s="144"/>
      <c r="U116" s="144"/>
      <c r="V116" s="144"/>
      <c r="W116" s="144"/>
      <c r="X116" s="144"/>
      <c r="Y116" s="144"/>
      <c r="Z116" s="144"/>
      <c r="AA116" s="144">
        <v>1238</v>
      </c>
      <c r="AB116" s="144"/>
      <c r="AC116" s="144"/>
      <c r="AD116" s="144"/>
      <c r="AE116" s="144"/>
      <c r="AF116" s="144">
        <f t="shared" ref="AF116:AF117" si="77">IF(SUM(D116:AE116)=0,"",SUM(D116:AE116))</f>
        <v>4733</v>
      </c>
      <c r="AG116" s="19"/>
      <c r="AH116" s="23"/>
      <c r="AI116" s="40" t="s">
        <v>96</v>
      </c>
      <c r="AJ116" s="39"/>
      <c r="AK116" s="111">
        <v>12717</v>
      </c>
      <c r="AL116" s="39"/>
      <c r="AM116" s="144"/>
    </row>
    <row r="117" spans="1:39" x14ac:dyDescent="0.25">
      <c r="A117" s="111">
        <v>78</v>
      </c>
      <c r="B117" s="131" t="s">
        <v>97</v>
      </c>
      <c r="C117" s="22" t="s">
        <v>22</v>
      </c>
      <c r="D117" s="144">
        <v>8</v>
      </c>
      <c r="E117" s="144"/>
      <c r="F117" s="144"/>
      <c r="G117" s="144"/>
      <c r="H117" s="144"/>
      <c r="I117" s="144"/>
      <c r="J117" s="144">
        <v>8</v>
      </c>
      <c r="K117" s="144"/>
      <c r="L117" s="144"/>
      <c r="M117" s="144"/>
      <c r="N117" s="144"/>
      <c r="O117" s="144"/>
      <c r="P117" s="144"/>
      <c r="Q117" s="144"/>
      <c r="R117" s="144">
        <v>5</v>
      </c>
      <c r="S117" s="144"/>
      <c r="T117" s="144"/>
      <c r="U117" s="144"/>
      <c r="V117" s="144"/>
      <c r="W117" s="144"/>
      <c r="X117" s="144"/>
      <c r="Y117" s="144"/>
      <c r="Z117" s="144"/>
      <c r="AA117" s="144">
        <v>8</v>
      </c>
      <c r="AB117" s="144"/>
      <c r="AC117" s="144"/>
      <c r="AD117" s="144"/>
      <c r="AE117" s="144"/>
      <c r="AF117" s="144">
        <f t="shared" si="77"/>
        <v>29</v>
      </c>
      <c r="AG117" s="113">
        <f t="shared" ref="AG117" si="78">IF(COUNTA(D117:AE117)=0,"",COUNTA(D117:AE117))</f>
        <v>4</v>
      </c>
      <c r="AH117" s="159" t="s">
        <v>468</v>
      </c>
      <c r="AI117" s="31" t="s">
        <v>97</v>
      </c>
      <c r="AJ117" s="39"/>
      <c r="AK117" s="111">
        <v>77</v>
      </c>
      <c r="AL117" s="39"/>
      <c r="AM117" s="144"/>
    </row>
    <row r="118" spans="1:39" x14ac:dyDescent="0.25">
      <c r="A118" s="137">
        <f>A116/A117</f>
        <v>166.47435897435898</v>
      </c>
      <c r="B118" s="132" t="s">
        <v>98</v>
      </c>
      <c r="C118" s="22" t="s">
        <v>24</v>
      </c>
      <c r="D118" s="137">
        <f>+D116/D117</f>
        <v>167</v>
      </c>
      <c r="E118" s="140"/>
      <c r="F118" s="140"/>
      <c r="G118" s="140"/>
      <c r="H118" s="140"/>
      <c r="I118" s="140"/>
      <c r="J118" s="137">
        <f>+J116/J117</f>
        <v>179.25</v>
      </c>
      <c r="K118" s="140"/>
      <c r="L118" s="140"/>
      <c r="M118" s="140"/>
      <c r="N118" s="140"/>
      <c r="O118" s="140"/>
      <c r="P118" s="140"/>
      <c r="Q118" s="140"/>
      <c r="R118" s="137">
        <f>+R116/R117</f>
        <v>145</v>
      </c>
      <c r="S118" s="137"/>
      <c r="T118" s="137"/>
      <c r="U118" s="137"/>
      <c r="V118" s="137"/>
      <c r="W118" s="137"/>
      <c r="X118" s="137"/>
      <c r="Y118" s="137"/>
      <c r="Z118" s="137"/>
      <c r="AA118" s="137">
        <f>+AA116/AA117</f>
        <v>154.75</v>
      </c>
      <c r="AB118" s="137"/>
      <c r="AC118" s="137"/>
      <c r="AD118" s="137"/>
      <c r="AE118" s="137"/>
      <c r="AF118" s="137">
        <f t="shared" si="66"/>
        <v>163.20689655172413</v>
      </c>
      <c r="AG118" s="25"/>
      <c r="AH118" s="23"/>
      <c r="AI118" s="132" t="s">
        <v>98</v>
      </c>
      <c r="AJ118" s="39"/>
      <c r="AK118" s="137">
        <f>IF(AK116="","",AK116/AK117)</f>
        <v>165.15584415584416</v>
      </c>
      <c r="AL118" s="39"/>
      <c r="AM118" s="140">
        <f>AF118-A118</f>
        <v>-3.2674624226348499</v>
      </c>
    </row>
    <row r="119" spans="1:39" x14ac:dyDescent="0.25">
      <c r="A119" s="138">
        <v>21054</v>
      </c>
      <c r="B119" s="37" t="s">
        <v>205</v>
      </c>
      <c r="C119" s="17" t="s">
        <v>20</v>
      </c>
      <c r="D119" s="149"/>
      <c r="E119" s="144"/>
      <c r="F119" s="144">
        <v>2692</v>
      </c>
      <c r="G119" s="144"/>
      <c r="H119" s="144"/>
      <c r="I119" s="144"/>
      <c r="J119" s="144">
        <v>1474</v>
      </c>
      <c r="K119" s="144"/>
      <c r="L119" s="144"/>
      <c r="M119" s="144"/>
      <c r="N119" s="144"/>
      <c r="O119" s="144">
        <v>1287</v>
      </c>
      <c r="P119" s="144"/>
      <c r="Q119" s="144"/>
      <c r="R119" s="144"/>
      <c r="S119" s="144"/>
      <c r="T119" s="144">
        <v>843</v>
      </c>
      <c r="U119" s="144">
        <v>1347</v>
      </c>
      <c r="V119" s="144">
        <v>1183</v>
      </c>
      <c r="W119" s="144"/>
      <c r="X119" s="144"/>
      <c r="Y119" s="144">
        <v>1313</v>
      </c>
      <c r="Z119" s="144"/>
      <c r="AA119" s="144"/>
      <c r="AB119" s="144"/>
      <c r="AC119" s="144">
        <v>1052</v>
      </c>
      <c r="AD119" s="144"/>
      <c r="AE119" s="144"/>
      <c r="AF119" s="144">
        <f t="shared" ref="AF119:AF120" si="79">IF(SUM(D119:AE119)=0,"",SUM(D119:AE119))</f>
        <v>11191</v>
      </c>
      <c r="AG119" s="19"/>
      <c r="AH119" s="23"/>
      <c r="AI119" s="37" t="s">
        <v>205</v>
      </c>
      <c r="AJ119" s="39"/>
      <c r="AK119" s="138">
        <v>27855</v>
      </c>
      <c r="AL119" s="39"/>
      <c r="AM119" s="149"/>
    </row>
    <row r="120" spans="1:39" x14ac:dyDescent="0.25">
      <c r="A120" s="138">
        <v>116</v>
      </c>
      <c r="B120" s="37" t="s">
        <v>206</v>
      </c>
      <c r="C120" s="22" t="s">
        <v>22</v>
      </c>
      <c r="D120" s="149"/>
      <c r="E120" s="149"/>
      <c r="F120" s="144">
        <v>15</v>
      </c>
      <c r="G120" s="144"/>
      <c r="H120" s="144"/>
      <c r="I120" s="144"/>
      <c r="J120" s="144">
        <v>8</v>
      </c>
      <c r="K120" s="144"/>
      <c r="L120" s="144"/>
      <c r="M120" s="144"/>
      <c r="N120" s="144"/>
      <c r="O120" s="144">
        <v>8</v>
      </c>
      <c r="P120" s="144"/>
      <c r="Q120" s="144"/>
      <c r="R120" s="144"/>
      <c r="S120" s="144"/>
      <c r="T120" s="144">
        <v>5</v>
      </c>
      <c r="U120" s="144">
        <v>8</v>
      </c>
      <c r="V120" s="144">
        <v>6</v>
      </c>
      <c r="W120" s="144"/>
      <c r="X120" s="144"/>
      <c r="Y120" s="144">
        <v>8</v>
      </c>
      <c r="Z120" s="144"/>
      <c r="AA120" s="144"/>
      <c r="AB120" s="144"/>
      <c r="AC120" s="144">
        <v>6</v>
      </c>
      <c r="AD120" s="144"/>
      <c r="AE120" s="144"/>
      <c r="AF120" s="144">
        <f t="shared" si="79"/>
        <v>64</v>
      </c>
      <c r="AG120" s="113">
        <f t="shared" ref="AG120" si="80">IF(COUNTA(D120:AE120)=0,"",COUNTA(D120:AE120))</f>
        <v>8</v>
      </c>
      <c r="AH120" s="159" t="s">
        <v>486</v>
      </c>
      <c r="AI120" s="37" t="s">
        <v>206</v>
      </c>
      <c r="AJ120" s="39"/>
      <c r="AK120" s="138">
        <v>156</v>
      </c>
      <c r="AL120" s="39"/>
      <c r="AM120" s="149"/>
    </row>
    <row r="121" spans="1:39" x14ac:dyDescent="0.25">
      <c r="A121" s="137">
        <f>A119/A120</f>
        <v>181.5</v>
      </c>
      <c r="B121" s="134" t="s">
        <v>207</v>
      </c>
      <c r="C121" s="22" t="s">
        <v>24</v>
      </c>
      <c r="D121" s="140"/>
      <c r="E121" s="140"/>
      <c r="F121" s="137">
        <f>+F119/F120</f>
        <v>179.46666666666667</v>
      </c>
      <c r="G121" s="137"/>
      <c r="H121" s="137"/>
      <c r="I121" s="137"/>
      <c r="J121" s="137">
        <f>+J119/J120</f>
        <v>184.25</v>
      </c>
      <c r="K121" s="137"/>
      <c r="L121" s="137"/>
      <c r="M121" s="137"/>
      <c r="N121" s="137"/>
      <c r="O121" s="137">
        <f>+O119/O120</f>
        <v>160.875</v>
      </c>
      <c r="P121" s="137"/>
      <c r="Q121" s="137"/>
      <c r="R121" s="137"/>
      <c r="S121" s="137"/>
      <c r="T121" s="137">
        <f>+T119/T120</f>
        <v>168.6</v>
      </c>
      <c r="U121" s="137">
        <f>+U119/U120</f>
        <v>168.375</v>
      </c>
      <c r="V121" s="168">
        <f>+V119/V120</f>
        <v>197.16666666666666</v>
      </c>
      <c r="W121" s="137"/>
      <c r="X121" s="137"/>
      <c r="Y121" s="137">
        <f>+Y119/Y120</f>
        <v>164.125</v>
      </c>
      <c r="Z121" s="137"/>
      <c r="AA121" s="137"/>
      <c r="AB121" s="137"/>
      <c r="AC121" s="137">
        <f>+AC119/AC120</f>
        <v>175.33333333333334</v>
      </c>
      <c r="AD121" s="137"/>
      <c r="AE121" s="137"/>
      <c r="AF121" s="137">
        <f t="shared" si="66"/>
        <v>174.859375</v>
      </c>
      <c r="AG121" s="25"/>
      <c r="AH121" s="23"/>
      <c r="AI121" s="134" t="s">
        <v>207</v>
      </c>
      <c r="AJ121" s="39"/>
      <c r="AK121" s="137">
        <f>IF(AK119="","",AK119/AK120)</f>
        <v>178.55769230769232</v>
      </c>
      <c r="AL121" s="39"/>
      <c r="AM121" s="140">
        <f>AF121-A121</f>
        <v>-6.640625</v>
      </c>
    </row>
    <row r="122" spans="1:39" x14ac:dyDescent="0.25">
      <c r="A122" s="138">
        <v>9811</v>
      </c>
      <c r="B122" s="37" t="s">
        <v>99</v>
      </c>
      <c r="C122" s="17" t="s">
        <v>20</v>
      </c>
      <c r="D122" s="149"/>
      <c r="E122" s="144"/>
      <c r="F122" s="144"/>
      <c r="G122" s="144"/>
      <c r="H122" s="144"/>
      <c r="I122" s="144"/>
      <c r="J122" s="144"/>
      <c r="K122" s="144">
        <v>1284</v>
      </c>
      <c r="L122" s="144"/>
      <c r="M122" s="144"/>
      <c r="N122" s="144">
        <v>680</v>
      </c>
      <c r="O122" s="144">
        <v>1209</v>
      </c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>
        <v>1183</v>
      </c>
      <c r="AF122" s="144">
        <f>IF(SUM(D122:AE122)=0,"",SUM(D122:AE122))</f>
        <v>4356</v>
      </c>
      <c r="AG122" s="19"/>
      <c r="AH122" s="23"/>
      <c r="AI122" s="37" t="s">
        <v>99</v>
      </c>
      <c r="AJ122" s="39"/>
      <c r="AK122" s="138">
        <v>8436</v>
      </c>
      <c r="AL122" s="39"/>
      <c r="AM122" s="149"/>
    </row>
    <row r="123" spans="1:39" x14ac:dyDescent="0.25">
      <c r="A123" s="138">
        <v>67</v>
      </c>
      <c r="B123" s="133" t="s">
        <v>100</v>
      </c>
      <c r="C123" s="22" t="s">
        <v>22</v>
      </c>
      <c r="D123" s="149"/>
      <c r="E123" s="144"/>
      <c r="F123" s="144"/>
      <c r="G123" s="144"/>
      <c r="H123" s="144"/>
      <c r="I123" s="144"/>
      <c r="J123" s="144"/>
      <c r="K123" s="144">
        <v>8</v>
      </c>
      <c r="L123" s="144"/>
      <c r="M123" s="144"/>
      <c r="N123" s="144">
        <v>5</v>
      </c>
      <c r="O123" s="144">
        <v>8</v>
      </c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>
        <v>8</v>
      </c>
      <c r="AF123" s="144">
        <f>IF(SUM(D123:AE123)=0,"",SUM(D123:AE123))</f>
        <v>29</v>
      </c>
      <c r="AG123" s="113">
        <f>IF(COUNTA(D123:AE123)=0,"",COUNTA(D123:AE123))</f>
        <v>4</v>
      </c>
      <c r="AH123" s="293" t="s">
        <v>518</v>
      </c>
      <c r="AI123" s="27" t="s">
        <v>100</v>
      </c>
      <c r="AJ123" s="39"/>
      <c r="AK123" s="138">
        <v>57</v>
      </c>
      <c r="AL123" s="39"/>
      <c r="AM123" s="149"/>
    </row>
    <row r="124" spans="1:39" x14ac:dyDescent="0.25">
      <c r="A124" s="137">
        <f>A122/A123</f>
        <v>146.43283582089552</v>
      </c>
      <c r="B124" s="134" t="s">
        <v>101</v>
      </c>
      <c r="C124" s="22" t="s">
        <v>24</v>
      </c>
      <c r="D124" s="140"/>
      <c r="E124" s="140"/>
      <c r="F124" s="140"/>
      <c r="G124" s="140"/>
      <c r="H124" s="140"/>
      <c r="I124" s="140"/>
      <c r="J124" s="140"/>
      <c r="K124" s="137">
        <f>+K122/K123</f>
        <v>160.5</v>
      </c>
      <c r="L124" s="137"/>
      <c r="M124" s="137"/>
      <c r="N124" s="137">
        <f>+N122/N123</f>
        <v>136</v>
      </c>
      <c r="O124" s="137">
        <f>+O122/O123</f>
        <v>151.125</v>
      </c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>
        <f>+AE122/AE123</f>
        <v>147.875</v>
      </c>
      <c r="AF124" s="137">
        <f t="shared" ref="AF124" si="81">IF(AF122="","",AF122/AF123)</f>
        <v>150.20689655172413</v>
      </c>
      <c r="AG124" s="25"/>
      <c r="AH124" s="41"/>
      <c r="AI124" s="134" t="s">
        <v>101</v>
      </c>
      <c r="AJ124" s="39"/>
      <c r="AK124" s="137">
        <f>IF(AK122="","",AK122/AK123)</f>
        <v>148</v>
      </c>
      <c r="AL124" s="39"/>
      <c r="AM124" s="140">
        <f>AF124-A124</f>
        <v>3.7740607308286087</v>
      </c>
    </row>
    <row r="125" spans="1:39" x14ac:dyDescent="0.25">
      <c r="A125" s="138">
        <v>2371</v>
      </c>
      <c r="B125" s="37" t="s">
        <v>102</v>
      </c>
      <c r="C125" s="17" t="s">
        <v>20</v>
      </c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 t="str">
        <f t="shared" ref="AF125:AF126" si="82">IF(SUM(D125:F125)=0,"",SUM(D125:F125))</f>
        <v/>
      </c>
      <c r="AG125" s="19"/>
      <c r="AH125" s="23"/>
      <c r="AI125" s="37" t="s">
        <v>102</v>
      </c>
      <c r="AJ125" s="39"/>
      <c r="AK125" s="138">
        <v>1155</v>
      </c>
      <c r="AL125" s="39"/>
      <c r="AM125" s="144"/>
    </row>
    <row r="126" spans="1:39" x14ac:dyDescent="0.25">
      <c r="A126" s="138">
        <v>14</v>
      </c>
      <c r="B126" s="133" t="s">
        <v>26</v>
      </c>
      <c r="C126" s="22" t="s">
        <v>22</v>
      </c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 t="str">
        <f t="shared" si="82"/>
        <v/>
      </c>
      <c r="AG126" s="113" t="str">
        <f t="shared" ref="AG126" si="83">IF(COUNTA(D126:F126)=0,"",COUNTA(D126:F126))</f>
        <v/>
      </c>
      <c r="AH126" s="159"/>
      <c r="AI126" s="27" t="s">
        <v>26</v>
      </c>
      <c r="AJ126" s="39"/>
      <c r="AK126" s="138">
        <v>7</v>
      </c>
      <c r="AL126" s="39"/>
      <c r="AM126" s="144"/>
    </row>
    <row r="127" spans="1:39" x14ac:dyDescent="0.25">
      <c r="A127" s="137">
        <f>A125/A126</f>
        <v>169.35714285714286</v>
      </c>
      <c r="B127" s="134" t="s">
        <v>103</v>
      </c>
      <c r="C127" s="22" t="s">
        <v>24</v>
      </c>
      <c r="D127" s="137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37" t="str">
        <f t="shared" ref="AF127:AF130" si="84">IF(AF125="","",AF125/AF126)</f>
        <v/>
      </c>
      <c r="AG127" s="25"/>
      <c r="AH127" s="159"/>
      <c r="AI127" s="134" t="s">
        <v>103</v>
      </c>
      <c r="AJ127" s="39"/>
      <c r="AK127" s="137">
        <f>IF(AK125="","",AK125/AK126)</f>
        <v>165</v>
      </c>
      <c r="AL127" s="39"/>
      <c r="AM127" s="140"/>
    </row>
    <row r="128" spans="1:39" x14ac:dyDescent="0.25">
      <c r="A128" s="138">
        <v>0</v>
      </c>
      <c r="B128" s="42" t="s">
        <v>104</v>
      </c>
      <c r="C128" s="17" t="s">
        <v>20</v>
      </c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4" t="str">
        <f t="shared" ref="AF128:AF129" si="85">IF(SUM(D128:F128)=0,"",SUM(D128:F128))</f>
        <v/>
      </c>
      <c r="AG128" s="19"/>
      <c r="AH128" s="28"/>
      <c r="AI128" s="42" t="s">
        <v>104</v>
      </c>
      <c r="AJ128" s="39"/>
      <c r="AK128" s="138">
        <v>0</v>
      </c>
      <c r="AL128" s="39"/>
      <c r="AM128" s="154"/>
    </row>
    <row r="129" spans="1:39" x14ac:dyDescent="0.25">
      <c r="A129" s="138"/>
      <c r="B129" s="131" t="s">
        <v>74</v>
      </c>
      <c r="C129" s="22" t="s">
        <v>22</v>
      </c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4" t="str">
        <f t="shared" si="85"/>
        <v/>
      </c>
      <c r="AG129" s="113" t="str">
        <f t="shared" ref="AG129" si="86">IF(COUNTA(D129:F129)=0,"",COUNTA(D129:F129))</f>
        <v/>
      </c>
      <c r="AH129" s="159"/>
      <c r="AI129" s="31" t="s">
        <v>74</v>
      </c>
      <c r="AJ129" s="39"/>
      <c r="AK129" s="138">
        <v>0</v>
      </c>
      <c r="AL129" s="39"/>
      <c r="AM129" s="149"/>
    </row>
    <row r="130" spans="1:39" x14ac:dyDescent="0.25">
      <c r="A130" s="137"/>
      <c r="B130" s="132" t="s">
        <v>105</v>
      </c>
      <c r="C130" s="22" t="s">
        <v>24</v>
      </c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37" t="str">
        <f t="shared" si="84"/>
        <v/>
      </c>
      <c r="AG130" s="25"/>
      <c r="AH130" s="28"/>
      <c r="AI130" s="132" t="s">
        <v>105</v>
      </c>
      <c r="AJ130" s="39"/>
      <c r="AK130" s="137"/>
      <c r="AL130" s="39"/>
      <c r="AM130" s="140"/>
    </row>
    <row r="131" spans="1:39" x14ac:dyDescent="0.25">
      <c r="A131" s="139" t="e">
        <f>A11+A14+A17+A20+A23+A26+A29+A32+A35+A38+A41+A44+A47+A50+A56+A59+A62+A65+A68+A71+A74+A80+A83+A89+A92+A95+A98++A101+A104+A107+A110+A113+A116+A119+#REF!+A122+#REF!+A125+A128</f>
        <v>#REF!</v>
      </c>
      <c r="B131" s="43"/>
      <c r="C131" s="22" t="s">
        <v>20</v>
      </c>
      <c r="D131" s="139">
        <f t="shared" ref="D131:AC131" si="87">D11+D14+D17+D20+D23+D26+D29+D32+D35+D38+D41+D44+D47+D50+D53+D56+D59+D62+D65+D68+D71+D74+D77+D80+D83+D86+D89+D92+D95+D98+D101+D104+D107+D110+D113+D116+D119+D122+D125+D128</f>
        <v>8417</v>
      </c>
      <c r="E131" s="139">
        <f t="shared" si="87"/>
        <v>2693</v>
      </c>
      <c r="F131" s="139">
        <f t="shared" si="87"/>
        <v>26552</v>
      </c>
      <c r="G131" s="139">
        <f t="shared" si="87"/>
        <v>1090</v>
      </c>
      <c r="H131" s="139">
        <f t="shared" si="87"/>
        <v>19151</v>
      </c>
      <c r="I131" s="139">
        <f t="shared" si="87"/>
        <v>21365</v>
      </c>
      <c r="J131" s="139">
        <f t="shared" si="87"/>
        <v>8681</v>
      </c>
      <c r="K131" s="139">
        <f t="shared" si="87"/>
        <v>9168</v>
      </c>
      <c r="L131" s="139">
        <f t="shared" si="87"/>
        <v>3668</v>
      </c>
      <c r="M131" s="139">
        <f t="shared" si="87"/>
        <v>8455</v>
      </c>
      <c r="N131" s="139">
        <f t="shared" si="87"/>
        <v>2807</v>
      </c>
      <c r="O131" s="139">
        <f t="shared" si="87"/>
        <v>18188</v>
      </c>
      <c r="P131" s="139">
        <f t="shared" si="87"/>
        <v>5314</v>
      </c>
      <c r="Q131" s="139">
        <f t="shared" si="87"/>
        <v>15406</v>
      </c>
      <c r="R131" s="139">
        <f t="shared" si="87"/>
        <v>7461</v>
      </c>
      <c r="S131" s="139">
        <f t="shared" si="87"/>
        <v>4274</v>
      </c>
      <c r="T131" s="139">
        <f t="shared" si="87"/>
        <v>8136</v>
      </c>
      <c r="U131" s="139">
        <f t="shared" si="87"/>
        <v>8379</v>
      </c>
      <c r="V131" s="139">
        <f t="shared" si="87"/>
        <v>6157</v>
      </c>
      <c r="W131" s="139">
        <f t="shared" si="87"/>
        <v>2174</v>
      </c>
      <c r="X131" s="139">
        <f t="shared" si="87"/>
        <v>766</v>
      </c>
      <c r="Y131" s="139">
        <f t="shared" si="87"/>
        <v>11679</v>
      </c>
      <c r="Z131" s="139">
        <f t="shared" si="87"/>
        <v>2256</v>
      </c>
      <c r="AA131" s="139">
        <f t="shared" si="87"/>
        <v>7185</v>
      </c>
      <c r="AB131" s="139">
        <f t="shared" si="87"/>
        <v>4627</v>
      </c>
      <c r="AC131" s="139">
        <f t="shared" si="87"/>
        <v>8493</v>
      </c>
      <c r="AD131" s="139">
        <f>AD11+AD14+AD17+AD20+AD23+AD26+AD29+AD32+AD35+AD38+AD41+AD44+AD47+AD50+AD53+AD56+AD59+AD62+AD65+AD68+AD71+AD74+AD77+AD80+AD83+AD86+AD89+AD92+AD95+AD98+AD101+AD104+AD107+AD110+AD113+AD116+AD119+AD122+AD125+AD128</f>
        <v>4277</v>
      </c>
      <c r="AE131" s="139">
        <f t="shared" ref="AE131:AE132" si="88">AE11+AE14+AE17+AE20+AE23+AE26+AE29+AE32+AE35+AE38+AE41+AE44+AE47+AE50+AE53+AE56+AE59+AE62+AE65+AE68+AE71+AE74+AE77+AE80+AE83+AE86+AE89+AE92+AE95+AE98+AE101+AE104+AE107+AE110+AE113+AE116+AE119+AE122+AE125+AE128</f>
        <v>12105</v>
      </c>
      <c r="AF131" s="139">
        <f>SUM(D131:Z131)</f>
        <v>202237</v>
      </c>
      <c r="AG131" s="145"/>
      <c r="AH131" s="44"/>
      <c r="AI131" s="43"/>
      <c r="AJ131" s="44"/>
      <c r="AK131" s="139">
        <f>AK11+AK14+AK17+AK20+AK23+AK26+AK29+AK32+AK35+AK38+AK41+AK44+AK47+AK50+AK53+AK56+AK59+AK62+AK65+AK68+AK71+AK74+AK77+AK80+AK83+AK86+AK89+AK92+AK95+AK98++AK101+AK104+AK107+AK110+AK113+AK116+AK119+AK122+AK125+AK128</f>
        <v>474007</v>
      </c>
      <c r="AL131" s="44"/>
      <c r="AM131" s="44"/>
    </row>
    <row r="132" spans="1:39" x14ac:dyDescent="0.25">
      <c r="A132" s="144" t="e">
        <f>A12+A15+A18+A21+A24+A27+A30+A33+A36+A39+A42+A45+A48+A51+A57+A60+A63+A66+A69+A72+A75+A81+A84+A87+A90+A93+A96+A99++A102+A105+A108+A111+A114+A117+A120+#REF!+A123+#REF!+A126+A129</f>
        <v>#REF!</v>
      </c>
      <c r="B132" s="45"/>
      <c r="C132" s="46" t="s">
        <v>22</v>
      </c>
      <c r="D132" s="144">
        <f t="shared" ref="D132:AC132" si="89">D12+D15+D18+D21+D24+D27+D30+D33+D36+D39+D42+D45+D48+D51+D54+D57+D60+D63+D66+D69+D72+D75+D78+D81+D84+D87+D90+D93+D96+D99+D102+D105+D108+D111+D114+D117+D120+D123+D126+D129</f>
        <v>48</v>
      </c>
      <c r="E132" s="144">
        <f t="shared" si="89"/>
        <v>15</v>
      </c>
      <c r="F132" s="144">
        <f t="shared" si="89"/>
        <v>150</v>
      </c>
      <c r="G132" s="144">
        <f t="shared" si="89"/>
        <v>8</v>
      </c>
      <c r="H132" s="144">
        <f t="shared" si="89"/>
        <v>111</v>
      </c>
      <c r="I132" s="144">
        <f t="shared" si="89"/>
        <v>128</v>
      </c>
      <c r="J132" s="144">
        <f t="shared" si="89"/>
        <v>48</v>
      </c>
      <c r="K132" s="144">
        <f t="shared" si="89"/>
        <v>64</v>
      </c>
      <c r="L132" s="144">
        <f t="shared" si="89"/>
        <v>27</v>
      </c>
      <c r="M132" s="144">
        <f t="shared" si="89"/>
        <v>45</v>
      </c>
      <c r="N132" s="144">
        <f t="shared" si="89"/>
        <v>20</v>
      </c>
      <c r="O132" s="144">
        <f t="shared" si="89"/>
        <v>112</v>
      </c>
      <c r="P132" s="144">
        <f t="shared" si="89"/>
        <v>33</v>
      </c>
      <c r="Q132" s="144">
        <f t="shared" si="89"/>
        <v>84</v>
      </c>
      <c r="R132" s="144">
        <f t="shared" si="89"/>
        <v>44</v>
      </c>
      <c r="S132" s="144">
        <f t="shared" si="89"/>
        <v>28</v>
      </c>
      <c r="T132" s="144">
        <f t="shared" si="89"/>
        <v>45</v>
      </c>
      <c r="U132" s="144">
        <f t="shared" si="89"/>
        <v>48</v>
      </c>
      <c r="V132" s="144">
        <f t="shared" si="89"/>
        <v>36</v>
      </c>
      <c r="W132" s="144">
        <f t="shared" si="89"/>
        <v>12</v>
      </c>
      <c r="X132" s="144">
        <f t="shared" si="89"/>
        <v>8</v>
      </c>
      <c r="Y132" s="144">
        <f t="shared" si="89"/>
        <v>72</v>
      </c>
      <c r="Z132" s="144">
        <f t="shared" si="89"/>
        <v>16</v>
      </c>
      <c r="AA132" s="144">
        <f t="shared" si="89"/>
        <v>44</v>
      </c>
      <c r="AB132" s="144">
        <f t="shared" si="89"/>
        <v>28</v>
      </c>
      <c r="AC132" s="144">
        <f t="shared" si="89"/>
        <v>45</v>
      </c>
      <c r="AD132" s="144">
        <f>AD12+AD15+AD18+AD21+AD24+AD27+AD30+AD33+AD36+AD39+AD42+AD45+AD48+AD51+AD54+AD57+AD60+AD63+AD66+AD69+AD72+AD75+AD78+AD81+AD84+AD87+AD90+AD93+AD96+AD99+AD102+AD105+AD108+AD111+AD114+AD117+AD120+AD123+AD126+AD129</f>
        <v>24</v>
      </c>
      <c r="AE132" s="144">
        <f t="shared" si="88"/>
        <v>79</v>
      </c>
      <c r="AF132" s="138">
        <f>SUM(D132:Z132)</f>
        <v>1202</v>
      </c>
      <c r="AG132" s="52">
        <f>SUM(AG12:AG129)</f>
        <v>157</v>
      </c>
      <c r="AH132" s="44"/>
      <c r="AI132" s="45"/>
      <c r="AJ132" s="44"/>
      <c r="AK132" s="144">
        <f>AK12+AK15+AK18+AK21+AK24+AK27+AK30+AK33+AK36+AK39+AK42+AK45+AK48+AK51+AK54+AK57+AK60+AK63+AK66+AK69+AK72+AK75+AK78+AK81+AK84+AK87+AK90+AK93+AK96+AK99++AK102+AK105+AK108+AK111+AK114+AK117+AK120+AK123+AK126+AK129</f>
        <v>2777</v>
      </c>
      <c r="AL132" s="44"/>
      <c r="AM132" s="44"/>
    </row>
    <row r="133" spans="1:39" x14ac:dyDescent="0.25">
      <c r="A133" s="137" t="e">
        <f>A131/A132</f>
        <v>#REF!</v>
      </c>
      <c r="B133" s="43"/>
      <c r="C133" s="22" t="s">
        <v>24</v>
      </c>
      <c r="D133" s="140">
        <f t="shared" ref="D133:AC133" si="90">IF(D132=0,"",(D131/D132))</f>
        <v>175.35416666666666</v>
      </c>
      <c r="E133" s="140">
        <f t="shared" si="90"/>
        <v>179.53333333333333</v>
      </c>
      <c r="F133" s="140">
        <f t="shared" si="90"/>
        <v>177.01333333333332</v>
      </c>
      <c r="G133" s="140">
        <f t="shared" si="90"/>
        <v>136.25</v>
      </c>
      <c r="H133" s="140">
        <f t="shared" si="90"/>
        <v>172.53153153153153</v>
      </c>
      <c r="I133" s="140">
        <f t="shared" si="90"/>
        <v>166.9140625</v>
      </c>
      <c r="J133" s="140">
        <f t="shared" si="90"/>
        <v>180.85416666666666</v>
      </c>
      <c r="K133" s="140">
        <f t="shared" si="90"/>
        <v>143.25</v>
      </c>
      <c r="L133" s="140">
        <f t="shared" si="90"/>
        <v>135.85185185185185</v>
      </c>
      <c r="M133" s="140">
        <f t="shared" si="90"/>
        <v>187.88888888888889</v>
      </c>
      <c r="N133" s="140">
        <f t="shared" si="90"/>
        <v>140.35</v>
      </c>
      <c r="O133" s="140">
        <f t="shared" si="90"/>
        <v>162.39285714285714</v>
      </c>
      <c r="P133" s="140">
        <f t="shared" si="90"/>
        <v>161.03030303030303</v>
      </c>
      <c r="Q133" s="140">
        <f t="shared" si="90"/>
        <v>183.4047619047619</v>
      </c>
      <c r="R133" s="140">
        <f t="shared" si="90"/>
        <v>169.56818181818181</v>
      </c>
      <c r="S133" s="140">
        <f t="shared" si="90"/>
        <v>152.64285714285714</v>
      </c>
      <c r="T133" s="140">
        <f t="shared" si="90"/>
        <v>180.8</v>
      </c>
      <c r="U133" s="140">
        <f t="shared" si="90"/>
        <v>174.5625</v>
      </c>
      <c r="V133" s="140">
        <f t="shared" si="90"/>
        <v>171.02777777777777</v>
      </c>
      <c r="W133" s="140">
        <f t="shared" si="90"/>
        <v>181.16666666666666</v>
      </c>
      <c r="X133" s="140">
        <f t="shared" si="90"/>
        <v>95.75</v>
      </c>
      <c r="Y133" s="140">
        <f t="shared" si="90"/>
        <v>162.20833333333334</v>
      </c>
      <c r="Z133" s="140">
        <f t="shared" si="90"/>
        <v>141</v>
      </c>
      <c r="AA133" s="140">
        <f t="shared" si="90"/>
        <v>163.29545454545453</v>
      </c>
      <c r="AB133" s="140">
        <f t="shared" si="90"/>
        <v>165.25</v>
      </c>
      <c r="AC133" s="140">
        <f t="shared" si="90"/>
        <v>188.73333333333332</v>
      </c>
      <c r="AD133" s="140">
        <f t="shared" ref="AD133:AE133" si="91">IF(AD132=0,"",(AD131/AD132))</f>
        <v>178.20833333333334</v>
      </c>
      <c r="AE133" s="140">
        <f t="shared" ref="AE133" si="92">IF(AE132=0,"",(AE131/AE132))</f>
        <v>153.22784810126583</v>
      </c>
      <c r="AF133" s="47">
        <f>AF131/AF132</f>
        <v>168.2504159733777</v>
      </c>
      <c r="AG133" s="48"/>
      <c r="AH133" s="49"/>
      <c r="AI133" s="43"/>
      <c r="AJ133" s="49"/>
      <c r="AK133" s="140">
        <f>IF(AK132=0,"",(AK131/AK132))</f>
        <v>170.69031328772056</v>
      </c>
      <c r="AL133" s="49"/>
      <c r="AM133" s="49"/>
    </row>
    <row r="134" spans="1:39" x14ac:dyDescent="0.25"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G134" s="50"/>
      <c r="AH134" s="190" t="s">
        <v>201</v>
      </c>
      <c r="AI134" s="155">
        <f>COUNTA(AI10:AI130)/3</f>
        <v>40</v>
      </c>
    </row>
    <row r="135" spans="1:39" x14ac:dyDescent="0.25">
      <c r="A135" s="51"/>
      <c r="B135" s="32" t="s">
        <v>106</v>
      </c>
      <c r="D135" s="62">
        <f>COUNTA(D11:D130)/3</f>
        <v>6</v>
      </c>
      <c r="E135" s="62">
        <f>COUNTA(E11:E130)/3</f>
        <v>1</v>
      </c>
      <c r="F135" s="62">
        <f>COUNTA(F11:F130)/3</f>
        <v>10</v>
      </c>
      <c r="G135" s="62">
        <f>COUNTA(G11:G130)/3</f>
        <v>1</v>
      </c>
      <c r="H135" s="62">
        <f>COUNTA(H11:H130)/3</f>
        <v>7</v>
      </c>
      <c r="I135" s="62">
        <f>COUNTA(I11:I130)/3</f>
        <v>10</v>
      </c>
      <c r="J135" s="62">
        <f>COUNTA(J11:J130)/3</f>
        <v>6</v>
      </c>
      <c r="K135" s="62">
        <f>COUNTA(K11:K130)/3</f>
        <v>8</v>
      </c>
      <c r="L135" s="62">
        <f>COUNTA(L11:L130)/3</f>
        <v>4</v>
      </c>
      <c r="M135" s="62">
        <f>COUNTA(M11:M130)/3</f>
        <v>6</v>
      </c>
      <c r="N135" s="62">
        <f>COUNTA(N11:N130)/3</f>
        <v>4</v>
      </c>
      <c r="O135" s="62">
        <f>COUNTA(O11:O130)/3</f>
        <v>14</v>
      </c>
      <c r="P135" s="62">
        <f>COUNTA(P11:P130)/3</f>
        <v>3</v>
      </c>
      <c r="Q135" s="62">
        <f>COUNTA(Q11:Q130)/3</f>
        <v>6</v>
      </c>
      <c r="R135" s="62">
        <f>COUNTA(R11:R130)/3</f>
        <v>5</v>
      </c>
      <c r="S135" s="62">
        <f>COUNTA(S11:S130)/3</f>
        <v>5</v>
      </c>
      <c r="T135" s="62">
        <f>COUNTA(T11:T130)/3</f>
        <v>6</v>
      </c>
      <c r="U135" s="62">
        <f>COUNTA(U11:U130)/3</f>
        <v>6</v>
      </c>
      <c r="V135" s="62">
        <f>COUNTA(V11:V130)/3</f>
        <v>6</v>
      </c>
      <c r="W135" s="62">
        <f>COUNTA(W11:W130)/3</f>
        <v>2</v>
      </c>
      <c r="X135" s="62">
        <f>COUNTA(X11:X130)/3</f>
        <v>1</v>
      </c>
      <c r="Y135" s="62">
        <f>COUNTA(Y11:Y130)/3</f>
        <v>9</v>
      </c>
      <c r="Z135" s="62">
        <f>COUNTA(Z11:Z130)/3</f>
        <v>2</v>
      </c>
      <c r="AA135" s="62">
        <f t="shared" ref="AA135:AC135" si="93">COUNTA(AA11:AA130)/3</f>
        <v>5</v>
      </c>
      <c r="AB135" s="62">
        <f t="shared" si="93"/>
        <v>5</v>
      </c>
      <c r="AC135" s="62">
        <f t="shared" si="93"/>
        <v>6</v>
      </c>
      <c r="AD135" s="62">
        <f>COUNTA(AD11:AD130)/3</f>
        <v>3</v>
      </c>
      <c r="AE135" s="62">
        <f>COUNTA(AE11:AE130)/3</f>
        <v>10</v>
      </c>
      <c r="AF135" s="156">
        <f>SUM(D135:AE135)</f>
        <v>157</v>
      </c>
      <c r="AG135" s="8"/>
      <c r="AI135" s="53"/>
    </row>
  </sheetData>
  <mergeCells count="1">
    <mergeCell ref="AF5:AG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67"/>
  <sheetViews>
    <sheetView topLeftCell="A140" workbookViewId="0">
      <selection activeCell="H164" sqref="H164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5" t="s">
        <v>281</v>
      </c>
      <c r="B2" s="56"/>
      <c r="C2" s="56"/>
      <c r="D2" s="57"/>
      <c r="E2" s="57"/>
      <c r="F2" s="56"/>
      <c r="G2" s="57"/>
      <c r="H2" s="57"/>
      <c r="J2" s="51"/>
      <c r="K2" s="51"/>
      <c r="L2" s="51"/>
    </row>
    <row r="3" spans="1:13" x14ac:dyDescent="0.25">
      <c r="A3" s="51"/>
      <c r="B3" s="51"/>
      <c r="C3" s="51"/>
      <c r="F3" s="51"/>
      <c r="J3" s="51"/>
      <c r="K3" s="51"/>
      <c r="L3" s="51"/>
    </row>
    <row r="4" spans="1:13" x14ac:dyDescent="0.25">
      <c r="A4" s="62"/>
      <c r="B4" s="62"/>
      <c r="C4" s="66" t="s">
        <v>107</v>
      </c>
      <c r="D4" s="63"/>
      <c r="E4" s="63"/>
      <c r="F4" s="62"/>
      <c r="G4" s="63"/>
      <c r="H4" s="63"/>
      <c r="I4" s="63"/>
      <c r="J4" s="62"/>
      <c r="K4" s="62"/>
      <c r="L4" s="62"/>
      <c r="M4" s="63"/>
    </row>
    <row r="5" spans="1:13" x14ac:dyDescent="0.25">
      <c r="A5" s="62"/>
      <c r="B5" s="62"/>
      <c r="C5" s="62"/>
      <c r="D5" s="63"/>
      <c r="E5" s="63"/>
      <c r="F5" s="62"/>
      <c r="G5" s="63"/>
      <c r="H5" s="63"/>
      <c r="I5" s="63"/>
      <c r="J5" s="62"/>
      <c r="K5" s="62"/>
      <c r="L5" s="62"/>
      <c r="M5" s="63"/>
    </row>
    <row r="6" spans="1:13" ht="23.25" customHeight="1" x14ac:dyDescent="0.25">
      <c r="A6" s="67" t="s">
        <v>108</v>
      </c>
      <c r="B6" s="59" t="s">
        <v>109</v>
      </c>
      <c r="C6" s="59" t="s">
        <v>110</v>
      </c>
      <c r="D6" s="59" t="s">
        <v>111</v>
      </c>
      <c r="E6" s="59"/>
      <c r="F6" s="59" t="s">
        <v>112</v>
      </c>
      <c r="G6" s="68" t="s">
        <v>113</v>
      </c>
      <c r="H6" s="59" t="s">
        <v>114</v>
      </c>
      <c r="I6" s="59" t="s">
        <v>115</v>
      </c>
      <c r="J6" s="59" t="s">
        <v>116</v>
      </c>
      <c r="K6" s="59" t="s">
        <v>11</v>
      </c>
      <c r="L6" s="59" t="s">
        <v>15</v>
      </c>
      <c r="M6" s="69" t="s">
        <v>117</v>
      </c>
    </row>
    <row r="7" spans="1:13" x14ac:dyDescent="0.25">
      <c r="A7" s="62">
        <v>11</v>
      </c>
      <c r="B7" s="62">
        <v>9</v>
      </c>
      <c r="C7" s="62">
        <v>2022</v>
      </c>
      <c r="D7" s="63" t="s">
        <v>227</v>
      </c>
      <c r="E7" s="63"/>
      <c r="F7" s="70" t="s">
        <v>262</v>
      </c>
      <c r="G7" s="63" t="s">
        <v>229</v>
      </c>
      <c r="H7" s="71" t="s">
        <v>119</v>
      </c>
      <c r="I7" s="70" t="s">
        <v>120</v>
      </c>
      <c r="J7" s="64">
        <v>1500</v>
      </c>
      <c r="K7" s="62">
        <v>8</v>
      </c>
      <c r="L7" s="65">
        <f t="shared" ref="L7:L130" si="0">J7/K7</f>
        <v>187.5</v>
      </c>
      <c r="M7" s="199" t="s">
        <v>243</v>
      </c>
    </row>
    <row r="8" spans="1:13" x14ac:dyDescent="0.25">
      <c r="A8" s="62">
        <v>11</v>
      </c>
      <c r="B8" s="62">
        <v>9</v>
      </c>
      <c r="C8" s="62">
        <v>2022</v>
      </c>
      <c r="D8" s="63" t="s">
        <v>227</v>
      </c>
      <c r="E8" s="63"/>
      <c r="F8" s="218" t="s">
        <v>262</v>
      </c>
      <c r="G8" s="63" t="s">
        <v>229</v>
      </c>
      <c r="H8" s="71" t="s">
        <v>125</v>
      </c>
      <c r="I8" s="82" t="s">
        <v>120</v>
      </c>
      <c r="J8" s="64">
        <v>1635</v>
      </c>
      <c r="K8" s="62">
        <v>8</v>
      </c>
      <c r="L8" s="60">
        <f t="shared" si="0"/>
        <v>204.375</v>
      </c>
      <c r="M8" s="199" t="s">
        <v>243</v>
      </c>
    </row>
    <row r="9" spans="1:13" x14ac:dyDescent="0.25">
      <c r="A9" s="62">
        <v>11</v>
      </c>
      <c r="B9" s="62">
        <v>9</v>
      </c>
      <c r="C9" s="62">
        <v>2022</v>
      </c>
      <c r="D9" s="63" t="s">
        <v>227</v>
      </c>
      <c r="E9" s="63"/>
      <c r="F9" s="218" t="s">
        <v>262</v>
      </c>
      <c r="G9" s="63" t="s">
        <v>229</v>
      </c>
      <c r="H9" s="179" t="s">
        <v>131</v>
      </c>
      <c r="I9" s="218" t="s">
        <v>120</v>
      </c>
      <c r="J9" s="64">
        <v>1426</v>
      </c>
      <c r="K9" s="62">
        <v>8</v>
      </c>
      <c r="L9" s="65">
        <f t="shared" si="0"/>
        <v>178.25</v>
      </c>
      <c r="M9" s="199" t="s">
        <v>243</v>
      </c>
    </row>
    <row r="10" spans="1:13" x14ac:dyDescent="0.25">
      <c r="A10" s="62">
        <v>11</v>
      </c>
      <c r="B10" s="62">
        <v>9</v>
      </c>
      <c r="C10" s="62">
        <v>2022</v>
      </c>
      <c r="D10" s="63" t="s">
        <v>227</v>
      </c>
      <c r="E10" s="63"/>
      <c r="F10" s="218" t="s">
        <v>262</v>
      </c>
      <c r="G10" s="63" t="s">
        <v>229</v>
      </c>
      <c r="H10" s="71" t="s">
        <v>121</v>
      </c>
      <c r="I10" s="218" t="s">
        <v>226</v>
      </c>
      <c r="J10" s="64">
        <v>1469</v>
      </c>
      <c r="K10" s="62">
        <v>8</v>
      </c>
      <c r="L10" s="65">
        <f t="shared" si="0"/>
        <v>183.625</v>
      </c>
      <c r="M10" s="200" t="s">
        <v>203</v>
      </c>
    </row>
    <row r="11" spans="1:13" x14ac:dyDescent="0.25">
      <c r="A11" s="62">
        <v>11</v>
      </c>
      <c r="B11" s="62">
        <v>9</v>
      </c>
      <c r="C11" s="62">
        <v>2022</v>
      </c>
      <c r="D11" s="63" t="s">
        <v>227</v>
      </c>
      <c r="E11" s="63"/>
      <c r="F11" s="218" t="s">
        <v>262</v>
      </c>
      <c r="G11" s="63" t="s">
        <v>229</v>
      </c>
      <c r="H11" s="179" t="s">
        <v>223</v>
      </c>
      <c r="I11" s="218" t="s">
        <v>226</v>
      </c>
      <c r="J11" s="64">
        <v>1336</v>
      </c>
      <c r="K11" s="62">
        <v>8</v>
      </c>
      <c r="L11" s="65">
        <f t="shared" si="0"/>
        <v>167</v>
      </c>
      <c r="M11" s="200" t="s">
        <v>203</v>
      </c>
    </row>
    <row r="12" spans="1:13" x14ac:dyDescent="0.25">
      <c r="A12" s="62">
        <v>11</v>
      </c>
      <c r="B12" s="62">
        <v>9</v>
      </c>
      <c r="C12" s="62">
        <v>2022</v>
      </c>
      <c r="D12" s="63" t="s">
        <v>227</v>
      </c>
      <c r="E12" s="63"/>
      <c r="F12" s="218" t="s">
        <v>262</v>
      </c>
      <c r="G12" s="63" t="s">
        <v>229</v>
      </c>
      <c r="H12" s="179" t="s">
        <v>126</v>
      </c>
      <c r="I12" s="218" t="s">
        <v>225</v>
      </c>
      <c r="J12" s="64">
        <v>1051</v>
      </c>
      <c r="K12" s="62">
        <v>8</v>
      </c>
      <c r="L12" s="65">
        <f t="shared" si="0"/>
        <v>131.375</v>
      </c>
      <c r="M12" s="175" t="s">
        <v>231</v>
      </c>
    </row>
    <row r="13" spans="1:13" x14ac:dyDescent="0.25">
      <c r="A13" s="62">
        <v>18</v>
      </c>
      <c r="B13" s="62">
        <v>9</v>
      </c>
      <c r="C13" s="62">
        <v>2022</v>
      </c>
      <c r="D13" s="63" t="s">
        <v>273</v>
      </c>
      <c r="E13" s="63"/>
      <c r="F13" s="220" t="s">
        <v>274</v>
      </c>
      <c r="G13" s="63" t="s">
        <v>275</v>
      </c>
      <c r="H13" s="179" t="s">
        <v>131</v>
      </c>
      <c r="I13" s="220"/>
      <c r="J13" s="64">
        <v>2693</v>
      </c>
      <c r="K13" s="62">
        <v>15</v>
      </c>
      <c r="L13" s="65">
        <f t="shared" si="0"/>
        <v>179.53333333333333</v>
      </c>
      <c r="M13" s="220" t="s">
        <v>276</v>
      </c>
    </row>
    <row r="14" spans="1:13" x14ac:dyDescent="0.25">
      <c r="A14" s="62">
        <v>18</v>
      </c>
      <c r="B14" s="62">
        <v>9</v>
      </c>
      <c r="C14" s="62">
        <v>2022</v>
      </c>
      <c r="D14" s="63" t="s">
        <v>277</v>
      </c>
      <c r="E14" s="63"/>
      <c r="F14" s="220" t="s">
        <v>18</v>
      </c>
      <c r="G14" s="63" t="s">
        <v>118</v>
      </c>
      <c r="H14" s="71" t="s">
        <v>119</v>
      </c>
      <c r="I14" s="220" t="s">
        <v>120</v>
      </c>
      <c r="J14" s="64">
        <v>2665</v>
      </c>
      <c r="K14" s="62">
        <v>15</v>
      </c>
      <c r="L14" s="65">
        <f t="shared" si="0"/>
        <v>177.66666666666666</v>
      </c>
      <c r="M14" s="228" t="s">
        <v>284</v>
      </c>
    </row>
    <row r="15" spans="1:13" x14ac:dyDescent="0.25">
      <c r="A15" s="62">
        <v>18</v>
      </c>
      <c r="B15" s="62">
        <v>9</v>
      </c>
      <c r="C15" s="62">
        <v>2022</v>
      </c>
      <c r="D15" s="63" t="s">
        <v>277</v>
      </c>
      <c r="E15" s="63"/>
      <c r="F15" s="220" t="s">
        <v>18</v>
      </c>
      <c r="G15" s="63" t="s">
        <v>118</v>
      </c>
      <c r="H15" s="71" t="s">
        <v>121</v>
      </c>
      <c r="I15" s="220" t="s">
        <v>120</v>
      </c>
      <c r="J15" s="64">
        <v>2820</v>
      </c>
      <c r="K15" s="62">
        <v>15</v>
      </c>
      <c r="L15" s="65">
        <f t="shared" si="0"/>
        <v>188</v>
      </c>
      <c r="M15" s="228" t="s">
        <v>284</v>
      </c>
    </row>
    <row r="16" spans="1:13" x14ac:dyDescent="0.25">
      <c r="A16" s="62">
        <v>18</v>
      </c>
      <c r="B16" s="62">
        <v>9</v>
      </c>
      <c r="C16" s="62">
        <v>2022</v>
      </c>
      <c r="D16" s="63" t="s">
        <v>277</v>
      </c>
      <c r="E16" s="63"/>
      <c r="F16" s="220" t="s">
        <v>18</v>
      </c>
      <c r="G16" s="63" t="s">
        <v>118</v>
      </c>
      <c r="H16" s="179" t="s">
        <v>224</v>
      </c>
      <c r="I16" s="220" t="s">
        <v>120</v>
      </c>
      <c r="J16" s="64">
        <v>2916</v>
      </c>
      <c r="K16" s="62">
        <v>15</v>
      </c>
      <c r="L16" s="233">
        <f t="shared" si="0"/>
        <v>194.4</v>
      </c>
      <c r="M16" s="228" t="s">
        <v>284</v>
      </c>
    </row>
    <row r="17" spans="1:13" x14ac:dyDescent="0.25">
      <c r="A17" s="62">
        <v>18</v>
      </c>
      <c r="B17" s="62">
        <v>9</v>
      </c>
      <c r="C17" s="62">
        <v>2022</v>
      </c>
      <c r="D17" s="63" t="s">
        <v>277</v>
      </c>
      <c r="E17" s="63"/>
      <c r="F17" s="220" t="s">
        <v>18</v>
      </c>
      <c r="G17" s="63" t="s">
        <v>118</v>
      </c>
      <c r="H17" s="179" t="s">
        <v>126</v>
      </c>
      <c r="I17" s="220"/>
      <c r="J17" s="64">
        <v>2190</v>
      </c>
      <c r="K17" s="62">
        <v>15</v>
      </c>
      <c r="L17" s="65">
        <f t="shared" si="0"/>
        <v>146</v>
      </c>
      <c r="M17" s="220" t="s">
        <v>287</v>
      </c>
    </row>
    <row r="18" spans="1:13" x14ac:dyDescent="0.25">
      <c r="A18" s="62">
        <v>18</v>
      </c>
      <c r="B18" s="62">
        <v>9</v>
      </c>
      <c r="C18" s="62">
        <v>2022</v>
      </c>
      <c r="D18" s="63" t="s">
        <v>277</v>
      </c>
      <c r="E18" s="63"/>
      <c r="F18" s="220" t="s">
        <v>18</v>
      </c>
      <c r="G18" s="63" t="s">
        <v>118</v>
      </c>
      <c r="H18" s="179" t="s">
        <v>124</v>
      </c>
      <c r="I18" s="220" t="s">
        <v>226</v>
      </c>
      <c r="J18" s="64">
        <v>2926</v>
      </c>
      <c r="K18" s="62">
        <v>15</v>
      </c>
      <c r="L18" s="203">
        <f t="shared" si="0"/>
        <v>195.06666666666666</v>
      </c>
      <c r="M18" s="220" t="s">
        <v>286</v>
      </c>
    </row>
    <row r="19" spans="1:13" x14ac:dyDescent="0.25">
      <c r="A19" s="62">
        <v>18</v>
      </c>
      <c r="B19" s="62">
        <v>9</v>
      </c>
      <c r="C19" s="62">
        <v>2022</v>
      </c>
      <c r="D19" s="63" t="s">
        <v>277</v>
      </c>
      <c r="E19" s="63"/>
      <c r="F19" s="220" t="s">
        <v>18</v>
      </c>
      <c r="G19" s="63" t="s">
        <v>118</v>
      </c>
      <c r="H19" s="179" t="s">
        <v>278</v>
      </c>
      <c r="I19" s="220" t="s">
        <v>226</v>
      </c>
      <c r="J19" s="64">
        <v>2420</v>
      </c>
      <c r="K19" s="62">
        <v>15</v>
      </c>
      <c r="L19" s="65">
        <f t="shared" si="0"/>
        <v>161.33333333333334</v>
      </c>
      <c r="M19" s="228" t="s">
        <v>286</v>
      </c>
    </row>
    <row r="20" spans="1:13" x14ac:dyDescent="0.25">
      <c r="A20" s="62">
        <v>18</v>
      </c>
      <c r="B20" s="62">
        <v>9</v>
      </c>
      <c r="C20" s="62">
        <v>2022</v>
      </c>
      <c r="D20" s="63" t="s">
        <v>277</v>
      </c>
      <c r="E20" s="63"/>
      <c r="F20" s="220" t="s">
        <v>18</v>
      </c>
      <c r="G20" s="63" t="s">
        <v>118</v>
      </c>
      <c r="H20" s="179" t="s">
        <v>239</v>
      </c>
      <c r="I20" s="220" t="s">
        <v>226</v>
      </c>
      <c r="J20" s="64">
        <v>2692</v>
      </c>
      <c r="K20" s="62">
        <v>15</v>
      </c>
      <c r="L20" s="65">
        <f t="shared" si="0"/>
        <v>179.46666666666667</v>
      </c>
      <c r="M20" s="228" t="s">
        <v>286</v>
      </c>
    </row>
    <row r="21" spans="1:13" x14ac:dyDescent="0.25">
      <c r="A21" s="62">
        <v>18</v>
      </c>
      <c r="B21" s="62">
        <v>9</v>
      </c>
      <c r="C21" s="62">
        <v>2022</v>
      </c>
      <c r="D21" s="63" t="s">
        <v>277</v>
      </c>
      <c r="E21" s="63"/>
      <c r="F21" s="220" t="s">
        <v>18</v>
      </c>
      <c r="G21" s="63" t="s">
        <v>118</v>
      </c>
      <c r="H21" s="179" t="s">
        <v>279</v>
      </c>
      <c r="I21" s="220"/>
      <c r="J21" s="64">
        <v>2519</v>
      </c>
      <c r="K21" s="62">
        <v>15</v>
      </c>
      <c r="L21" s="65">
        <f t="shared" si="0"/>
        <v>167.93333333333334</v>
      </c>
      <c r="M21" s="220" t="s">
        <v>285</v>
      </c>
    </row>
    <row r="22" spans="1:13" x14ac:dyDescent="0.25">
      <c r="A22" s="62">
        <v>18</v>
      </c>
      <c r="B22" s="62">
        <v>9</v>
      </c>
      <c r="C22" s="62">
        <v>2022</v>
      </c>
      <c r="D22" s="63" t="s">
        <v>277</v>
      </c>
      <c r="E22" s="63"/>
      <c r="F22" s="220" t="s">
        <v>18</v>
      </c>
      <c r="G22" s="63" t="s">
        <v>118</v>
      </c>
      <c r="H22" s="179" t="s">
        <v>280</v>
      </c>
      <c r="I22" s="220" t="s">
        <v>225</v>
      </c>
      <c r="J22" s="64">
        <v>2720</v>
      </c>
      <c r="K22" s="62">
        <v>15</v>
      </c>
      <c r="L22" s="65">
        <f t="shared" si="0"/>
        <v>181.33333333333334</v>
      </c>
      <c r="M22" s="220" t="s">
        <v>288</v>
      </c>
    </row>
    <row r="23" spans="1:13" x14ac:dyDescent="0.25">
      <c r="A23" s="62">
        <v>18</v>
      </c>
      <c r="B23" s="62">
        <v>9</v>
      </c>
      <c r="C23" s="62">
        <v>2022</v>
      </c>
      <c r="D23" s="63" t="s">
        <v>277</v>
      </c>
      <c r="E23" s="63"/>
      <c r="F23" s="220" t="s">
        <v>18</v>
      </c>
      <c r="G23" s="63" t="s">
        <v>118</v>
      </c>
      <c r="H23" s="179" t="s">
        <v>246</v>
      </c>
      <c r="I23" s="220" t="s">
        <v>225</v>
      </c>
      <c r="J23" s="64">
        <v>2684</v>
      </c>
      <c r="K23" s="62">
        <v>15</v>
      </c>
      <c r="L23" s="65">
        <f t="shared" si="0"/>
        <v>178.93333333333334</v>
      </c>
      <c r="M23" s="228" t="s">
        <v>288</v>
      </c>
    </row>
    <row r="24" spans="1:13" x14ac:dyDescent="0.25">
      <c r="A24" s="62">
        <v>25</v>
      </c>
      <c r="B24" s="62">
        <v>9</v>
      </c>
      <c r="C24" s="62">
        <v>2022</v>
      </c>
      <c r="D24" s="63" t="s">
        <v>304</v>
      </c>
      <c r="E24" s="63"/>
      <c r="F24" s="232" t="s">
        <v>302</v>
      </c>
      <c r="G24" s="63" t="s">
        <v>133</v>
      </c>
      <c r="H24" s="179" t="s">
        <v>238</v>
      </c>
      <c r="I24" s="232"/>
      <c r="J24" s="64">
        <v>1090</v>
      </c>
      <c r="K24" s="62">
        <v>8</v>
      </c>
      <c r="L24" s="65">
        <f t="shared" si="0"/>
        <v>136.25</v>
      </c>
      <c r="M24" s="232" t="s">
        <v>303</v>
      </c>
    </row>
    <row r="25" spans="1:13" x14ac:dyDescent="0.25">
      <c r="A25" s="62">
        <v>2</v>
      </c>
      <c r="B25" s="62">
        <v>10</v>
      </c>
      <c r="C25" s="62">
        <v>2022</v>
      </c>
      <c r="D25" s="63" t="s">
        <v>305</v>
      </c>
      <c r="E25" s="63"/>
      <c r="F25" s="235" t="s">
        <v>306</v>
      </c>
      <c r="G25" s="63" t="s">
        <v>118</v>
      </c>
      <c r="H25" s="179" t="s">
        <v>224</v>
      </c>
      <c r="I25" s="235"/>
      <c r="J25" s="64">
        <v>3387</v>
      </c>
      <c r="K25" s="62">
        <v>18</v>
      </c>
      <c r="L25" s="65">
        <f t="shared" si="0"/>
        <v>188.16666666666666</v>
      </c>
      <c r="M25" s="235" t="s">
        <v>303</v>
      </c>
    </row>
    <row r="26" spans="1:13" x14ac:dyDescent="0.25">
      <c r="A26" s="62">
        <v>2</v>
      </c>
      <c r="B26" s="62">
        <v>10</v>
      </c>
      <c r="C26" s="62">
        <v>2022</v>
      </c>
      <c r="D26" s="63" t="s">
        <v>305</v>
      </c>
      <c r="E26" s="63"/>
      <c r="F26" s="235" t="s">
        <v>306</v>
      </c>
      <c r="G26" s="63" t="s">
        <v>118</v>
      </c>
      <c r="H26" s="71" t="s">
        <v>121</v>
      </c>
      <c r="I26" s="235"/>
      <c r="J26" s="64">
        <v>3403</v>
      </c>
      <c r="K26" s="62">
        <v>18</v>
      </c>
      <c r="L26" s="65">
        <f t="shared" si="0"/>
        <v>189.05555555555554</v>
      </c>
      <c r="M26" s="235" t="s">
        <v>276</v>
      </c>
    </row>
    <row r="27" spans="1:13" x14ac:dyDescent="0.25">
      <c r="A27" s="62">
        <v>2</v>
      </c>
      <c r="B27" s="62">
        <v>10</v>
      </c>
      <c r="C27" s="62">
        <v>2022</v>
      </c>
      <c r="D27" s="63" t="s">
        <v>305</v>
      </c>
      <c r="E27" s="63"/>
      <c r="F27" s="235" t="s">
        <v>306</v>
      </c>
      <c r="G27" s="63" t="s">
        <v>118</v>
      </c>
      <c r="H27" s="179" t="s">
        <v>280</v>
      </c>
      <c r="I27" s="235"/>
      <c r="J27" s="64">
        <v>2787</v>
      </c>
      <c r="K27" s="62">
        <v>15</v>
      </c>
      <c r="L27" s="65">
        <f t="shared" si="0"/>
        <v>185.8</v>
      </c>
      <c r="M27" s="235" t="s">
        <v>312</v>
      </c>
    </row>
    <row r="28" spans="1:13" x14ac:dyDescent="0.25">
      <c r="A28" s="62">
        <v>2</v>
      </c>
      <c r="B28" s="62">
        <v>10</v>
      </c>
      <c r="C28" s="62">
        <v>2022</v>
      </c>
      <c r="D28" s="63" t="s">
        <v>305</v>
      </c>
      <c r="E28" s="63"/>
      <c r="F28" s="235" t="s">
        <v>306</v>
      </c>
      <c r="G28" s="63" t="s">
        <v>118</v>
      </c>
      <c r="H28" s="71" t="s">
        <v>119</v>
      </c>
      <c r="I28" s="235" t="s">
        <v>120</v>
      </c>
      <c r="J28" s="64">
        <v>2517</v>
      </c>
      <c r="K28" s="62">
        <v>15</v>
      </c>
      <c r="L28" s="65">
        <f t="shared" si="0"/>
        <v>167.8</v>
      </c>
      <c r="M28" s="235" t="s">
        <v>307</v>
      </c>
    </row>
    <row r="29" spans="1:13" x14ac:dyDescent="0.25">
      <c r="A29" s="62">
        <v>2</v>
      </c>
      <c r="B29" s="62">
        <v>10</v>
      </c>
      <c r="C29" s="62">
        <v>2022</v>
      </c>
      <c r="D29" s="63" t="s">
        <v>305</v>
      </c>
      <c r="E29" s="63"/>
      <c r="F29" s="235" t="s">
        <v>306</v>
      </c>
      <c r="G29" s="63" t="s">
        <v>118</v>
      </c>
      <c r="H29" s="179" t="s">
        <v>246</v>
      </c>
      <c r="I29" s="235" t="s">
        <v>120</v>
      </c>
      <c r="J29" s="64">
        <v>2727</v>
      </c>
      <c r="K29" s="62">
        <v>15</v>
      </c>
      <c r="L29" s="65">
        <f t="shared" si="0"/>
        <v>181.8</v>
      </c>
      <c r="M29" s="235" t="s">
        <v>307</v>
      </c>
    </row>
    <row r="30" spans="1:13" x14ac:dyDescent="0.25">
      <c r="A30" s="62">
        <v>2</v>
      </c>
      <c r="B30" s="62">
        <v>10</v>
      </c>
      <c r="C30" s="62">
        <v>2022</v>
      </c>
      <c r="D30" s="63" t="s">
        <v>305</v>
      </c>
      <c r="E30" s="63"/>
      <c r="F30" s="235" t="s">
        <v>306</v>
      </c>
      <c r="G30" s="63" t="s">
        <v>118</v>
      </c>
      <c r="H30" s="179" t="s">
        <v>126</v>
      </c>
      <c r="I30" s="235"/>
      <c r="J30" s="64">
        <v>2323</v>
      </c>
      <c r="K30" s="62">
        <v>15</v>
      </c>
      <c r="L30" s="65">
        <f t="shared" si="0"/>
        <v>154.86666666666667</v>
      </c>
      <c r="M30" s="235" t="s">
        <v>308</v>
      </c>
    </row>
    <row r="31" spans="1:13" x14ac:dyDescent="0.25">
      <c r="A31" s="62">
        <v>2</v>
      </c>
      <c r="B31" s="62">
        <v>10</v>
      </c>
      <c r="C31" s="62">
        <v>2022</v>
      </c>
      <c r="D31" s="63" t="s">
        <v>305</v>
      </c>
      <c r="E31" s="63"/>
      <c r="F31" s="235" t="s">
        <v>306</v>
      </c>
      <c r="G31" s="63" t="s">
        <v>118</v>
      </c>
      <c r="H31" s="179" t="s">
        <v>309</v>
      </c>
      <c r="I31" s="235"/>
      <c r="J31" s="64">
        <v>2007</v>
      </c>
      <c r="K31" s="62">
        <v>15</v>
      </c>
      <c r="L31" s="65">
        <f t="shared" si="0"/>
        <v>133.80000000000001</v>
      </c>
      <c r="M31" s="235" t="s">
        <v>310</v>
      </c>
    </row>
    <row r="32" spans="1:13" x14ac:dyDescent="0.25">
      <c r="A32" s="62">
        <v>9</v>
      </c>
      <c r="B32" s="62">
        <v>10</v>
      </c>
      <c r="C32" s="62">
        <v>2022</v>
      </c>
      <c r="D32" s="63" t="s">
        <v>313</v>
      </c>
      <c r="E32" s="63"/>
      <c r="F32" s="238" t="s">
        <v>314</v>
      </c>
      <c r="G32" s="63" t="s">
        <v>133</v>
      </c>
      <c r="H32" s="179" t="s">
        <v>279</v>
      </c>
      <c r="I32" s="238" t="s">
        <v>120</v>
      </c>
      <c r="J32" s="64">
        <v>2337</v>
      </c>
      <c r="K32" s="62">
        <v>14</v>
      </c>
      <c r="L32" s="65">
        <f t="shared" si="0"/>
        <v>166.92857142857142</v>
      </c>
      <c r="M32" s="199" t="s">
        <v>315</v>
      </c>
    </row>
    <row r="33" spans="1:13" x14ac:dyDescent="0.25">
      <c r="A33" s="62">
        <v>9</v>
      </c>
      <c r="B33" s="62">
        <v>10</v>
      </c>
      <c r="C33" s="62">
        <v>2022</v>
      </c>
      <c r="D33" s="63" t="s">
        <v>313</v>
      </c>
      <c r="E33" s="63"/>
      <c r="F33" s="238" t="s">
        <v>314</v>
      </c>
      <c r="G33" s="63" t="s">
        <v>133</v>
      </c>
      <c r="H33" s="179" t="s">
        <v>122</v>
      </c>
      <c r="I33" s="238" t="s">
        <v>120</v>
      </c>
      <c r="J33" s="64">
        <v>2523</v>
      </c>
      <c r="K33" s="62">
        <v>14</v>
      </c>
      <c r="L33" s="65">
        <f t="shared" si="0"/>
        <v>180.21428571428572</v>
      </c>
      <c r="M33" s="199" t="s">
        <v>315</v>
      </c>
    </row>
    <row r="34" spans="1:13" x14ac:dyDescent="0.25">
      <c r="A34" s="62">
        <v>9</v>
      </c>
      <c r="B34" s="62">
        <v>10</v>
      </c>
      <c r="C34" s="62">
        <v>2022</v>
      </c>
      <c r="D34" s="63" t="s">
        <v>313</v>
      </c>
      <c r="E34" s="63"/>
      <c r="F34" s="238" t="s">
        <v>314</v>
      </c>
      <c r="G34" s="63" t="s">
        <v>133</v>
      </c>
      <c r="H34" s="179" t="s">
        <v>246</v>
      </c>
      <c r="I34" s="238" t="s">
        <v>226</v>
      </c>
      <c r="J34" s="64">
        <v>2256</v>
      </c>
      <c r="K34" s="62">
        <v>14</v>
      </c>
      <c r="L34" s="65">
        <f t="shared" si="0"/>
        <v>161.14285714285714</v>
      </c>
      <c r="M34" s="200" t="s">
        <v>203</v>
      </c>
    </row>
    <row r="35" spans="1:13" x14ac:dyDescent="0.25">
      <c r="A35" s="62">
        <v>9</v>
      </c>
      <c r="B35" s="62">
        <v>10</v>
      </c>
      <c r="C35" s="62">
        <v>2022</v>
      </c>
      <c r="D35" s="63" t="s">
        <v>313</v>
      </c>
      <c r="E35" s="63"/>
      <c r="F35" s="238" t="s">
        <v>314</v>
      </c>
      <c r="G35" s="63" t="s">
        <v>133</v>
      </c>
      <c r="H35" s="71" t="s">
        <v>119</v>
      </c>
      <c r="I35" s="238" t="s">
        <v>226</v>
      </c>
      <c r="J35" s="64">
        <v>2457</v>
      </c>
      <c r="K35" s="62">
        <v>14</v>
      </c>
      <c r="L35" s="65">
        <f t="shared" si="0"/>
        <v>175.5</v>
      </c>
      <c r="M35" s="200" t="s">
        <v>203</v>
      </c>
    </row>
    <row r="36" spans="1:13" x14ac:dyDescent="0.25">
      <c r="A36" s="62">
        <v>9</v>
      </c>
      <c r="B36" s="62">
        <v>10</v>
      </c>
      <c r="C36" s="62">
        <v>2022</v>
      </c>
      <c r="D36" s="63" t="s">
        <v>313</v>
      </c>
      <c r="E36" s="63"/>
      <c r="F36" s="238" t="s">
        <v>314</v>
      </c>
      <c r="G36" s="63" t="s">
        <v>133</v>
      </c>
      <c r="H36" s="71" t="s">
        <v>128</v>
      </c>
      <c r="I36" s="238" t="s">
        <v>225</v>
      </c>
      <c r="J36" s="64">
        <v>2255</v>
      </c>
      <c r="K36" s="62">
        <v>14</v>
      </c>
      <c r="L36" s="65">
        <f t="shared" si="0"/>
        <v>161.07142857142858</v>
      </c>
      <c r="M36" s="239" t="s">
        <v>316</v>
      </c>
    </row>
    <row r="37" spans="1:13" x14ac:dyDescent="0.25">
      <c r="A37" s="62">
        <v>9</v>
      </c>
      <c r="B37" s="62">
        <v>10</v>
      </c>
      <c r="C37" s="62">
        <v>2022</v>
      </c>
      <c r="D37" s="63" t="s">
        <v>313</v>
      </c>
      <c r="E37" s="63"/>
      <c r="F37" s="238" t="s">
        <v>314</v>
      </c>
      <c r="G37" s="63" t="s">
        <v>133</v>
      </c>
      <c r="H37" s="179" t="s">
        <v>134</v>
      </c>
      <c r="I37" s="238" t="s">
        <v>225</v>
      </c>
      <c r="J37" s="64">
        <v>2290</v>
      </c>
      <c r="K37" s="62">
        <v>14</v>
      </c>
      <c r="L37" s="65">
        <f t="shared" si="0"/>
        <v>163.57142857142858</v>
      </c>
      <c r="M37" s="239" t="s">
        <v>316</v>
      </c>
    </row>
    <row r="38" spans="1:13" x14ac:dyDescent="0.25">
      <c r="A38" s="62">
        <v>9</v>
      </c>
      <c r="B38" s="62">
        <v>10</v>
      </c>
      <c r="C38" s="62">
        <v>2022</v>
      </c>
      <c r="D38" s="63" t="s">
        <v>313</v>
      </c>
      <c r="E38" s="63"/>
      <c r="F38" s="238" t="s">
        <v>314</v>
      </c>
      <c r="G38" s="63" t="s">
        <v>133</v>
      </c>
      <c r="H38" s="71" t="s">
        <v>127</v>
      </c>
      <c r="I38" s="238" t="s">
        <v>317</v>
      </c>
      <c r="J38" s="64">
        <v>2296</v>
      </c>
      <c r="K38" s="62">
        <v>14</v>
      </c>
      <c r="L38" s="65">
        <f t="shared" si="0"/>
        <v>164</v>
      </c>
      <c r="M38" s="238" t="s">
        <v>319</v>
      </c>
    </row>
    <row r="39" spans="1:13" x14ac:dyDescent="0.25">
      <c r="A39" s="62">
        <v>9</v>
      </c>
      <c r="B39" s="62">
        <v>10</v>
      </c>
      <c r="C39" s="62">
        <v>2022</v>
      </c>
      <c r="D39" s="63" t="s">
        <v>313</v>
      </c>
      <c r="E39" s="63"/>
      <c r="F39" s="238" t="s">
        <v>314</v>
      </c>
      <c r="G39" s="63" t="s">
        <v>133</v>
      </c>
      <c r="H39" s="179" t="s">
        <v>224</v>
      </c>
      <c r="I39" s="238" t="s">
        <v>317</v>
      </c>
      <c r="J39" s="64">
        <v>2332</v>
      </c>
      <c r="K39" s="62">
        <v>14</v>
      </c>
      <c r="L39" s="65">
        <f t="shared" si="0"/>
        <v>166.57142857142858</v>
      </c>
      <c r="M39" s="238" t="s">
        <v>319</v>
      </c>
    </row>
    <row r="40" spans="1:13" x14ac:dyDescent="0.25">
      <c r="A40" s="62">
        <v>9</v>
      </c>
      <c r="B40" s="62">
        <v>10</v>
      </c>
      <c r="C40" s="62">
        <v>2022</v>
      </c>
      <c r="D40" s="63" t="s">
        <v>313</v>
      </c>
      <c r="E40" s="63"/>
      <c r="F40" s="238" t="s">
        <v>314</v>
      </c>
      <c r="G40" s="63" t="s">
        <v>133</v>
      </c>
      <c r="H40" s="71" t="s">
        <v>121</v>
      </c>
      <c r="I40" s="238" t="s">
        <v>318</v>
      </c>
      <c r="J40" s="64">
        <v>1354</v>
      </c>
      <c r="K40" s="62">
        <v>8</v>
      </c>
      <c r="L40" s="65">
        <f t="shared" si="0"/>
        <v>169.25</v>
      </c>
      <c r="M40" s="238" t="s">
        <v>320</v>
      </c>
    </row>
    <row r="41" spans="1:13" x14ac:dyDescent="0.25">
      <c r="A41" s="62">
        <v>9</v>
      </c>
      <c r="B41" s="62">
        <v>10</v>
      </c>
      <c r="C41" s="62">
        <v>2022</v>
      </c>
      <c r="D41" s="63" t="s">
        <v>313</v>
      </c>
      <c r="E41" s="63"/>
      <c r="F41" s="238" t="s">
        <v>314</v>
      </c>
      <c r="G41" s="63" t="s">
        <v>133</v>
      </c>
      <c r="H41" s="179" t="s">
        <v>280</v>
      </c>
      <c r="I41" s="238" t="s">
        <v>318</v>
      </c>
      <c r="J41" s="64">
        <v>1265</v>
      </c>
      <c r="K41" s="62">
        <v>8</v>
      </c>
      <c r="L41" s="65">
        <f t="shared" si="0"/>
        <v>158.125</v>
      </c>
      <c r="M41" s="238" t="s">
        <v>320</v>
      </c>
    </row>
    <row r="42" spans="1:13" x14ac:dyDescent="0.25">
      <c r="A42" s="62">
        <v>9</v>
      </c>
      <c r="B42" s="62">
        <v>10</v>
      </c>
      <c r="C42" s="62">
        <v>2022</v>
      </c>
      <c r="D42" s="63" t="s">
        <v>331</v>
      </c>
      <c r="E42" s="63"/>
      <c r="F42" s="238" t="s">
        <v>314</v>
      </c>
      <c r="G42" s="63" t="s">
        <v>118</v>
      </c>
      <c r="H42" s="179" t="s">
        <v>129</v>
      </c>
      <c r="I42" s="238" t="s">
        <v>321</v>
      </c>
      <c r="J42" s="64">
        <v>1269</v>
      </c>
      <c r="K42" s="62">
        <v>8</v>
      </c>
      <c r="L42" s="65">
        <f t="shared" si="0"/>
        <v>158.625</v>
      </c>
      <c r="M42" s="200" t="s">
        <v>203</v>
      </c>
    </row>
    <row r="43" spans="1:13" x14ac:dyDescent="0.25">
      <c r="A43" s="62">
        <v>9</v>
      </c>
      <c r="B43" s="62">
        <v>10</v>
      </c>
      <c r="C43" s="62">
        <v>2022</v>
      </c>
      <c r="D43" s="63" t="s">
        <v>331</v>
      </c>
      <c r="E43" s="63"/>
      <c r="F43" s="238" t="s">
        <v>314</v>
      </c>
      <c r="G43" s="63" t="s">
        <v>118</v>
      </c>
      <c r="H43" s="179" t="s">
        <v>223</v>
      </c>
      <c r="I43" s="238" t="s">
        <v>321</v>
      </c>
      <c r="J43" s="64">
        <v>1434</v>
      </c>
      <c r="K43" s="62">
        <v>8</v>
      </c>
      <c r="L43" s="65">
        <f t="shared" si="0"/>
        <v>179.25</v>
      </c>
      <c r="M43" s="200" t="s">
        <v>203</v>
      </c>
    </row>
    <row r="44" spans="1:13" x14ac:dyDescent="0.25">
      <c r="A44" s="62">
        <v>9</v>
      </c>
      <c r="B44" s="62">
        <v>10</v>
      </c>
      <c r="C44" s="62">
        <v>2022</v>
      </c>
      <c r="D44" s="63" t="s">
        <v>331</v>
      </c>
      <c r="E44" s="63"/>
      <c r="F44" s="238" t="s">
        <v>314</v>
      </c>
      <c r="G44" s="63" t="s">
        <v>118</v>
      </c>
      <c r="H44" s="179" t="s">
        <v>131</v>
      </c>
      <c r="I44" s="238" t="s">
        <v>322</v>
      </c>
      <c r="J44" s="64">
        <v>1467</v>
      </c>
      <c r="K44" s="62">
        <v>8</v>
      </c>
      <c r="L44" s="65">
        <f t="shared" si="0"/>
        <v>183.375</v>
      </c>
      <c r="M44" s="200" t="s">
        <v>203</v>
      </c>
    </row>
    <row r="45" spans="1:13" x14ac:dyDescent="0.25">
      <c r="A45" s="62">
        <v>9</v>
      </c>
      <c r="B45" s="62">
        <v>10</v>
      </c>
      <c r="C45" s="62">
        <v>2022</v>
      </c>
      <c r="D45" s="63" t="s">
        <v>331</v>
      </c>
      <c r="E45" s="63"/>
      <c r="F45" s="238" t="s">
        <v>314</v>
      </c>
      <c r="G45" s="63" t="s">
        <v>118</v>
      </c>
      <c r="H45" s="71" t="s">
        <v>125</v>
      </c>
      <c r="I45" s="238" t="s">
        <v>322</v>
      </c>
      <c r="J45" s="64">
        <v>1575</v>
      </c>
      <c r="K45" s="62">
        <v>8</v>
      </c>
      <c r="L45" s="233">
        <f t="shared" si="0"/>
        <v>196.875</v>
      </c>
      <c r="M45" s="200" t="s">
        <v>203</v>
      </c>
    </row>
    <row r="46" spans="1:13" x14ac:dyDescent="0.25">
      <c r="A46" s="62">
        <v>9</v>
      </c>
      <c r="B46" s="62">
        <v>10</v>
      </c>
      <c r="C46" s="62">
        <v>2022</v>
      </c>
      <c r="D46" s="63" t="s">
        <v>331</v>
      </c>
      <c r="E46" s="63"/>
      <c r="F46" s="238" t="s">
        <v>314</v>
      </c>
      <c r="G46" s="63" t="s">
        <v>118</v>
      </c>
      <c r="H46" s="179" t="s">
        <v>124</v>
      </c>
      <c r="I46" s="238" t="s">
        <v>323</v>
      </c>
      <c r="J46" s="64">
        <v>1462</v>
      </c>
      <c r="K46" s="62">
        <v>8</v>
      </c>
      <c r="L46" s="65">
        <f t="shared" si="0"/>
        <v>182.75</v>
      </c>
      <c r="M46" s="238" t="s">
        <v>231</v>
      </c>
    </row>
    <row r="47" spans="1:13" x14ac:dyDescent="0.25">
      <c r="A47" s="62">
        <v>9</v>
      </c>
      <c r="B47" s="62">
        <v>10</v>
      </c>
      <c r="C47" s="62">
        <v>2022</v>
      </c>
      <c r="D47" s="63" t="s">
        <v>331</v>
      </c>
      <c r="E47" s="63"/>
      <c r="F47" s="238" t="s">
        <v>314</v>
      </c>
      <c r="G47" s="63" t="s">
        <v>118</v>
      </c>
      <c r="H47" s="179" t="s">
        <v>239</v>
      </c>
      <c r="I47" s="238" t="s">
        <v>323</v>
      </c>
      <c r="J47" s="64">
        <v>1474</v>
      </c>
      <c r="K47" s="62">
        <v>8</v>
      </c>
      <c r="L47" s="65">
        <f t="shared" si="0"/>
        <v>184.25</v>
      </c>
      <c r="M47" s="238" t="s">
        <v>231</v>
      </c>
    </row>
    <row r="48" spans="1:13" x14ac:dyDescent="0.25">
      <c r="A48" s="62">
        <v>9</v>
      </c>
      <c r="B48" s="62">
        <v>10</v>
      </c>
      <c r="C48" s="62">
        <v>2022</v>
      </c>
      <c r="D48" s="63" t="s">
        <v>324</v>
      </c>
      <c r="E48" s="63"/>
      <c r="F48" s="238" t="s">
        <v>314</v>
      </c>
      <c r="G48" s="63" t="s">
        <v>229</v>
      </c>
      <c r="H48" s="179" t="s">
        <v>325</v>
      </c>
      <c r="I48" s="238" t="s">
        <v>326</v>
      </c>
      <c r="J48" s="64">
        <v>1048</v>
      </c>
      <c r="K48" s="62">
        <v>8</v>
      </c>
      <c r="L48" s="65">
        <f t="shared" si="0"/>
        <v>131</v>
      </c>
      <c r="M48" s="238" t="s">
        <v>231</v>
      </c>
    </row>
    <row r="49" spans="1:13" x14ac:dyDescent="0.25">
      <c r="A49" s="62">
        <v>9</v>
      </c>
      <c r="B49" s="62">
        <v>10</v>
      </c>
      <c r="C49" s="62">
        <v>2022</v>
      </c>
      <c r="D49" s="63" t="s">
        <v>324</v>
      </c>
      <c r="E49" s="63"/>
      <c r="F49" s="238" t="s">
        <v>314</v>
      </c>
      <c r="G49" s="63" t="s">
        <v>229</v>
      </c>
      <c r="H49" s="179" t="s">
        <v>132</v>
      </c>
      <c r="I49" s="238" t="s">
        <v>326</v>
      </c>
      <c r="J49" s="64">
        <v>1053</v>
      </c>
      <c r="K49" s="62">
        <v>8</v>
      </c>
      <c r="L49" s="65">
        <f t="shared" si="0"/>
        <v>131.625</v>
      </c>
      <c r="M49" s="238" t="s">
        <v>231</v>
      </c>
    </row>
    <row r="50" spans="1:13" x14ac:dyDescent="0.25">
      <c r="A50" s="62">
        <v>9</v>
      </c>
      <c r="B50" s="62">
        <v>10</v>
      </c>
      <c r="C50" s="62">
        <v>2022</v>
      </c>
      <c r="D50" s="63" t="s">
        <v>324</v>
      </c>
      <c r="E50" s="63"/>
      <c r="F50" s="238" t="s">
        <v>314</v>
      </c>
      <c r="G50" s="63" t="s">
        <v>229</v>
      </c>
      <c r="H50" s="179" t="s">
        <v>230</v>
      </c>
      <c r="I50" s="238" t="s">
        <v>327</v>
      </c>
      <c r="J50" s="64">
        <v>1172</v>
      </c>
      <c r="K50" s="62">
        <v>8</v>
      </c>
      <c r="L50" s="65">
        <f t="shared" si="0"/>
        <v>146.5</v>
      </c>
      <c r="M50" s="200" t="s">
        <v>203</v>
      </c>
    </row>
    <row r="51" spans="1:13" x14ac:dyDescent="0.25">
      <c r="A51" s="62">
        <v>9</v>
      </c>
      <c r="B51" s="62">
        <v>10</v>
      </c>
      <c r="C51" s="62">
        <v>2022</v>
      </c>
      <c r="D51" s="63" t="s">
        <v>324</v>
      </c>
      <c r="E51" s="63"/>
      <c r="F51" s="238" t="s">
        <v>314</v>
      </c>
      <c r="G51" s="63" t="s">
        <v>229</v>
      </c>
      <c r="H51" s="179" t="s">
        <v>208</v>
      </c>
      <c r="I51" s="238" t="s">
        <v>327</v>
      </c>
      <c r="J51" s="64">
        <v>1284</v>
      </c>
      <c r="K51" s="62">
        <v>8</v>
      </c>
      <c r="L51" s="65">
        <f t="shared" si="0"/>
        <v>160.5</v>
      </c>
      <c r="M51" s="200" t="s">
        <v>203</v>
      </c>
    </row>
    <row r="52" spans="1:13" x14ac:dyDescent="0.25">
      <c r="A52" s="62">
        <v>9</v>
      </c>
      <c r="B52" s="62">
        <v>10</v>
      </c>
      <c r="C52" s="62">
        <v>2022</v>
      </c>
      <c r="D52" s="63" t="s">
        <v>324</v>
      </c>
      <c r="E52" s="63"/>
      <c r="F52" s="238" t="s">
        <v>314</v>
      </c>
      <c r="G52" s="63" t="s">
        <v>229</v>
      </c>
      <c r="H52" s="179" t="s">
        <v>309</v>
      </c>
      <c r="I52" s="238" t="s">
        <v>22</v>
      </c>
      <c r="J52" s="64">
        <v>1146</v>
      </c>
      <c r="K52" s="62">
        <v>8</v>
      </c>
      <c r="L52" s="65">
        <f t="shared" si="0"/>
        <v>143.25</v>
      </c>
      <c r="M52" s="200" t="s">
        <v>203</v>
      </c>
    </row>
    <row r="53" spans="1:13" x14ac:dyDescent="0.25">
      <c r="A53" s="62">
        <v>9</v>
      </c>
      <c r="B53" s="62">
        <v>10</v>
      </c>
      <c r="C53" s="62">
        <v>2022</v>
      </c>
      <c r="D53" s="63" t="s">
        <v>324</v>
      </c>
      <c r="E53" s="63"/>
      <c r="F53" s="238" t="s">
        <v>314</v>
      </c>
      <c r="G53" s="63" t="s">
        <v>229</v>
      </c>
      <c r="H53" s="179" t="s">
        <v>249</v>
      </c>
      <c r="I53" s="238" t="s">
        <v>22</v>
      </c>
      <c r="J53" s="64">
        <v>1293</v>
      </c>
      <c r="K53" s="62">
        <v>8</v>
      </c>
      <c r="L53" s="65">
        <f t="shared" si="0"/>
        <v>161.625</v>
      </c>
      <c r="M53" s="200" t="s">
        <v>203</v>
      </c>
    </row>
    <row r="54" spans="1:13" x14ac:dyDescent="0.25">
      <c r="A54" s="62">
        <v>9</v>
      </c>
      <c r="B54" s="62">
        <v>10</v>
      </c>
      <c r="C54" s="62">
        <v>2022</v>
      </c>
      <c r="D54" s="63" t="s">
        <v>324</v>
      </c>
      <c r="E54" s="63"/>
      <c r="F54" s="238" t="s">
        <v>314</v>
      </c>
      <c r="G54" s="63" t="s">
        <v>229</v>
      </c>
      <c r="H54" s="179" t="s">
        <v>328</v>
      </c>
      <c r="I54" s="238" t="s">
        <v>24</v>
      </c>
      <c r="J54" s="64">
        <v>1043</v>
      </c>
      <c r="K54" s="62">
        <v>8</v>
      </c>
      <c r="L54" s="65">
        <f t="shared" si="0"/>
        <v>130.375</v>
      </c>
      <c r="M54" s="238" t="s">
        <v>329</v>
      </c>
    </row>
    <row r="55" spans="1:13" x14ac:dyDescent="0.25">
      <c r="A55" s="62">
        <v>9</v>
      </c>
      <c r="B55" s="62">
        <v>10</v>
      </c>
      <c r="C55" s="62">
        <v>2022</v>
      </c>
      <c r="D55" s="63" t="s">
        <v>324</v>
      </c>
      <c r="E55" s="63"/>
      <c r="F55" s="238" t="s">
        <v>314</v>
      </c>
      <c r="G55" s="63" t="s">
        <v>229</v>
      </c>
      <c r="H55" s="179" t="s">
        <v>330</v>
      </c>
      <c r="I55" s="238" t="s">
        <v>24</v>
      </c>
      <c r="J55" s="64">
        <v>1129</v>
      </c>
      <c r="K55" s="62">
        <v>8</v>
      </c>
      <c r="L55" s="65">
        <f t="shared" si="0"/>
        <v>141.125</v>
      </c>
      <c r="M55" s="238" t="s">
        <v>329</v>
      </c>
    </row>
    <row r="56" spans="1:13" x14ac:dyDescent="0.25">
      <c r="A56" s="62">
        <v>16</v>
      </c>
      <c r="B56" s="62">
        <v>10</v>
      </c>
      <c r="C56" s="62">
        <v>2022</v>
      </c>
      <c r="D56" s="63" t="s">
        <v>352</v>
      </c>
      <c r="E56" s="63"/>
      <c r="F56" s="244" t="s">
        <v>353</v>
      </c>
      <c r="G56" s="63" t="s">
        <v>133</v>
      </c>
      <c r="H56" s="179" t="s">
        <v>132</v>
      </c>
      <c r="I56" s="244"/>
      <c r="J56" s="64">
        <v>888</v>
      </c>
      <c r="K56" s="62">
        <v>7</v>
      </c>
      <c r="L56" s="65">
        <f t="shared" si="0"/>
        <v>126.85714285714286</v>
      </c>
      <c r="M56" s="239" t="s">
        <v>316</v>
      </c>
    </row>
    <row r="57" spans="1:13" x14ac:dyDescent="0.25">
      <c r="A57" s="62">
        <v>16</v>
      </c>
      <c r="B57" s="62">
        <v>10</v>
      </c>
      <c r="C57" s="62">
        <v>2022</v>
      </c>
      <c r="D57" s="63" t="s">
        <v>352</v>
      </c>
      <c r="E57" s="63"/>
      <c r="F57" s="244" t="s">
        <v>353</v>
      </c>
      <c r="G57" s="63" t="s">
        <v>133</v>
      </c>
      <c r="H57" s="179" t="s">
        <v>325</v>
      </c>
      <c r="I57" s="244"/>
      <c r="J57" s="64">
        <v>879</v>
      </c>
      <c r="K57" s="62">
        <v>7</v>
      </c>
      <c r="L57" s="65">
        <f t="shared" si="0"/>
        <v>125.57142857142857</v>
      </c>
      <c r="M57" s="239" t="s">
        <v>316</v>
      </c>
    </row>
    <row r="58" spans="1:13" x14ac:dyDescent="0.25">
      <c r="A58" s="62">
        <v>16</v>
      </c>
      <c r="B58" s="62">
        <v>10</v>
      </c>
      <c r="C58" s="62">
        <v>2022</v>
      </c>
      <c r="D58" s="63" t="s">
        <v>352</v>
      </c>
      <c r="E58" s="63"/>
      <c r="F58" s="244" t="s">
        <v>353</v>
      </c>
      <c r="G58" s="63" t="s">
        <v>133</v>
      </c>
      <c r="H58" s="179" t="s">
        <v>309</v>
      </c>
      <c r="I58" s="244"/>
      <c r="J58" s="64">
        <v>750</v>
      </c>
      <c r="K58" s="62">
        <v>6</v>
      </c>
      <c r="L58" s="65">
        <f t="shared" si="0"/>
        <v>125</v>
      </c>
      <c r="M58" s="239" t="s">
        <v>316</v>
      </c>
    </row>
    <row r="59" spans="1:13" x14ac:dyDescent="0.25">
      <c r="A59" s="62">
        <v>16</v>
      </c>
      <c r="B59" s="62">
        <v>10</v>
      </c>
      <c r="C59" s="62">
        <v>2022</v>
      </c>
      <c r="D59" s="63" t="s">
        <v>352</v>
      </c>
      <c r="E59" s="63"/>
      <c r="F59" s="244" t="s">
        <v>353</v>
      </c>
      <c r="G59" s="63" t="s">
        <v>133</v>
      </c>
      <c r="H59" s="179" t="s">
        <v>134</v>
      </c>
      <c r="I59" s="244"/>
      <c r="J59" s="64">
        <v>1151</v>
      </c>
      <c r="K59" s="62">
        <v>7</v>
      </c>
      <c r="L59" s="65">
        <f t="shared" si="0"/>
        <v>164.42857142857142</v>
      </c>
      <c r="M59" s="239" t="s">
        <v>316</v>
      </c>
    </row>
    <row r="60" spans="1:13" x14ac:dyDescent="0.25">
      <c r="A60" s="62">
        <v>16</v>
      </c>
      <c r="B60" s="62">
        <v>10</v>
      </c>
      <c r="C60" s="62">
        <v>2022</v>
      </c>
      <c r="D60" s="63" t="s">
        <v>361</v>
      </c>
      <c r="E60" s="63"/>
      <c r="F60" s="246" t="s">
        <v>362</v>
      </c>
      <c r="G60" s="63" t="s">
        <v>118</v>
      </c>
      <c r="H60" s="71" t="s">
        <v>125</v>
      </c>
      <c r="I60" s="246"/>
      <c r="J60" s="64">
        <v>1798</v>
      </c>
      <c r="K60" s="62">
        <v>9</v>
      </c>
      <c r="L60" s="65">
        <f t="shared" si="0"/>
        <v>199.77777777777777</v>
      </c>
      <c r="M60" s="200" t="s">
        <v>203</v>
      </c>
    </row>
    <row r="61" spans="1:13" x14ac:dyDescent="0.25">
      <c r="A61" s="62">
        <v>16</v>
      </c>
      <c r="B61" s="62">
        <v>10</v>
      </c>
      <c r="C61" s="62">
        <v>2022</v>
      </c>
      <c r="D61" s="63" t="s">
        <v>361</v>
      </c>
      <c r="E61" s="63"/>
      <c r="F61" s="246" t="s">
        <v>362</v>
      </c>
      <c r="G61" s="63" t="s">
        <v>118</v>
      </c>
      <c r="H61" s="179" t="s">
        <v>224</v>
      </c>
      <c r="I61" s="246"/>
      <c r="J61" s="64">
        <v>1857</v>
      </c>
      <c r="K61" s="62">
        <v>9</v>
      </c>
      <c r="L61" s="60">
        <f t="shared" si="0"/>
        <v>206.33333333333334</v>
      </c>
      <c r="M61" s="200" t="s">
        <v>203</v>
      </c>
    </row>
    <row r="62" spans="1:13" x14ac:dyDescent="0.25">
      <c r="A62" s="62">
        <v>16</v>
      </c>
      <c r="B62" s="62">
        <v>10</v>
      </c>
      <c r="C62" s="62">
        <v>2022</v>
      </c>
      <c r="D62" s="63" t="s">
        <v>361</v>
      </c>
      <c r="E62" s="63"/>
      <c r="F62" s="246" t="s">
        <v>362</v>
      </c>
      <c r="G62" s="63" t="s">
        <v>118</v>
      </c>
      <c r="H62" s="179" t="s">
        <v>130</v>
      </c>
      <c r="I62" s="246"/>
      <c r="J62" s="64">
        <v>460</v>
      </c>
      <c r="K62" s="62">
        <v>3</v>
      </c>
      <c r="L62" s="65">
        <f t="shared" si="0"/>
        <v>153.33333333333334</v>
      </c>
      <c r="M62" s="200" t="s">
        <v>203</v>
      </c>
    </row>
    <row r="63" spans="1:13" x14ac:dyDescent="0.25">
      <c r="A63" s="62">
        <v>16</v>
      </c>
      <c r="B63" s="62">
        <v>10</v>
      </c>
      <c r="C63" s="62">
        <v>2022</v>
      </c>
      <c r="D63" s="63" t="s">
        <v>361</v>
      </c>
      <c r="E63" s="63"/>
      <c r="F63" s="246" t="s">
        <v>362</v>
      </c>
      <c r="G63" s="63" t="s">
        <v>118</v>
      </c>
      <c r="H63" s="179" t="s">
        <v>131</v>
      </c>
      <c r="I63" s="246"/>
      <c r="J63" s="64">
        <v>1448</v>
      </c>
      <c r="K63" s="62">
        <v>8</v>
      </c>
      <c r="L63" s="65">
        <f t="shared" si="0"/>
        <v>181</v>
      </c>
      <c r="M63" s="200" t="s">
        <v>203</v>
      </c>
    </row>
    <row r="64" spans="1:13" x14ac:dyDescent="0.25">
      <c r="A64" s="62">
        <v>16</v>
      </c>
      <c r="B64" s="62">
        <v>10</v>
      </c>
      <c r="C64" s="62">
        <v>2022</v>
      </c>
      <c r="D64" s="63" t="s">
        <v>361</v>
      </c>
      <c r="E64" s="63"/>
      <c r="F64" s="246" t="s">
        <v>362</v>
      </c>
      <c r="G64" s="63" t="s">
        <v>118</v>
      </c>
      <c r="H64" s="179" t="s">
        <v>138</v>
      </c>
      <c r="I64" s="246"/>
      <c r="J64" s="64">
        <v>1693</v>
      </c>
      <c r="K64" s="62">
        <v>9</v>
      </c>
      <c r="L64" s="65">
        <f t="shared" si="0"/>
        <v>188.11111111111111</v>
      </c>
      <c r="M64" s="200" t="s">
        <v>203</v>
      </c>
    </row>
    <row r="65" spans="1:13" x14ac:dyDescent="0.25">
      <c r="A65" s="62">
        <v>16</v>
      </c>
      <c r="B65" s="62">
        <v>10</v>
      </c>
      <c r="C65" s="62">
        <v>2022</v>
      </c>
      <c r="D65" s="63" t="s">
        <v>361</v>
      </c>
      <c r="E65" s="63"/>
      <c r="F65" s="246" t="s">
        <v>362</v>
      </c>
      <c r="G65" s="63" t="s">
        <v>118</v>
      </c>
      <c r="H65" s="179" t="s">
        <v>123</v>
      </c>
      <c r="I65" s="246"/>
      <c r="J65" s="64">
        <v>1199</v>
      </c>
      <c r="K65" s="62">
        <v>7</v>
      </c>
      <c r="L65" s="65">
        <f t="shared" si="0"/>
        <v>171.28571428571428</v>
      </c>
      <c r="M65" s="200" t="s">
        <v>203</v>
      </c>
    </row>
    <row r="66" spans="1:13" x14ac:dyDescent="0.25">
      <c r="A66" s="62">
        <v>16</v>
      </c>
      <c r="B66" s="62">
        <v>10</v>
      </c>
      <c r="C66" s="62">
        <v>2022</v>
      </c>
      <c r="D66" s="63" t="s">
        <v>363</v>
      </c>
      <c r="E66" s="63"/>
      <c r="F66" s="246" t="s">
        <v>364</v>
      </c>
      <c r="G66" s="63" t="s">
        <v>229</v>
      </c>
      <c r="H66" s="179" t="s">
        <v>240</v>
      </c>
      <c r="I66" s="246"/>
      <c r="J66" s="64">
        <v>768</v>
      </c>
      <c r="K66" s="62">
        <v>5</v>
      </c>
      <c r="L66" s="65">
        <f t="shared" si="0"/>
        <v>153.6</v>
      </c>
      <c r="M66" s="246" t="s">
        <v>365</v>
      </c>
    </row>
    <row r="67" spans="1:13" x14ac:dyDescent="0.25">
      <c r="A67" s="62">
        <v>16</v>
      </c>
      <c r="B67" s="62">
        <v>10</v>
      </c>
      <c r="C67" s="62">
        <v>2022</v>
      </c>
      <c r="D67" s="63" t="s">
        <v>363</v>
      </c>
      <c r="E67" s="63"/>
      <c r="F67" s="246" t="s">
        <v>364</v>
      </c>
      <c r="G67" s="63" t="s">
        <v>229</v>
      </c>
      <c r="H67" s="179" t="s">
        <v>328</v>
      </c>
      <c r="I67" s="246"/>
      <c r="J67" s="64">
        <v>700</v>
      </c>
      <c r="K67" s="62">
        <v>5</v>
      </c>
      <c r="L67" s="65">
        <f t="shared" si="0"/>
        <v>140</v>
      </c>
      <c r="M67" s="246" t="s">
        <v>365</v>
      </c>
    </row>
    <row r="68" spans="1:13" x14ac:dyDescent="0.25">
      <c r="A68" s="62">
        <v>16</v>
      </c>
      <c r="B68" s="62">
        <v>10</v>
      </c>
      <c r="C68" s="62">
        <v>2022</v>
      </c>
      <c r="D68" s="63" t="s">
        <v>363</v>
      </c>
      <c r="E68" s="63"/>
      <c r="F68" s="246" t="s">
        <v>364</v>
      </c>
      <c r="G68" s="63" t="s">
        <v>229</v>
      </c>
      <c r="H68" s="179" t="s">
        <v>330</v>
      </c>
      <c r="I68" s="246"/>
      <c r="J68" s="64">
        <v>659</v>
      </c>
      <c r="K68" s="62">
        <v>5</v>
      </c>
      <c r="L68" s="65">
        <f t="shared" si="0"/>
        <v>131.80000000000001</v>
      </c>
      <c r="M68" s="246" t="s">
        <v>365</v>
      </c>
    </row>
    <row r="69" spans="1:13" x14ac:dyDescent="0.25">
      <c r="A69" s="62">
        <v>16</v>
      </c>
      <c r="B69" s="62">
        <v>10</v>
      </c>
      <c r="C69" s="62">
        <v>2022</v>
      </c>
      <c r="D69" s="63" t="s">
        <v>363</v>
      </c>
      <c r="E69" s="63"/>
      <c r="F69" s="246" t="s">
        <v>364</v>
      </c>
      <c r="G69" s="63" t="s">
        <v>229</v>
      </c>
      <c r="H69" s="179" t="s">
        <v>208</v>
      </c>
      <c r="I69" s="246"/>
      <c r="J69" s="64">
        <v>680</v>
      </c>
      <c r="K69" s="62">
        <v>5</v>
      </c>
      <c r="L69" s="65">
        <f t="shared" si="0"/>
        <v>136</v>
      </c>
      <c r="M69" s="246" t="s">
        <v>365</v>
      </c>
    </row>
    <row r="70" spans="1:13" x14ac:dyDescent="0.25">
      <c r="A70" s="62">
        <v>23</v>
      </c>
      <c r="B70" s="62">
        <v>10</v>
      </c>
      <c r="C70" s="62">
        <v>2022</v>
      </c>
      <c r="D70" s="63" t="s">
        <v>382</v>
      </c>
      <c r="E70" s="63"/>
      <c r="F70" s="248" t="s">
        <v>386</v>
      </c>
      <c r="G70" s="63" t="s">
        <v>229</v>
      </c>
      <c r="H70" s="71" t="s">
        <v>119</v>
      </c>
      <c r="I70" s="248"/>
      <c r="J70" s="64">
        <v>1378</v>
      </c>
      <c r="K70" s="62">
        <v>8</v>
      </c>
      <c r="L70" s="65">
        <f t="shared" si="0"/>
        <v>172.25</v>
      </c>
      <c r="M70" s="199" t="s">
        <v>381</v>
      </c>
    </row>
    <row r="71" spans="1:13" x14ac:dyDescent="0.25">
      <c r="A71" s="62">
        <v>23</v>
      </c>
      <c r="B71" s="62">
        <v>10</v>
      </c>
      <c r="C71" s="62">
        <v>2022</v>
      </c>
      <c r="D71" s="63" t="s">
        <v>382</v>
      </c>
      <c r="E71" s="63"/>
      <c r="F71" s="248" t="s">
        <v>386</v>
      </c>
      <c r="G71" s="63" t="s">
        <v>229</v>
      </c>
      <c r="H71" s="179" t="s">
        <v>280</v>
      </c>
      <c r="I71" s="248"/>
      <c r="J71" s="64">
        <v>1579</v>
      </c>
      <c r="K71" s="62">
        <v>8</v>
      </c>
      <c r="L71" s="233">
        <f t="shared" si="0"/>
        <v>197.375</v>
      </c>
      <c r="M71" s="199" t="s">
        <v>383</v>
      </c>
    </row>
    <row r="72" spans="1:13" x14ac:dyDescent="0.25">
      <c r="A72" s="62">
        <v>23</v>
      </c>
      <c r="B72" s="62">
        <v>10</v>
      </c>
      <c r="C72" s="62">
        <v>2022</v>
      </c>
      <c r="D72" s="63" t="s">
        <v>382</v>
      </c>
      <c r="E72" s="63"/>
      <c r="F72" s="248" t="s">
        <v>386</v>
      </c>
      <c r="G72" s="63" t="s">
        <v>229</v>
      </c>
      <c r="H72" s="71" t="s">
        <v>121</v>
      </c>
      <c r="I72" s="248"/>
      <c r="J72" s="64">
        <v>1466</v>
      </c>
      <c r="K72" s="62">
        <v>8</v>
      </c>
      <c r="L72" s="65">
        <f t="shared" si="0"/>
        <v>183.25</v>
      </c>
      <c r="M72" s="200" t="s">
        <v>135</v>
      </c>
    </row>
    <row r="73" spans="1:13" x14ac:dyDescent="0.25">
      <c r="A73" s="62">
        <v>23</v>
      </c>
      <c r="B73" s="62">
        <v>10</v>
      </c>
      <c r="C73" s="62">
        <v>2022</v>
      </c>
      <c r="D73" s="63" t="s">
        <v>382</v>
      </c>
      <c r="E73" s="63"/>
      <c r="F73" s="248" t="s">
        <v>386</v>
      </c>
      <c r="G73" s="63" t="s">
        <v>229</v>
      </c>
      <c r="H73" s="179" t="s">
        <v>239</v>
      </c>
      <c r="I73" s="248"/>
      <c r="J73" s="64">
        <v>1287</v>
      </c>
      <c r="K73" s="62">
        <v>8</v>
      </c>
      <c r="L73" s="65">
        <f t="shared" si="0"/>
        <v>160.875</v>
      </c>
      <c r="M73" s="248" t="s">
        <v>303</v>
      </c>
    </row>
    <row r="74" spans="1:13" x14ac:dyDescent="0.25">
      <c r="A74" s="62">
        <v>23</v>
      </c>
      <c r="B74" s="62">
        <v>10</v>
      </c>
      <c r="C74" s="62">
        <v>2022</v>
      </c>
      <c r="D74" s="63" t="s">
        <v>384</v>
      </c>
      <c r="E74" s="63"/>
      <c r="F74" s="248" t="s">
        <v>386</v>
      </c>
      <c r="G74" s="63" t="s">
        <v>229</v>
      </c>
      <c r="H74" s="179" t="s">
        <v>278</v>
      </c>
      <c r="I74" s="248"/>
      <c r="J74" s="64">
        <v>1294</v>
      </c>
      <c r="K74" s="62">
        <v>8</v>
      </c>
      <c r="L74" s="65">
        <f t="shared" si="0"/>
        <v>161.75</v>
      </c>
      <c r="M74" s="199" t="s">
        <v>381</v>
      </c>
    </row>
    <row r="75" spans="1:13" x14ac:dyDescent="0.25">
      <c r="A75" s="62">
        <v>23</v>
      </c>
      <c r="B75" s="62">
        <v>10</v>
      </c>
      <c r="C75" s="62">
        <v>2022</v>
      </c>
      <c r="D75" s="63" t="s">
        <v>384</v>
      </c>
      <c r="E75" s="63"/>
      <c r="F75" s="248" t="s">
        <v>386</v>
      </c>
      <c r="G75" s="63" t="s">
        <v>229</v>
      </c>
      <c r="H75" s="179" t="s">
        <v>325</v>
      </c>
      <c r="I75" s="248"/>
      <c r="J75" s="64">
        <v>1074</v>
      </c>
      <c r="K75" s="62">
        <v>8</v>
      </c>
      <c r="L75" s="65">
        <f t="shared" si="0"/>
        <v>134.25</v>
      </c>
      <c r="M75" s="200" t="s">
        <v>135</v>
      </c>
    </row>
    <row r="76" spans="1:13" x14ac:dyDescent="0.25">
      <c r="A76" s="62">
        <v>23</v>
      </c>
      <c r="B76" s="62">
        <v>10</v>
      </c>
      <c r="C76" s="62">
        <v>2022</v>
      </c>
      <c r="D76" s="63" t="s">
        <v>384</v>
      </c>
      <c r="E76" s="63"/>
      <c r="F76" s="248" t="s">
        <v>386</v>
      </c>
      <c r="G76" s="63" t="s">
        <v>229</v>
      </c>
      <c r="H76" s="179" t="s">
        <v>309</v>
      </c>
      <c r="I76" s="248"/>
      <c r="J76" s="64">
        <v>1015</v>
      </c>
      <c r="K76" s="62">
        <v>8</v>
      </c>
      <c r="L76" s="65">
        <f t="shared" si="0"/>
        <v>126.875</v>
      </c>
      <c r="M76" s="239" t="s">
        <v>136</v>
      </c>
    </row>
    <row r="77" spans="1:13" x14ac:dyDescent="0.25">
      <c r="A77" s="62">
        <v>23</v>
      </c>
      <c r="B77" s="62">
        <v>10</v>
      </c>
      <c r="C77" s="62">
        <v>2022</v>
      </c>
      <c r="D77" s="63" t="s">
        <v>384</v>
      </c>
      <c r="E77" s="63"/>
      <c r="F77" s="248" t="s">
        <v>386</v>
      </c>
      <c r="G77" s="63" t="s">
        <v>229</v>
      </c>
      <c r="H77" s="179" t="s">
        <v>132</v>
      </c>
      <c r="I77" s="248"/>
      <c r="J77" s="64">
        <v>997</v>
      </c>
      <c r="K77" s="62">
        <v>8</v>
      </c>
      <c r="L77" s="65">
        <f t="shared" si="0"/>
        <v>124.625</v>
      </c>
      <c r="M77" s="248" t="s">
        <v>303</v>
      </c>
    </row>
    <row r="78" spans="1:13" x14ac:dyDescent="0.25">
      <c r="A78" s="62">
        <v>23</v>
      </c>
      <c r="B78" s="62">
        <v>10</v>
      </c>
      <c r="C78" s="62">
        <v>2022</v>
      </c>
      <c r="D78" s="63" t="s">
        <v>384</v>
      </c>
      <c r="E78" s="63"/>
      <c r="F78" s="248" t="s">
        <v>386</v>
      </c>
      <c r="G78" s="63" t="s">
        <v>229</v>
      </c>
      <c r="H78" s="179" t="s">
        <v>224</v>
      </c>
      <c r="I78" s="248"/>
      <c r="J78" s="64">
        <v>1623</v>
      </c>
      <c r="K78" s="62">
        <v>8</v>
      </c>
      <c r="L78" s="60">
        <f t="shared" si="0"/>
        <v>202.875</v>
      </c>
      <c r="M78" s="199" t="s">
        <v>383</v>
      </c>
    </row>
    <row r="79" spans="1:13" x14ac:dyDescent="0.25">
      <c r="A79" s="62">
        <v>23</v>
      </c>
      <c r="B79" s="62">
        <v>10</v>
      </c>
      <c r="C79" s="62">
        <v>2022</v>
      </c>
      <c r="D79" s="63" t="s">
        <v>384</v>
      </c>
      <c r="E79" s="63"/>
      <c r="F79" s="248" t="s">
        <v>386</v>
      </c>
      <c r="G79" s="63" t="s">
        <v>229</v>
      </c>
      <c r="H79" s="179" t="s">
        <v>131</v>
      </c>
      <c r="I79" s="248"/>
      <c r="J79" s="64">
        <v>1452</v>
      </c>
      <c r="K79" s="62">
        <v>8</v>
      </c>
      <c r="L79" s="65">
        <f t="shared" si="0"/>
        <v>181.5</v>
      </c>
      <c r="M79" s="248" t="s">
        <v>303</v>
      </c>
    </row>
    <row r="80" spans="1:13" x14ac:dyDescent="0.25">
      <c r="A80" s="62">
        <v>23</v>
      </c>
      <c r="B80" s="62">
        <v>10</v>
      </c>
      <c r="C80" s="62">
        <v>2022</v>
      </c>
      <c r="D80" s="63" t="s">
        <v>384</v>
      </c>
      <c r="E80" s="63"/>
      <c r="F80" s="248" t="s">
        <v>386</v>
      </c>
      <c r="G80" s="63" t="s">
        <v>229</v>
      </c>
      <c r="H80" s="179" t="s">
        <v>124</v>
      </c>
      <c r="I80" s="248"/>
      <c r="J80" s="64">
        <v>1331</v>
      </c>
      <c r="K80" s="62">
        <v>8</v>
      </c>
      <c r="L80" s="65">
        <f t="shared" si="0"/>
        <v>166.375</v>
      </c>
      <c r="M80" s="248" t="s">
        <v>385</v>
      </c>
    </row>
    <row r="81" spans="1:13" x14ac:dyDescent="0.25">
      <c r="A81" s="62">
        <v>23</v>
      </c>
      <c r="B81" s="62">
        <v>10</v>
      </c>
      <c r="C81" s="62">
        <v>2022</v>
      </c>
      <c r="D81" s="63" t="s">
        <v>384</v>
      </c>
      <c r="E81" s="63"/>
      <c r="F81" s="248" t="s">
        <v>386</v>
      </c>
      <c r="G81" s="63" t="s">
        <v>229</v>
      </c>
      <c r="H81" s="179" t="s">
        <v>138</v>
      </c>
      <c r="I81" s="248"/>
      <c r="J81" s="64">
        <v>1290</v>
      </c>
      <c r="K81" s="62">
        <v>8</v>
      </c>
      <c r="L81" s="65">
        <f t="shared" si="0"/>
        <v>161.25</v>
      </c>
      <c r="M81" s="248" t="s">
        <v>387</v>
      </c>
    </row>
    <row r="82" spans="1:13" x14ac:dyDescent="0.25">
      <c r="A82" s="62">
        <v>23</v>
      </c>
      <c r="B82" s="62">
        <v>10</v>
      </c>
      <c r="C82" s="62">
        <v>2022</v>
      </c>
      <c r="D82" s="63" t="s">
        <v>384</v>
      </c>
      <c r="E82" s="63"/>
      <c r="F82" s="248" t="s">
        <v>386</v>
      </c>
      <c r="G82" s="63" t="s">
        <v>229</v>
      </c>
      <c r="H82" s="179" t="s">
        <v>208</v>
      </c>
      <c r="I82" s="248"/>
      <c r="J82" s="64">
        <v>1209</v>
      </c>
      <c r="K82" s="62">
        <v>8</v>
      </c>
      <c r="L82" s="65">
        <f t="shared" si="0"/>
        <v>151.125</v>
      </c>
      <c r="M82" s="248" t="s">
        <v>285</v>
      </c>
    </row>
    <row r="83" spans="1:13" x14ac:dyDescent="0.25">
      <c r="A83" s="62">
        <v>23</v>
      </c>
      <c r="B83" s="62">
        <v>10</v>
      </c>
      <c r="C83" s="62">
        <v>2022</v>
      </c>
      <c r="D83" s="63" t="s">
        <v>384</v>
      </c>
      <c r="E83" s="63"/>
      <c r="F83" s="248" t="s">
        <v>386</v>
      </c>
      <c r="G83" s="63" t="s">
        <v>229</v>
      </c>
      <c r="H83" s="179" t="s">
        <v>230</v>
      </c>
      <c r="I83" s="248"/>
      <c r="J83" s="64">
        <v>1193</v>
      </c>
      <c r="K83" s="62">
        <v>8</v>
      </c>
      <c r="L83" s="65">
        <f t="shared" si="0"/>
        <v>149.125</v>
      </c>
      <c r="M83" s="248" t="s">
        <v>388</v>
      </c>
    </row>
    <row r="84" spans="1:13" x14ac:dyDescent="0.25">
      <c r="A84" s="62">
        <v>6</v>
      </c>
      <c r="B84" s="62">
        <v>11</v>
      </c>
      <c r="C84" s="62">
        <v>2022</v>
      </c>
      <c r="D84" s="63" t="s">
        <v>403</v>
      </c>
      <c r="E84" s="63"/>
      <c r="F84" s="250" t="s">
        <v>306</v>
      </c>
      <c r="G84" s="63" t="s">
        <v>133</v>
      </c>
      <c r="H84" s="179" t="s">
        <v>309</v>
      </c>
      <c r="I84" s="250" t="s">
        <v>120</v>
      </c>
      <c r="J84" s="64">
        <v>1554</v>
      </c>
      <c r="K84" s="62">
        <v>11</v>
      </c>
      <c r="L84" s="65">
        <f t="shared" si="0"/>
        <v>141.27272727272728</v>
      </c>
      <c r="M84" s="250" t="s">
        <v>404</v>
      </c>
    </row>
    <row r="85" spans="1:13" x14ac:dyDescent="0.25">
      <c r="A85" s="62">
        <v>6</v>
      </c>
      <c r="B85" s="62">
        <v>11</v>
      </c>
      <c r="C85" s="62">
        <v>2022</v>
      </c>
      <c r="D85" s="63" t="s">
        <v>403</v>
      </c>
      <c r="E85" s="63"/>
      <c r="F85" s="250" t="s">
        <v>306</v>
      </c>
      <c r="G85" s="63" t="s">
        <v>133</v>
      </c>
      <c r="H85" s="179" t="s">
        <v>246</v>
      </c>
      <c r="I85" s="250" t="s">
        <v>120</v>
      </c>
      <c r="J85" s="64">
        <v>1799</v>
      </c>
      <c r="K85" s="62">
        <v>11</v>
      </c>
      <c r="L85" s="65">
        <f t="shared" si="0"/>
        <v>163.54545454545453</v>
      </c>
      <c r="M85" s="250" t="s">
        <v>404</v>
      </c>
    </row>
    <row r="86" spans="1:13" x14ac:dyDescent="0.25">
      <c r="A86" s="62">
        <v>6</v>
      </c>
      <c r="B86" s="62">
        <v>11</v>
      </c>
      <c r="C86" s="62">
        <v>2022</v>
      </c>
      <c r="D86" s="63" t="s">
        <v>403</v>
      </c>
      <c r="E86" s="63"/>
      <c r="F86" s="250" t="s">
        <v>306</v>
      </c>
      <c r="G86" s="63" t="s">
        <v>133</v>
      </c>
      <c r="H86" s="71" t="s">
        <v>119</v>
      </c>
      <c r="I86" s="250"/>
      <c r="J86" s="64">
        <v>1961</v>
      </c>
      <c r="K86" s="62">
        <v>11</v>
      </c>
      <c r="L86" s="65">
        <f t="shared" si="0"/>
        <v>178.27272727272728</v>
      </c>
      <c r="M86" s="250" t="s">
        <v>387</v>
      </c>
    </row>
    <row r="87" spans="1:13" x14ac:dyDescent="0.25">
      <c r="A87" s="62">
        <v>13</v>
      </c>
      <c r="B87" s="62">
        <v>11</v>
      </c>
      <c r="C87" s="62">
        <v>2022</v>
      </c>
      <c r="D87" s="63" t="s">
        <v>407</v>
      </c>
      <c r="E87" s="63"/>
      <c r="F87" s="252" t="s">
        <v>306</v>
      </c>
      <c r="G87" s="63" t="s">
        <v>118</v>
      </c>
      <c r="H87" s="71" t="s">
        <v>121</v>
      </c>
      <c r="I87" s="252" t="s">
        <v>120</v>
      </c>
      <c r="J87" s="64">
        <v>2853</v>
      </c>
      <c r="K87" s="62">
        <v>14</v>
      </c>
      <c r="L87" s="60">
        <f t="shared" si="0"/>
        <v>203.78571428571428</v>
      </c>
      <c r="M87" s="252" t="s">
        <v>231</v>
      </c>
    </row>
    <row r="88" spans="1:13" x14ac:dyDescent="0.25">
      <c r="A88" s="62">
        <v>13</v>
      </c>
      <c r="B88" s="62">
        <v>11</v>
      </c>
      <c r="C88" s="62">
        <v>2022</v>
      </c>
      <c r="D88" s="63" t="s">
        <v>407</v>
      </c>
      <c r="E88" s="63"/>
      <c r="F88" s="252" t="s">
        <v>306</v>
      </c>
      <c r="G88" s="63" t="s">
        <v>118</v>
      </c>
      <c r="H88" s="179" t="s">
        <v>280</v>
      </c>
      <c r="I88" s="252" t="s">
        <v>120</v>
      </c>
      <c r="J88" s="64">
        <v>2696</v>
      </c>
      <c r="K88" s="62">
        <v>14</v>
      </c>
      <c r="L88" s="233">
        <f t="shared" si="0"/>
        <v>192.57142857142858</v>
      </c>
      <c r="M88" s="252" t="s">
        <v>231</v>
      </c>
    </row>
    <row r="89" spans="1:13" x14ac:dyDescent="0.25">
      <c r="A89" s="62">
        <v>13</v>
      </c>
      <c r="B89" s="62">
        <v>11</v>
      </c>
      <c r="C89" s="62">
        <v>2022</v>
      </c>
      <c r="D89" s="63" t="s">
        <v>407</v>
      </c>
      <c r="E89" s="63"/>
      <c r="F89" s="252" t="s">
        <v>306</v>
      </c>
      <c r="G89" s="63" t="s">
        <v>118</v>
      </c>
      <c r="H89" s="179" t="s">
        <v>124</v>
      </c>
      <c r="I89" s="252" t="s">
        <v>226</v>
      </c>
      <c r="J89" s="64">
        <v>2540</v>
      </c>
      <c r="K89" s="62">
        <v>14</v>
      </c>
      <c r="L89" s="65">
        <f t="shared" si="0"/>
        <v>181.42857142857142</v>
      </c>
      <c r="M89" s="252" t="s">
        <v>408</v>
      </c>
    </row>
    <row r="90" spans="1:13" x14ac:dyDescent="0.25">
      <c r="A90" s="62">
        <v>13</v>
      </c>
      <c r="B90" s="62">
        <v>11</v>
      </c>
      <c r="C90" s="62">
        <v>2022</v>
      </c>
      <c r="D90" s="63" t="s">
        <v>407</v>
      </c>
      <c r="E90" s="63"/>
      <c r="F90" s="252" t="s">
        <v>306</v>
      </c>
      <c r="G90" s="63" t="s">
        <v>118</v>
      </c>
      <c r="H90" s="179" t="s">
        <v>278</v>
      </c>
      <c r="I90" s="252" t="s">
        <v>226</v>
      </c>
      <c r="J90" s="64">
        <v>2357</v>
      </c>
      <c r="K90" s="62">
        <v>14</v>
      </c>
      <c r="L90" s="65">
        <f t="shared" si="0"/>
        <v>168.35714285714286</v>
      </c>
      <c r="M90" s="252" t="s">
        <v>408</v>
      </c>
    </row>
    <row r="91" spans="1:13" x14ac:dyDescent="0.25">
      <c r="A91" s="62">
        <v>13</v>
      </c>
      <c r="B91" s="62">
        <v>11</v>
      </c>
      <c r="C91" s="62">
        <v>2022</v>
      </c>
      <c r="D91" s="63" t="s">
        <v>407</v>
      </c>
      <c r="E91" s="63"/>
      <c r="F91" s="252" t="s">
        <v>306</v>
      </c>
      <c r="G91" s="63" t="s">
        <v>118</v>
      </c>
      <c r="H91" s="71" t="s">
        <v>119</v>
      </c>
      <c r="I91" s="252" t="s">
        <v>225</v>
      </c>
      <c r="J91" s="64">
        <v>2468</v>
      </c>
      <c r="K91" s="62">
        <v>14</v>
      </c>
      <c r="L91" s="65">
        <f t="shared" si="0"/>
        <v>176.28571428571428</v>
      </c>
      <c r="M91" s="252" t="s">
        <v>409</v>
      </c>
    </row>
    <row r="92" spans="1:13" x14ac:dyDescent="0.25">
      <c r="A92" s="62">
        <v>13</v>
      </c>
      <c r="B92" s="62">
        <v>11</v>
      </c>
      <c r="C92" s="62">
        <v>2022</v>
      </c>
      <c r="D92" s="63" t="s">
        <v>407</v>
      </c>
      <c r="E92" s="63"/>
      <c r="F92" s="252" t="s">
        <v>306</v>
      </c>
      <c r="G92" s="63" t="s">
        <v>118</v>
      </c>
      <c r="H92" s="179" t="s">
        <v>131</v>
      </c>
      <c r="I92" s="252" t="s">
        <v>225</v>
      </c>
      <c r="J92" s="64">
        <v>2492</v>
      </c>
      <c r="K92" s="62">
        <v>14</v>
      </c>
      <c r="L92" s="65">
        <f t="shared" si="0"/>
        <v>178</v>
      </c>
      <c r="M92" s="252" t="s">
        <v>409</v>
      </c>
    </row>
    <row r="93" spans="1:13" x14ac:dyDescent="0.25">
      <c r="A93" s="62">
        <v>20</v>
      </c>
      <c r="B93" s="62">
        <v>11</v>
      </c>
      <c r="C93" s="62">
        <v>2022</v>
      </c>
      <c r="D93" s="63" t="s">
        <v>413</v>
      </c>
      <c r="E93" s="63"/>
      <c r="F93" s="254" t="s">
        <v>415</v>
      </c>
      <c r="G93" s="63" t="s">
        <v>414</v>
      </c>
      <c r="H93" s="179" t="s">
        <v>246</v>
      </c>
      <c r="I93" s="254" t="s">
        <v>120</v>
      </c>
      <c r="J93" s="64">
        <v>1960</v>
      </c>
      <c r="K93" s="62">
        <v>11</v>
      </c>
      <c r="L93" s="65">
        <f t="shared" si="0"/>
        <v>178.18181818181819</v>
      </c>
      <c r="M93" s="239" t="s">
        <v>426</v>
      </c>
    </row>
    <row r="94" spans="1:13" x14ac:dyDescent="0.25">
      <c r="A94" s="62">
        <v>20</v>
      </c>
      <c r="B94" s="62">
        <v>11</v>
      </c>
      <c r="C94" s="62">
        <v>2022</v>
      </c>
      <c r="D94" s="63" t="s">
        <v>413</v>
      </c>
      <c r="E94" s="63"/>
      <c r="F94" s="255" t="s">
        <v>415</v>
      </c>
      <c r="G94" s="63" t="s">
        <v>414</v>
      </c>
      <c r="H94" s="179" t="s">
        <v>223</v>
      </c>
      <c r="I94" s="254" t="s">
        <v>120</v>
      </c>
      <c r="J94" s="64">
        <v>725</v>
      </c>
      <c r="K94" s="62">
        <v>5</v>
      </c>
      <c r="L94" s="65">
        <f t="shared" si="0"/>
        <v>145</v>
      </c>
      <c r="M94" s="239" t="s">
        <v>426</v>
      </c>
    </row>
    <row r="95" spans="1:13" x14ac:dyDescent="0.25">
      <c r="A95" s="62">
        <v>20</v>
      </c>
      <c r="B95" s="62">
        <v>11</v>
      </c>
      <c r="C95" s="62">
        <v>2022</v>
      </c>
      <c r="D95" s="63" t="s">
        <v>413</v>
      </c>
      <c r="E95" s="63"/>
      <c r="F95" s="255" t="s">
        <v>415</v>
      </c>
      <c r="G95" s="63" t="s">
        <v>414</v>
      </c>
      <c r="H95" s="179" t="s">
        <v>278</v>
      </c>
      <c r="I95" s="254" t="s">
        <v>120</v>
      </c>
      <c r="J95" s="64">
        <v>987</v>
      </c>
      <c r="K95" s="62">
        <v>6</v>
      </c>
      <c r="L95" s="65">
        <f t="shared" si="0"/>
        <v>164.5</v>
      </c>
      <c r="M95" s="239" t="s">
        <v>426</v>
      </c>
    </row>
    <row r="96" spans="1:13" x14ac:dyDescent="0.25">
      <c r="A96" s="62">
        <v>20</v>
      </c>
      <c r="B96" s="62">
        <v>11</v>
      </c>
      <c r="C96" s="62">
        <v>2022</v>
      </c>
      <c r="D96" s="63" t="s">
        <v>413</v>
      </c>
      <c r="E96" s="63"/>
      <c r="F96" s="255" t="s">
        <v>415</v>
      </c>
      <c r="G96" s="63" t="s">
        <v>414</v>
      </c>
      <c r="H96" s="179" t="s">
        <v>122</v>
      </c>
      <c r="I96" s="254" t="s">
        <v>120</v>
      </c>
      <c r="J96" s="64">
        <v>1907</v>
      </c>
      <c r="K96" s="62">
        <v>11</v>
      </c>
      <c r="L96" s="65">
        <f t="shared" si="0"/>
        <v>173.36363636363637</v>
      </c>
      <c r="M96" s="239" t="s">
        <v>426</v>
      </c>
    </row>
    <row r="97" spans="1:13" x14ac:dyDescent="0.25">
      <c r="A97" s="62">
        <v>20</v>
      </c>
      <c r="B97" s="62">
        <v>11</v>
      </c>
      <c r="C97" s="62">
        <v>2022</v>
      </c>
      <c r="D97" s="63" t="s">
        <v>413</v>
      </c>
      <c r="E97" s="63"/>
      <c r="F97" s="255" t="s">
        <v>415</v>
      </c>
      <c r="G97" s="63" t="s">
        <v>414</v>
      </c>
      <c r="H97" s="71" t="s">
        <v>119</v>
      </c>
      <c r="I97" s="254" t="s">
        <v>120</v>
      </c>
      <c r="J97" s="64">
        <v>1882</v>
      </c>
      <c r="K97" s="62">
        <v>11</v>
      </c>
      <c r="L97" s="65">
        <f t="shared" si="0"/>
        <v>171.09090909090909</v>
      </c>
      <c r="M97" s="263" t="s">
        <v>426</v>
      </c>
    </row>
    <row r="98" spans="1:13" x14ac:dyDescent="0.25">
      <c r="A98" s="62">
        <v>20</v>
      </c>
      <c r="B98" s="62">
        <v>11</v>
      </c>
      <c r="C98" s="62">
        <v>2022</v>
      </c>
      <c r="D98" s="63" t="s">
        <v>420</v>
      </c>
      <c r="E98" s="63"/>
      <c r="F98" s="255" t="s">
        <v>415</v>
      </c>
      <c r="G98" s="63" t="s">
        <v>421</v>
      </c>
      <c r="H98" s="71" t="s">
        <v>422</v>
      </c>
      <c r="I98" s="255" t="s">
        <v>226</v>
      </c>
      <c r="J98" s="64">
        <v>1737</v>
      </c>
      <c r="K98" s="62">
        <v>9</v>
      </c>
      <c r="L98" s="233">
        <f t="shared" si="0"/>
        <v>193</v>
      </c>
      <c r="M98" s="255" t="s">
        <v>427</v>
      </c>
    </row>
    <row r="99" spans="1:13" x14ac:dyDescent="0.25">
      <c r="A99" s="62">
        <v>20</v>
      </c>
      <c r="B99" s="62">
        <v>11</v>
      </c>
      <c r="C99" s="62">
        <v>2022</v>
      </c>
      <c r="D99" s="63" t="s">
        <v>420</v>
      </c>
      <c r="E99" s="63"/>
      <c r="F99" s="255" t="s">
        <v>415</v>
      </c>
      <c r="G99" s="63" t="s">
        <v>421</v>
      </c>
      <c r="H99" s="179" t="s">
        <v>280</v>
      </c>
      <c r="I99" s="255" t="s">
        <v>226</v>
      </c>
      <c r="J99" s="64">
        <v>1690</v>
      </c>
      <c r="K99" s="62">
        <v>9</v>
      </c>
      <c r="L99" s="65">
        <f t="shared" si="0"/>
        <v>187.77777777777777</v>
      </c>
      <c r="M99" s="257" t="s">
        <v>427</v>
      </c>
    </row>
    <row r="100" spans="1:13" x14ac:dyDescent="0.25">
      <c r="A100" s="62">
        <v>20</v>
      </c>
      <c r="B100" s="62">
        <v>11</v>
      </c>
      <c r="C100" s="62">
        <v>2022</v>
      </c>
      <c r="D100" s="63" t="s">
        <v>420</v>
      </c>
      <c r="E100" s="63"/>
      <c r="F100" s="255" t="s">
        <v>415</v>
      </c>
      <c r="G100" s="63" t="s">
        <v>421</v>
      </c>
      <c r="H100" s="71" t="s">
        <v>121</v>
      </c>
      <c r="I100" s="255" t="s">
        <v>226</v>
      </c>
      <c r="J100" s="64">
        <v>1559</v>
      </c>
      <c r="K100" s="62">
        <v>9</v>
      </c>
      <c r="L100" s="65">
        <f t="shared" si="0"/>
        <v>173.22222222222223</v>
      </c>
      <c r="M100" s="257" t="s">
        <v>427</v>
      </c>
    </row>
    <row r="101" spans="1:13" x14ac:dyDescent="0.25">
      <c r="A101" s="62">
        <v>20</v>
      </c>
      <c r="B101" s="62">
        <v>11</v>
      </c>
      <c r="C101" s="62">
        <v>2022</v>
      </c>
      <c r="D101" s="63" t="s">
        <v>420</v>
      </c>
      <c r="E101" s="63"/>
      <c r="F101" s="255" t="s">
        <v>415</v>
      </c>
      <c r="G101" s="63" t="s">
        <v>421</v>
      </c>
      <c r="H101" s="71" t="s">
        <v>127</v>
      </c>
      <c r="I101" s="255" t="s">
        <v>226</v>
      </c>
      <c r="J101" s="64">
        <v>1473</v>
      </c>
      <c r="K101" s="62">
        <v>8</v>
      </c>
      <c r="L101" s="65">
        <f t="shared" si="0"/>
        <v>184.125</v>
      </c>
      <c r="M101" s="257" t="s">
        <v>427</v>
      </c>
    </row>
    <row r="102" spans="1:13" x14ac:dyDescent="0.25">
      <c r="A102" s="62">
        <v>20</v>
      </c>
      <c r="B102" s="62">
        <v>11</v>
      </c>
      <c r="C102" s="62">
        <v>2022</v>
      </c>
      <c r="D102" s="63" t="s">
        <v>420</v>
      </c>
      <c r="E102" s="63"/>
      <c r="F102" s="255" t="s">
        <v>415</v>
      </c>
      <c r="G102" s="63" t="s">
        <v>421</v>
      </c>
      <c r="H102" s="179" t="s">
        <v>239</v>
      </c>
      <c r="I102" s="255" t="s">
        <v>226</v>
      </c>
      <c r="J102" s="64">
        <v>843</v>
      </c>
      <c r="K102" s="62">
        <v>5</v>
      </c>
      <c r="L102" s="65">
        <f t="shared" si="0"/>
        <v>168.6</v>
      </c>
      <c r="M102" s="257" t="s">
        <v>427</v>
      </c>
    </row>
    <row r="103" spans="1:13" x14ac:dyDescent="0.25">
      <c r="A103" s="62">
        <v>20</v>
      </c>
      <c r="B103" s="62">
        <v>11</v>
      </c>
      <c r="C103" s="62">
        <v>2022</v>
      </c>
      <c r="D103" s="63" t="s">
        <v>420</v>
      </c>
      <c r="E103" s="63"/>
      <c r="F103" s="256" t="s">
        <v>415</v>
      </c>
      <c r="G103" s="63" t="s">
        <v>421</v>
      </c>
      <c r="H103" s="179" t="s">
        <v>124</v>
      </c>
      <c r="I103" s="255" t="s">
        <v>226</v>
      </c>
      <c r="J103" s="64">
        <v>834</v>
      </c>
      <c r="K103" s="62">
        <v>5</v>
      </c>
      <c r="L103" s="65">
        <f t="shared" si="0"/>
        <v>166.8</v>
      </c>
      <c r="M103" s="257" t="s">
        <v>427</v>
      </c>
    </row>
    <row r="104" spans="1:13" x14ac:dyDescent="0.25">
      <c r="A104" s="62">
        <v>20</v>
      </c>
      <c r="B104" s="62">
        <v>11</v>
      </c>
      <c r="C104" s="62">
        <v>2022</v>
      </c>
      <c r="D104" s="63" t="s">
        <v>425</v>
      </c>
      <c r="E104" s="63"/>
      <c r="F104" s="256" t="s">
        <v>415</v>
      </c>
      <c r="G104" s="63" t="s">
        <v>233</v>
      </c>
      <c r="H104" s="179" t="s">
        <v>137</v>
      </c>
      <c r="I104" s="256" t="s">
        <v>225</v>
      </c>
      <c r="J104" s="64">
        <v>1139</v>
      </c>
      <c r="K104" s="62">
        <v>7</v>
      </c>
      <c r="L104" s="65">
        <f t="shared" si="0"/>
        <v>162.71428571428572</v>
      </c>
      <c r="M104" s="263" t="s">
        <v>435</v>
      </c>
    </row>
    <row r="105" spans="1:13" x14ac:dyDescent="0.25">
      <c r="A105" s="62">
        <v>20</v>
      </c>
      <c r="B105" s="62">
        <v>11</v>
      </c>
      <c r="C105" s="62">
        <v>2022</v>
      </c>
      <c r="D105" s="63" t="s">
        <v>425</v>
      </c>
      <c r="E105" s="63"/>
      <c r="F105" s="256" t="s">
        <v>415</v>
      </c>
      <c r="G105" s="63" t="s">
        <v>233</v>
      </c>
      <c r="H105" s="179" t="s">
        <v>126</v>
      </c>
      <c r="I105" s="256" t="s">
        <v>225</v>
      </c>
      <c r="J105" s="64">
        <v>729</v>
      </c>
      <c r="K105" s="62">
        <v>5</v>
      </c>
      <c r="L105" s="65">
        <f t="shared" si="0"/>
        <v>145.80000000000001</v>
      </c>
      <c r="M105" s="263" t="s">
        <v>435</v>
      </c>
    </row>
    <row r="106" spans="1:13" x14ac:dyDescent="0.25">
      <c r="A106" s="62">
        <v>20</v>
      </c>
      <c r="B106" s="62">
        <v>11</v>
      </c>
      <c r="C106" s="62">
        <v>2022</v>
      </c>
      <c r="D106" s="63" t="s">
        <v>425</v>
      </c>
      <c r="E106" s="63"/>
      <c r="F106" s="256" t="s">
        <v>415</v>
      </c>
      <c r="G106" s="63" t="s">
        <v>233</v>
      </c>
      <c r="H106" s="71" t="s">
        <v>128</v>
      </c>
      <c r="I106" s="256" t="s">
        <v>225</v>
      </c>
      <c r="J106" s="64">
        <v>1128</v>
      </c>
      <c r="K106" s="62">
        <v>7</v>
      </c>
      <c r="L106" s="65">
        <f t="shared" si="0"/>
        <v>161.14285714285714</v>
      </c>
      <c r="M106" s="263" t="s">
        <v>435</v>
      </c>
    </row>
    <row r="107" spans="1:13" x14ac:dyDescent="0.25">
      <c r="A107" s="62">
        <v>20</v>
      </c>
      <c r="B107" s="62">
        <v>11</v>
      </c>
      <c r="C107" s="62">
        <v>2022</v>
      </c>
      <c r="D107" s="63" t="s">
        <v>425</v>
      </c>
      <c r="E107" s="63"/>
      <c r="F107" s="256" t="s">
        <v>415</v>
      </c>
      <c r="G107" s="63" t="s">
        <v>233</v>
      </c>
      <c r="H107" s="179" t="s">
        <v>279</v>
      </c>
      <c r="I107" s="256" t="s">
        <v>225</v>
      </c>
      <c r="J107" s="64">
        <v>723</v>
      </c>
      <c r="K107" s="62">
        <v>5</v>
      </c>
      <c r="L107" s="65">
        <f t="shared" si="0"/>
        <v>144.6</v>
      </c>
      <c r="M107" s="263" t="s">
        <v>435</v>
      </c>
    </row>
    <row r="108" spans="1:13" x14ac:dyDescent="0.25">
      <c r="A108" s="62">
        <v>20</v>
      </c>
      <c r="B108" s="62">
        <v>11</v>
      </c>
      <c r="C108" s="62">
        <v>2022</v>
      </c>
      <c r="D108" s="63" t="s">
        <v>425</v>
      </c>
      <c r="E108" s="63"/>
      <c r="F108" s="256" t="s">
        <v>415</v>
      </c>
      <c r="G108" s="63" t="s">
        <v>233</v>
      </c>
      <c r="H108" s="179" t="s">
        <v>129</v>
      </c>
      <c r="I108" s="256" t="s">
        <v>225</v>
      </c>
      <c r="J108" s="64">
        <v>555</v>
      </c>
      <c r="K108" s="62">
        <v>4</v>
      </c>
      <c r="L108" s="65">
        <f t="shared" si="0"/>
        <v>138.75</v>
      </c>
      <c r="M108" s="263" t="s">
        <v>435</v>
      </c>
    </row>
    <row r="109" spans="1:13" x14ac:dyDescent="0.25">
      <c r="A109" s="62">
        <v>27</v>
      </c>
      <c r="B109" s="62">
        <v>11</v>
      </c>
      <c r="C109" s="62">
        <v>2022</v>
      </c>
      <c r="D109" s="63" t="s">
        <v>436</v>
      </c>
      <c r="E109" s="63"/>
      <c r="F109" s="261" t="s">
        <v>437</v>
      </c>
      <c r="G109" s="63" t="s">
        <v>118</v>
      </c>
      <c r="H109" s="179" t="s">
        <v>280</v>
      </c>
      <c r="I109" s="261"/>
      <c r="J109" s="64">
        <v>1533</v>
      </c>
      <c r="K109" s="62">
        <v>8</v>
      </c>
      <c r="L109" s="233">
        <f t="shared" si="0"/>
        <v>191.625</v>
      </c>
      <c r="M109" s="262"/>
    </row>
    <row r="110" spans="1:13" x14ac:dyDescent="0.25">
      <c r="A110" s="62">
        <v>27</v>
      </c>
      <c r="B110" s="62">
        <v>11</v>
      </c>
      <c r="C110" s="62">
        <v>2022</v>
      </c>
      <c r="D110" s="63" t="s">
        <v>436</v>
      </c>
      <c r="E110" s="63"/>
      <c r="F110" s="261" t="s">
        <v>437</v>
      </c>
      <c r="G110" s="63" t="s">
        <v>118</v>
      </c>
      <c r="H110" s="71" t="s">
        <v>125</v>
      </c>
      <c r="I110" s="261"/>
      <c r="J110" s="64">
        <v>1445</v>
      </c>
      <c r="K110" s="62">
        <v>8</v>
      </c>
      <c r="L110" s="65">
        <f t="shared" si="0"/>
        <v>180.625</v>
      </c>
      <c r="M110" s="262"/>
    </row>
    <row r="111" spans="1:13" x14ac:dyDescent="0.25">
      <c r="A111" s="62">
        <v>27</v>
      </c>
      <c r="B111" s="62">
        <v>11</v>
      </c>
      <c r="C111" s="62">
        <v>2022</v>
      </c>
      <c r="D111" s="63" t="s">
        <v>436</v>
      </c>
      <c r="E111" s="63"/>
      <c r="F111" s="261" t="s">
        <v>437</v>
      </c>
      <c r="G111" s="63" t="s">
        <v>118</v>
      </c>
      <c r="H111" s="71" t="s">
        <v>121</v>
      </c>
      <c r="I111" s="261"/>
      <c r="J111" s="64">
        <v>1404</v>
      </c>
      <c r="K111" s="62">
        <v>8</v>
      </c>
      <c r="L111" s="65">
        <f t="shared" si="0"/>
        <v>175.5</v>
      </c>
      <c r="M111" s="262"/>
    </row>
    <row r="112" spans="1:13" x14ac:dyDescent="0.25">
      <c r="A112" s="62">
        <v>27</v>
      </c>
      <c r="B112" s="62">
        <v>11</v>
      </c>
      <c r="C112" s="62">
        <v>2022</v>
      </c>
      <c r="D112" s="63" t="s">
        <v>436</v>
      </c>
      <c r="E112" s="63"/>
      <c r="F112" s="261" t="s">
        <v>437</v>
      </c>
      <c r="G112" s="63" t="s">
        <v>118</v>
      </c>
      <c r="H112" s="179" t="s">
        <v>279</v>
      </c>
      <c r="I112" s="261"/>
      <c r="J112" s="64">
        <v>1322</v>
      </c>
      <c r="K112" s="62">
        <v>8</v>
      </c>
      <c r="L112" s="65">
        <f t="shared" si="0"/>
        <v>165.25</v>
      </c>
      <c r="M112" s="262"/>
    </row>
    <row r="113" spans="1:13" x14ac:dyDescent="0.25">
      <c r="A113" s="62">
        <v>27</v>
      </c>
      <c r="B113" s="62">
        <v>11</v>
      </c>
      <c r="C113" s="62">
        <v>2022</v>
      </c>
      <c r="D113" s="63" t="s">
        <v>436</v>
      </c>
      <c r="E113" s="63"/>
      <c r="F113" s="261" t="s">
        <v>437</v>
      </c>
      <c r="G113" s="63" t="s">
        <v>118</v>
      </c>
      <c r="H113" s="179" t="s">
        <v>239</v>
      </c>
      <c r="I113" s="261"/>
      <c r="J113" s="64">
        <v>1347</v>
      </c>
      <c r="K113" s="62">
        <v>8</v>
      </c>
      <c r="L113" s="65">
        <f t="shared" si="0"/>
        <v>168.375</v>
      </c>
      <c r="M113" s="262"/>
    </row>
    <row r="114" spans="1:13" x14ac:dyDescent="0.25">
      <c r="A114" s="62">
        <v>27</v>
      </c>
      <c r="B114" s="62">
        <v>11</v>
      </c>
      <c r="C114" s="62">
        <v>2022</v>
      </c>
      <c r="D114" s="63" t="s">
        <v>436</v>
      </c>
      <c r="E114" s="63"/>
      <c r="F114" s="261" t="s">
        <v>437</v>
      </c>
      <c r="G114" s="63" t="s">
        <v>118</v>
      </c>
      <c r="H114" s="179" t="s">
        <v>131</v>
      </c>
      <c r="I114" s="261"/>
      <c r="J114" s="64">
        <v>1328</v>
      </c>
      <c r="K114" s="62">
        <v>8</v>
      </c>
      <c r="L114" s="65">
        <f t="shared" si="0"/>
        <v>166</v>
      </c>
      <c r="M114" s="262"/>
    </row>
    <row r="115" spans="1:13" x14ac:dyDescent="0.25">
      <c r="A115" s="62">
        <v>3</v>
      </c>
      <c r="B115" s="62">
        <v>12</v>
      </c>
      <c r="C115" s="62">
        <v>2022</v>
      </c>
      <c r="D115" s="63" t="s">
        <v>441</v>
      </c>
      <c r="E115" s="63"/>
      <c r="F115" s="265" t="s">
        <v>314</v>
      </c>
      <c r="G115" s="63" t="s">
        <v>440</v>
      </c>
      <c r="H115" s="71" t="s">
        <v>119</v>
      </c>
      <c r="I115" s="265" t="s">
        <v>120</v>
      </c>
      <c r="J115" s="64">
        <v>977</v>
      </c>
      <c r="K115" s="62">
        <v>6</v>
      </c>
      <c r="L115" s="65">
        <f t="shared" si="0"/>
        <v>162.83333333333334</v>
      </c>
      <c r="M115" s="200" t="s">
        <v>203</v>
      </c>
    </row>
    <row r="116" spans="1:13" x14ac:dyDescent="0.25">
      <c r="A116" s="62">
        <v>3</v>
      </c>
      <c r="B116" s="62">
        <v>12</v>
      </c>
      <c r="C116" s="62">
        <v>2022</v>
      </c>
      <c r="D116" s="63" t="s">
        <v>441</v>
      </c>
      <c r="E116" s="63"/>
      <c r="F116" s="265" t="s">
        <v>314</v>
      </c>
      <c r="G116" s="63" t="s">
        <v>440</v>
      </c>
      <c r="H116" s="179" t="s">
        <v>239</v>
      </c>
      <c r="I116" s="265" t="s">
        <v>120</v>
      </c>
      <c r="J116" s="64">
        <v>1183</v>
      </c>
      <c r="K116" s="62">
        <v>6</v>
      </c>
      <c r="L116" s="233">
        <f t="shared" si="0"/>
        <v>197.16666666666666</v>
      </c>
      <c r="M116" s="200" t="s">
        <v>203</v>
      </c>
    </row>
    <row r="117" spans="1:13" x14ac:dyDescent="0.25">
      <c r="A117" s="62">
        <v>3</v>
      </c>
      <c r="B117" s="62">
        <v>12</v>
      </c>
      <c r="C117" s="62">
        <v>2022</v>
      </c>
      <c r="D117" s="63" t="s">
        <v>441</v>
      </c>
      <c r="E117" s="63"/>
      <c r="F117" s="265" t="s">
        <v>314</v>
      </c>
      <c r="G117" s="63" t="s">
        <v>440</v>
      </c>
      <c r="H117" s="179" t="s">
        <v>126</v>
      </c>
      <c r="I117" s="265" t="s">
        <v>226</v>
      </c>
      <c r="J117" s="64">
        <v>867</v>
      </c>
      <c r="K117" s="62">
        <v>6</v>
      </c>
      <c r="L117" s="65">
        <f t="shared" si="0"/>
        <v>144.5</v>
      </c>
      <c r="M117" s="265" t="s">
        <v>231</v>
      </c>
    </row>
    <row r="118" spans="1:13" x14ac:dyDescent="0.25">
      <c r="A118" s="62">
        <v>3</v>
      </c>
      <c r="B118" s="62">
        <v>12</v>
      </c>
      <c r="C118" s="62">
        <v>2022</v>
      </c>
      <c r="D118" s="63" t="s">
        <v>441</v>
      </c>
      <c r="E118" s="63"/>
      <c r="F118" s="265" t="s">
        <v>314</v>
      </c>
      <c r="G118" s="63" t="s">
        <v>440</v>
      </c>
      <c r="H118" s="179" t="s">
        <v>224</v>
      </c>
      <c r="I118" s="265" t="s">
        <v>226</v>
      </c>
      <c r="J118" s="64">
        <v>1162</v>
      </c>
      <c r="K118" s="62">
        <v>6</v>
      </c>
      <c r="L118" s="233">
        <f t="shared" si="0"/>
        <v>193.66666666666666</v>
      </c>
      <c r="M118" s="265" t="s">
        <v>231</v>
      </c>
    </row>
    <row r="119" spans="1:13" x14ac:dyDescent="0.25">
      <c r="A119" s="62">
        <v>3</v>
      </c>
      <c r="B119" s="62">
        <v>12</v>
      </c>
      <c r="C119" s="62">
        <v>2022</v>
      </c>
      <c r="D119" s="63" t="s">
        <v>441</v>
      </c>
      <c r="E119" s="63"/>
      <c r="F119" s="265" t="s">
        <v>314</v>
      </c>
      <c r="G119" s="63" t="s">
        <v>440</v>
      </c>
      <c r="H119" s="179" t="s">
        <v>309</v>
      </c>
      <c r="I119" s="265"/>
      <c r="J119" s="64">
        <v>876</v>
      </c>
      <c r="K119" s="62">
        <v>6</v>
      </c>
      <c r="L119" s="65">
        <f t="shared" si="0"/>
        <v>146</v>
      </c>
      <c r="M119" s="265" t="s">
        <v>385</v>
      </c>
    </row>
    <row r="120" spans="1:13" x14ac:dyDescent="0.25">
      <c r="A120" s="62">
        <v>3</v>
      </c>
      <c r="B120" s="62">
        <v>12</v>
      </c>
      <c r="C120" s="62">
        <v>2022</v>
      </c>
      <c r="D120" s="63" t="s">
        <v>441</v>
      </c>
      <c r="E120" s="63"/>
      <c r="F120" s="265" t="s">
        <v>314</v>
      </c>
      <c r="G120" s="63" t="s">
        <v>440</v>
      </c>
      <c r="H120" s="179" t="s">
        <v>131</v>
      </c>
      <c r="I120" s="265"/>
      <c r="J120" s="64">
        <v>1092</v>
      </c>
      <c r="K120" s="62">
        <v>6</v>
      </c>
      <c r="L120" s="65">
        <f t="shared" si="0"/>
        <v>182</v>
      </c>
      <c r="M120" s="265" t="s">
        <v>303</v>
      </c>
    </row>
    <row r="121" spans="1:13" x14ac:dyDescent="0.25">
      <c r="A121" s="62">
        <v>4</v>
      </c>
      <c r="B121" s="62">
        <v>12</v>
      </c>
      <c r="C121" s="62">
        <v>2022</v>
      </c>
      <c r="D121" s="63" t="s">
        <v>443</v>
      </c>
      <c r="E121" s="63"/>
      <c r="F121" s="265" t="s">
        <v>364</v>
      </c>
      <c r="G121" s="63" t="s">
        <v>229</v>
      </c>
      <c r="H121" s="179" t="s">
        <v>224</v>
      </c>
      <c r="I121" s="265" t="s">
        <v>120</v>
      </c>
      <c r="J121" s="64">
        <v>1149</v>
      </c>
      <c r="K121" s="62">
        <v>6</v>
      </c>
      <c r="L121" s="233">
        <f t="shared" si="0"/>
        <v>191.5</v>
      </c>
      <c r="M121" s="263" t="s">
        <v>442</v>
      </c>
    </row>
    <row r="122" spans="1:13" x14ac:dyDescent="0.25">
      <c r="A122" s="62">
        <v>4</v>
      </c>
      <c r="B122" s="62">
        <v>12</v>
      </c>
      <c r="C122" s="62">
        <v>2022</v>
      </c>
      <c r="D122" s="63" t="s">
        <v>443</v>
      </c>
      <c r="E122" s="63"/>
      <c r="F122" s="265" t="s">
        <v>364</v>
      </c>
      <c r="G122" s="63" t="s">
        <v>229</v>
      </c>
      <c r="H122" s="179" t="s">
        <v>131</v>
      </c>
      <c r="I122" s="265" t="s">
        <v>120</v>
      </c>
      <c r="J122" s="64">
        <v>1025</v>
      </c>
      <c r="K122" s="62">
        <v>6</v>
      </c>
      <c r="L122" s="65">
        <f t="shared" si="0"/>
        <v>170.83333333333334</v>
      </c>
      <c r="M122" s="263" t="s">
        <v>442</v>
      </c>
    </row>
    <row r="123" spans="1:13" x14ac:dyDescent="0.25">
      <c r="A123" s="62">
        <v>10</v>
      </c>
      <c r="B123" s="62">
        <v>12</v>
      </c>
      <c r="C123" s="62">
        <v>2022</v>
      </c>
      <c r="D123" s="63" t="s">
        <v>448</v>
      </c>
      <c r="E123" s="63"/>
      <c r="F123" s="267" t="s">
        <v>302</v>
      </c>
      <c r="G123" s="63" t="s">
        <v>118</v>
      </c>
      <c r="H123" s="179" t="s">
        <v>238</v>
      </c>
      <c r="I123" s="267"/>
      <c r="J123" s="64">
        <v>766</v>
      </c>
      <c r="K123" s="62">
        <v>8</v>
      </c>
      <c r="L123" s="65">
        <f t="shared" si="0"/>
        <v>95.75</v>
      </c>
      <c r="M123" s="267" t="s">
        <v>285</v>
      </c>
    </row>
    <row r="124" spans="1:13" x14ac:dyDescent="0.25">
      <c r="A124" s="62">
        <v>11</v>
      </c>
      <c r="B124" s="62">
        <v>12</v>
      </c>
      <c r="C124" s="62">
        <v>2022</v>
      </c>
      <c r="D124" s="63" t="s">
        <v>450</v>
      </c>
      <c r="E124" s="63"/>
      <c r="F124" s="267" t="s">
        <v>314</v>
      </c>
      <c r="G124" s="63" t="s">
        <v>118</v>
      </c>
      <c r="H124" s="179" t="s">
        <v>124</v>
      </c>
      <c r="I124" s="267" t="s">
        <v>120</v>
      </c>
      <c r="J124" s="64">
        <v>1551</v>
      </c>
      <c r="K124" s="62">
        <v>8</v>
      </c>
      <c r="L124" s="233">
        <f t="shared" si="0"/>
        <v>193.875</v>
      </c>
      <c r="M124" s="200" t="s">
        <v>203</v>
      </c>
    </row>
    <row r="125" spans="1:13" x14ac:dyDescent="0.25">
      <c r="A125" s="62">
        <v>11</v>
      </c>
      <c r="B125" s="62">
        <v>12</v>
      </c>
      <c r="C125" s="62">
        <v>2022</v>
      </c>
      <c r="D125" s="63" t="s">
        <v>450</v>
      </c>
      <c r="E125" s="63"/>
      <c r="F125" s="267" t="s">
        <v>314</v>
      </c>
      <c r="G125" s="63" t="s">
        <v>118</v>
      </c>
      <c r="H125" s="179" t="s">
        <v>278</v>
      </c>
      <c r="I125" s="267" t="s">
        <v>120</v>
      </c>
      <c r="J125" s="64">
        <v>1231</v>
      </c>
      <c r="K125" s="62">
        <v>8</v>
      </c>
      <c r="L125" s="65">
        <f t="shared" si="0"/>
        <v>153.875</v>
      </c>
      <c r="M125" s="200" t="s">
        <v>203</v>
      </c>
    </row>
    <row r="126" spans="1:13" x14ac:dyDescent="0.25">
      <c r="A126" s="62">
        <v>11</v>
      </c>
      <c r="B126" s="62">
        <v>12</v>
      </c>
      <c r="C126" s="62">
        <v>2022</v>
      </c>
      <c r="D126" s="63" t="s">
        <v>450</v>
      </c>
      <c r="E126" s="63"/>
      <c r="F126" s="267" t="s">
        <v>314</v>
      </c>
      <c r="G126" s="63" t="s">
        <v>118</v>
      </c>
      <c r="H126" s="179" t="s">
        <v>449</v>
      </c>
      <c r="I126" s="267" t="s">
        <v>226</v>
      </c>
      <c r="J126" s="64">
        <v>1353</v>
      </c>
      <c r="K126" s="62">
        <v>8</v>
      </c>
      <c r="L126" s="65">
        <f t="shared" si="0"/>
        <v>169.125</v>
      </c>
      <c r="M126" s="263" t="s">
        <v>442</v>
      </c>
    </row>
    <row r="127" spans="1:13" x14ac:dyDescent="0.25">
      <c r="A127" s="62">
        <v>11</v>
      </c>
      <c r="B127" s="62">
        <v>12</v>
      </c>
      <c r="C127" s="62">
        <v>2022</v>
      </c>
      <c r="D127" s="63" t="s">
        <v>450</v>
      </c>
      <c r="E127" s="63"/>
      <c r="F127" s="267" t="s">
        <v>314</v>
      </c>
      <c r="G127" s="63" t="s">
        <v>118</v>
      </c>
      <c r="H127" s="179" t="s">
        <v>134</v>
      </c>
      <c r="I127" s="267" t="s">
        <v>226</v>
      </c>
      <c r="J127" s="64">
        <v>1382</v>
      </c>
      <c r="K127" s="62">
        <v>8</v>
      </c>
      <c r="L127" s="65">
        <f t="shared" si="0"/>
        <v>172.75</v>
      </c>
      <c r="M127" s="263" t="s">
        <v>442</v>
      </c>
    </row>
    <row r="128" spans="1:13" x14ac:dyDescent="0.25">
      <c r="A128" s="62">
        <v>11</v>
      </c>
      <c r="B128" s="62">
        <v>12</v>
      </c>
      <c r="C128" s="62">
        <v>2022</v>
      </c>
      <c r="D128" s="63" t="s">
        <v>450</v>
      </c>
      <c r="E128" s="63"/>
      <c r="F128" s="267" t="s">
        <v>314</v>
      </c>
      <c r="G128" s="63" t="s">
        <v>118</v>
      </c>
      <c r="H128" s="179" t="s">
        <v>132</v>
      </c>
      <c r="I128" s="267" t="s">
        <v>225</v>
      </c>
      <c r="J128" s="64">
        <v>1018</v>
      </c>
      <c r="K128" s="62">
        <v>8</v>
      </c>
      <c r="L128" s="65">
        <f t="shared" si="0"/>
        <v>127.25</v>
      </c>
      <c r="M128" s="268" t="s">
        <v>288</v>
      </c>
    </row>
    <row r="129" spans="1:13" x14ac:dyDescent="0.25">
      <c r="A129" s="62">
        <v>11</v>
      </c>
      <c r="B129" s="62">
        <v>12</v>
      </c>
      <c r="C129" s="62">
        <v>2022</v>
      </c>
      <c r="D129" s="63" t="s">
        <v>450</v>
      </c>
      <c r="E129" s="63"/>
      <c r="F129" s="267" t="s">
        <v>314</v>
      </c>
      <c r="G129" s="63" t="s">
        <v>118</v>
      </c>
      <c r="H129" s="179" t="s">
        <v>239</v>
      </c>
      <c r="I129" s="267" t="s">
        <v>225</v>
      </c>
      <c r="J129" s="64">
        <v>1313</v>
      </c>
      <c r="K129" s="62">
        <v>8</v>
      </c>
      <c r="L129" s="65">
        <f t="shared" si="0"/>
        <v>164.125</v>
      </c>
      <c r="M129" s="270" t="s">
        <v>288</v>
      </c>
    </row>
    <row r="130" spans="1:13" x14ac:dyDescent="0.25">
      <c r="A130" s="62">
        <v>11</v>
      </c>
      <c r="B130" s="62">
        <v>12</v>
      </c>
      <c r="C130" s="62">
        <v>2022</v>
      </c>
      <c r="D130" s="63" t="s">
        <v>450</v>
      </c>
      <c r="E130" s="63"/>
      <c r="F130" s="267" t="s">
        <v>314</v>
      </c>
      <c r="G130" s="63" t="s">
        <v>118</v>
      </c>
      <c r="H130" s="179" t="s">
        <v>280</v>
      </c>
      <c r="I130" s="267" t="s">
        <v>317</v>
      </c>
      <c r="J130" s="64">
        <v>1512</v>
      </c>
      <c r="K130" s="62">
        <v>8</v>
      </c>
      <c r="L130" s="65">
        <f t="shared" si="0"/>
        <v>189</v>
      </c>
      <c r="M130" s="269" t="s">
        <v>404</v>
      </c>
    </row>
    <row r="131" spans="1:13" x14ac:dyDescent="0.25">
      <c r="A131" s="62">
        <v>11</v>
      </c>
      <c r="B131" s="62">
        <v>12</v>
      </c>
      <c r="C131" s="62">
        <v>2022</v>
      </c>
      <c r="D131" s="63" t="s">
        <v>450</v>
      </c>
      <c r="E131" s="63"/>
      <c r="F131" s="267" t="s">
        <v>314</v>
      </c>
      <c r="G131" s="63" t="s">
        <v>118</v>
      </c>
      <c r="H131" s="179" t="s">
        <v>309</v>
      </c>
      <c r="I131" s="267" t="s">
        <v>317</v>
      </c>
      <c r="J131" s="64">
        <v>1125</v>
      </c>
      <c r="K131" s="62">
        <v>8</v>
      </c>
      <c r="L131" s="65">
        <f t="shared" ref="L131:L163" si="1">J131/K131</f>
        <v>140.625</v>
      </c>
      <c r="M131" s="269" t="s">
        <v>404</v>
      </c>
    </row>
    <row r="132" spans="1:13" x14ac:dyDescent="0.25">
      <c r="A132" s="62">
        <v>11</v>
      </c>
      <c r="B132" s="62">
        <v>12</v>
      </c>
      <c r="C132" s="62">
        <v>2022</v>
      </c>
      <c r="D132" s="63" t="s">
        <v>450</v>
      </c>
      <c r="E132" s="63"/>
      <c r="F132" s="267" t="s">
        <v>314</v>
      </c>
      <c r="G132" s="63" t="s">
        <v>118</v>
      </c>
      <c r="H132" s="179" t="s">
        <v>126</v>
      </c>
      <c r="I132" s="267"/>
      <c r="J132" s="64">
        <v>1194</v>
      </c>
      <c r="K132" s="62">
        <v>8</v>
      </c>
      <c r="L132" s="65">
        <f t="shared" si="1"/>
        <v>149.25</v>
      </c>
      <c r="M132" s="269" t="s">
        <v>385</v>
      </c>
    </row>
    <row r="133" spans="1:13" x14ac:dyDescent="0.25">
      <c r="A133" s="62">
        <v>11</v>
      </c>
      <c r="B133" s="62">
        <v>12</v>
      </c>
      <c r="C133" s="62">
        <v>2022</v>
      </c>
      <c r="D133" s="63" t="s">
        <v>454</v>
      </c>
      <c r="E133" s="63"/>
      <c r="F133" s="267" t="s">
        <v>314</v>
      </c>
      <c r="G133" s="63" t="s">
        <v>118</v>
      </c>
      <c r="H133" s="179" t="s">
        <v>230</v>
      </c>
      <c r="I133" s="267" t="s">
        <v>318</v>
      </c>
      <c r="J133" s="64">
        <v>1217</v>
      </c>
      <c r="K133" s="62">
        <v>8</v>
      </c>
      <c r="L133" s="65">
        <f t="shared" si="1"/>
        <v>152.125</v>
      </c>
      <c r="M133" s="268" t="s">
        <v>286</v>
      </c>
    </row>
    <row r="134" spans="1:13" x14ac:dyDescent="0.25">
      <c r="A134" s="62">
        <v>11</v>
      </c>
      <c r="B134" s="62">
        <v>12</v>
      </c>
      <c r="C134" s="62">
        <v>2022</v>
      </c>
      <c r="D134" s="63" t="s">
        <v>454</v>
      </c>
      <c r="E134" s="63"/>
      <c r="F134" s="267" t="s">
        <v>314</v>
      </c>
      <c r="G134" s="63" t="s">
        <v>118</v>
      </c>
      <c r="H134" s="179" t="s">
        <v>325</v>
      </c>
      <c r="I134" s="267" t="s">
        <v>318</v>
      </c>
      <c r="J134" s="64">
        <v>1039</v>
      </c>
      <c r="K134" s="62">
        <v>8</v>
      </c>
      <c r="L134" s="65">
        <f t="shared" si="1"/>
        <v>129.875</v>
      </c>
      <c r="M134" s="270" t="s">
        <v>286</v>
      </c>
    </row>
    <row r="135" spans="1:13" x14ac:dyDescent="0.25">
      <c r="A135" s="62">
        <v>22</v>
      </c>
      <c r="B135" s="62">
        <v>1</v>
      </c>
      <c r="C135" s="62">
        <v>2033</v>
      </c>
      <c r="D135" s="63" t="s">
        <v>463</v>
      </c>
      <c r="E135" s="63"/>
      <c r="F135" s="272" t="s">
        <v>364</v>
      </c>
      <c r="G135" s="63" t="s">
        <v>462</v>
      </c>
      <c r="H135" s="179" t="s">
        <v>246</v>
      </c>
      <c r="I135" s="272"/>
      <c r="J135" s="272">
        <v>1869</v>
      </c>
      <c r="K135" s="64">
        <v>11</v>
      </c>
      <c r="L135" s="65">
        <f t="shared" si="1"/>
        <v>169.90909090909091</v>
      </c>
      <c r="M135" s="274" t="s">
        <v>477</v>
      </c>
    </row>
    <row r="136" spans="1:13" x14ac:dyDescent="0.25">
      <c r="A136" s="62">
        <v>22</v>
      </c>
      <c r="B136" s="62">
        <v>1</v>
      </c>
      <c r="C136" s="62">
        <v>2033</v>
      </c>
      <c r="D136" s="63" t="s">
        <v>463</v>
      </c>
      <c r="E136" s="63"/>
      <c r="F136" s="272" t="s">
        <v>364</v>
      </c>
      <c r="G136" s="63" t="s">
        <v>462</v>
      </c>
      <c r="H136" s="179" t="s">
        <v>223</v>
      </c>
      <c r="I136" s="272"/>
      <c r="J136" s="272">
        <v>1238</v>
      </c>
      <c r="K136" s="64">
        <v>8</v>
      </c>
      <c r="L136" s="65">
        <f t="shared" si="1"/>
        <v>154.75</v>
      </c>
      <c r="M136" s="274" t="s">
        <v>477</v>
      </c>
    </row>
    <row r="137" spans="1:13" x14ac:dyDescent="0.25">
      <c r="A137" s="62">
        <v>22</v>
      </c>
      <c r="B137" s="62">
        <v>1</v>
      </c>
      <c r="C137" s="62">
        <v>2033</v>
      </c>
      <c r="D137" s="63" t="s">
        <v>463</v>
      </c>
      <c r="E137" s="63"/>
      <c r="F137" s="272" t="s">
        <v>364</v>
      </c>
      <c r="G137" s="63" t="s">
        <v>462</v>
      </c>
      <c r="H137" s="179" t="s">
        <v>278</v>
      </c>
      <c r="I137" s="272"/>
      <c r="J137" s="272">
        <v>599</v>
      </c>
      <c r="K137" s="64">
        <v>4</v>
      </c>
      <c r="L137" s="65">
        <f t="shared" si="1"/>
        <v>149.75</v>
      </c>
      <c r="M137" s="274" t="s">
        <v>477</v>
      </c>
    </row>
    <row r="138" spans="1:13" x14ac:dyDescent="0.25">
      <c r="A138" s="62">
        <v>22</v>
      </c>
      <c r="B138" s="62">
        <v>1</v>
      </c>
      <c r="C138" s="62">
        <v>2033</v>
      </c>
      <c r="D138" s="63" t="s">
        <v>463</v>
      </c>
      <c r="E138" s="63"/>
      <c r="F138" s="272" t="s">
        <v>364</v>
      </c>
      <c r="G138" s="63" t="s">
        <v>462</v>
      </c>
      <c r="H138" s="179" t="s">
        <v>122</v>
      </c>
      <c r="I138" s="272"/>
      <c r="J138" s="272">
        <v>1869</v>
      </c>
      <c r="K138" s="64">
        <v>11</v>
      </c>
      <c r="L138" s="65">
        <f t="shared" si="1"/>
        <v>169.90909090909091</v>
      </c>
      <c r="M138" s="274" t="s">
        <v>477</v>
      </c>
    </row>
    <row r="139" spans="1:13" x14ac:dyDescent="0.25">
      <c r="A139" s="62">
        <v>22</v>
      </c>
      <c r="B139" s="62">
        <v>1</v>
      </c>
      <c r="C139" s="62">
        <v>2033</v>
      </c>
      <c r="D139" s="63" t="s">
        <v>463</v>
      </c>
      <c r="E139" s="63"/>
      <c r="F139" s="272" t="s">
        <v>364</v>
      </c>
      <c r="G139" s="63" t="s">
        <v>462</v>
      </c>
      <c r="H139" s="71" t="s">
        <v>119</v>
      </c>
      <c r="I139" s="272"/>
      <c r="J139" s="272">
        <v>1610</v>
      </c>
      <c r="K139" s="64">
        <v>10</v>
      </c>
      <c r="L139" s="65">
        <f t="shared" si="1"/>
        <v>161</v>
      </c>
      <c r="M139" s="274" t="s">
        <v>477</v>
      </c>
    </row>
    <row r="140" spans="1:13" x14ac:dyDescent="0.25">
      <c r="A140" s="62">
        <v>22</v>
      </c>
      <c r="B140" s="62">
        <v>1</v>
      </c>
      <c r="C140" s="62">
        <v>2033</v>
      </c>
      <c r="D140" s="63" t="s">
        <v>474</v>
      </c>
      <c r="E140" s="63"/>
      <c r="F140" s="273" t="s">
        <v>415</v>
      </c>
      <c r="G140" s="63" t="s">
        <v>118</v>
      </c>
      <c r="H140" s="71" t="s">
        <v>422</v>
      </c>
      <c r="I140" s="272"/>
      <c r="J140" s="64">
        <v>1609</v>
      </c>
      <c r="K140" s="62">
        <v>8</v>
      </c>
      <c r="L140" s="60">
        <f t="shared" si="1"/>
        <v>201.125</v>
      </c>
      <c r="M140" s="273" t="s">
        <v>475</v>
      </c>
    </row>
    <row r="141" spans="1:13" x14ac:dyDescent="0.25">
      <c r="A141" s="62">
        <v>22</v>
      </c>
      <c r="B141" s="62">
        <v>1</v>
      </c>
      <c r="C141" s="62">
        <v>2033</v>
      </c>
      <c r="D141" s="63" t="s">
        <v>474</v>
      </c>
      <c r="E141" s="63"/>
      <c r="F141" s="273" t="s">
        <v>415</v>
      </c>
      <c r="G141" s="63" t="s">
        <v>118</v>
      </c>
      <c r="H141" s="179" t="s">
        <v>280</v>
      </c>
      <c r="I141" s="272"/>
      <c r="J141" s="64">
        <v>1707</v>
      </c>
      <c r="K141" s="62">
        <v>9</v>
      </c>
      <c r="L141" s="65">
        <f t="shared" si="1"/>
        <v>189.66666666666666</v>
      </c>
      <c r="M141" s="273" t="s">
        <v>475</v>
      </c>
    </row>
    <row r="142" spans="1:13" x14ac:dyDescent="0.25">
      <c r="A142" s="62">
        <v>22</v>
      </c>
      <c r="B142" s="62">
        <v>1</v>
      </c>
      <c r="C142" s="62">
        <v>2033</v>
      </c>
      <c r="D142" s="63" t="s">
        <v>474</v>
      </c>
      <c r="E142" s="63"/>
      <c r="F142" s="273" t="s">
        <v>415</v>
      </c>
      <c r="G142" s="63" t="s">
        <v>118</v>
      </c>
      <c r="H142" s="71" t="s">
        <v>121</v>
      </c>
      <c r="I142" s="272"/>
      <c r="J142" s="64">
        <v>1594</v>
      </c>
      <c r="K142" s="62">
        <v>8</v>
      </c>
      <c r="L142" s="233">
        <f t="shared" si="1"/>
        <v>199.25</v>
      </c>
      <c r="M142" s="273" t="s">
        <v>475</v>
      </c>
    </row>
    <row r="143" spans="1:13" x14ac:dyDescent="0.25">
      <c r="A143" s="62">
        <v>22</v>
      </c>
      <c r="B143" s="62">
        <v>1</v>
      </c>
      <c r="C143" s="62">
        <v>2033</v>
      </c>
      <c r="D143" s="63" t="s">
        <v>474</v>
      </c>
      <c r="E143" s="63"/>
      <c r="F143" s="273" t="s">
        <v>415</v>
      </c>
      <c r="G143" s="63" t="s">
        <v>118</v>
      </c>
      <c r="H143" s="71" t="s">
        <v>127</v>
      </c>
      <c r="I143" s="272"/>
      <c r="J143" s="64">
        <v>1242</v>
      </c>
      <c r="K143" s="62">
        <v>7</v>
      </c>
      <c r="L143" s="65">
        <f t="shared" si="1"/>
        <v>177.42857142857142</v>
      </c>
      <c r="M143" s="273" t="s">
        <v>475</v>
      </c>
    </row>
    <row r="144" spans="1:13" x14ac:dyDescent="0.25">
      <c r="A144" s="62">
        <v>22</v>
      </c>
      <c r="B144" s="62">
        <v>1</v>
      </c>
      <c r="C144" s="62">
        <v>2033</v>
      </c>
      <c r="D144" s="63" t="s">
        <v>474</v>
      </c>
      <c r="E144" s="63"/>
      <c r="F144" s="273" t="s">
        <v>415</v>
      </c>
      <c r="G144" s="63" t="s">
        <v>118</v>
      </c>
      <c r="H144" s="179" t="s">
        <v>239</v>
      </c>
      <c r="I144" s="272"/>
      <c r="J144" s="64">
        <v>1052</v>
      </c>
      <c r="K144" s="62">
        <v>6</v>
      </c>
      <c r="L144" s="65">
        <f t="shared" si="1"/>
        <v>175.33333333333334</v>
      </c>
      <c r="M144" s="273" t="s">
        <v>475</v>
      </c>
    </row>
    <row r="145" spans="1:13" x14ac:dyDescent="0.25">
      <c r="A145" s="62">
        <v>22</v>
      </c>
      <c r="B145" s="62">
        <v>1</v>
      </c>
      <c r="C145" s="62">
        <v>2033</v>
      </c>
      <c r="D145" s="63" t="s">
        <v>474</v>
      </c>
      <c r="E145" s="63"/>
      <c r="F145" s="273" t="s">
        <v>415</v>
      </c>
      <c r="G145" s="63" t="s">
        <v>118</v>
      </c>
      <c r="H145" s="179" t="s">
        <v>124</v>
      </c>
      <c r="I145" s="272"/>
      <c r="J145" s="64">
        <v>1289</v>
      </c>
      <c r="K145" s="62">
        <v>7</v>
      </c>
      <c r="L145" s="65">
        <f t="shared" si="1"/>
        <v>184.14285714285714</v>
      </c>
      <c r="M145" s="273" t="s">
        <v>475</v>
      </c>
    </row>
    <row r="146" spans="1:13" x14ac:dyDescent="0.25">
      <c r="A146" s="62">
        <v>22</v>
      </c>
      <c r="B146" s="62">
        <v>1</v>
      </c>
      <c r="C146" s="62">
        <v>2033</v>
      </c>
      <c r="D146" s="63" t="s">
        <v>476</v>
      </c>
      <c r="E146" s="63"/>
      <c r="F146" s="273" t="s">
        <v>415</v>
      </c>
      <c r="G146" s="63" t="s">
        <v>421</v>
      </c>
      <c r="H146" s="179" t="s">
        <v>137</v>
      </c>
      <c r="I146" s="273"/>
      <c r="J146" s="64">
        <v>831</v>
      </c>
      <c r="K146" s="62">
        <v>5</v>
      </c>
      <c r="L146" s="65">
        <f t="shared" si="1"/>
        <v>166.2</v>
      </c>
      <c r="M146" s="263" t="s">
        <v>464</v>
      </c>
    </row>
    <row r="147" spans="1:13" x14ac:dyDescent="0.25">
      <c r="A147" s="62">
        <v>22</v>
      </c>
      <c r="B147" s="62">
        <v>1</v>
      </c>
      <c r="C147" s="62">
        <v>2033</v>
      </c>
      <c r="D147" s="63" t="s">
        <v>476</v>
      </c>
      <c r="E147" s="63"/>
      <c r="F147" s="273" t="s">
        <v>415</v>
      </c>
      <c r="G147" s="63" t="s">
        <v>421</v>
      </c>
      <c r="H147" s="179" t="s">
        <v>126</v>
      </c>
      <c r="I147" s="273"/>
      <c r="J147" s="64">
        <v>637</v>
      </c>
      <c r="K147" s="62">
        <v>4</v>
      </c>
      <c r="L147" s="65">
        <f t="shared" si="1"/>
        <v>159.25</v>
      </c>
      <c r="M147" s="263" t="s">
        <v>464</v>
      </c>
    </row>
    <row r="148" spans="1:13" x14ac:dyDescent="0.25">
      <c r="A148" s="62">
        <v>22</v>
      </c>
      <c r="B148" s="62">
        <v>1</v>
      </c>
      <c r="C148" s="62">
        <v>2033</v>
      </c>
      <c r="D148" s="63" t="s">
        <v>476</v>
      </c>
      <c r="E148" s="63"/>
      <c r="F148" s="273" t="s">
        <v>415</v>
      </c>
      <c r="G148" s="63" t="s">
        <v>421</v>
      </c>
      <c r="H148" s="71" t="s">
        <v>128</v>
      </c>
      <c r="I148" s="273"/>
      <c r="J148" s="64">
        <v>1156</v>
      </c>
      <c r="K148" s="62">
        <v>7</v>
      </c>
      <c r="L148" s="65">
        <f t="shared" si="1"/>
        <v>165.14285714285714</v>
      </c>
      <c r="M148" s="263" t="s">
        <v>464</v>
      </c>
    </row>
    <row r="149" spans="1:13" x14ac:dyDescent="0.25">
      <c r="A149" s="62">
        <v>22</v>
      </c>
      <c r="B149" s="62">
        <v>1</v>
      </c>
      <c r="C149" s="62">
        <v>2033</v>
      </c>
      <c r="D149" s="63" t="s">
        <v>476</v>
      </c>
      <c r="E149" s="63"/>
      <c r="F149" s="273" t="s">
        <v>415</v>
      </c>
      <c r="G149" s="63" t="s">
        <v>421</v>
      </c>
      <c r="H149" s="179" t="s">
        <v>279</v>
      </c>
      <c r="I149" s="273"/>
      <c r="J149" s="64">
        <v>984</v>
      </c>
      <c r="K149" s="62">
        <v>6</v>
      </c>
      <c r="L149" s="65">
        <f t="shared" si="1"/>
        <v>164</v>
      </c>
      <c r="M149" s="263" t="s">
        <v>464</v>
      </c>
    </row>
    <row r="150" spans="1:13" x14ac:dyDescent="0.25">
      <c r="A150" s="62">
        <v>22</v>
      </c>
      <c r="B150" s="62">
        <v>1</v>
      </c>
      <c r="C150" s="62">
        <v>2033</v>
      </c>
      <c r="D150" s="63" t="s">
        <v>476</v>
      </c>
      <c r="E150" s="63"/>
      <c r="F150" s="273" t="s">
        <v>415</v>
      </c>
      <c r="G150" s="63" t="s">
        <v>421</v>
      </c>
      <c r="H150" s="179" t="s">
        <v>129</v>
      </c>
      <c r="I150" s="272"/>
      <c r="J150" s="64">
        <v>1019</v>
      </c>
      <c r="K150" s="62">
        <v>6</v>
      </c>
      <c r="L150" s="65">
        <f t="shared" si="1"/>
        <v>169.83333333333334</v>
      </c>
      <c r="M150" s="263" t="s">
        <v>464</v>
      </c>
    </row>
    <row r="151" spans="1:13" x14ac:dyDescent="0.25">
      <c r="A151" s="62">
        <v>29</v>
      </c>
      <c r="B151" s="62">
        <v>1</v>
      </c>
      <c r="C151" s="62">
        <v>2023</v>
      </c>
      <c r="D151" s="63" t="s">
        <v>497</v>
      </c>
      <c r="E151" s="63"/>
      <c r="F151" s="281" t="s">
        <v>302</v>
      </c>
      <c r="G151" s="63" t="s">
        <v>133</v>
      </c>
      <c r="H151" s="71" t="s">
        <v>119</v>
      </c>
      <c r="I151" s="276"/>
      <c r="J151" s="64">
        <v>1409</v>
      </c>
      <c r="K151" s="62">
        <v>8</v>
      </c>
      <c r="L151" s="65">
        <f t="shared" si="1"/>
        <v>176.125</v>
      </c>
      <c r="M151" s="199" t="s">
        <v>381</v>
      </c>
    </row>
    <row r="152" spans="1:13" x14ac:dyDescent="0.25">
      <c r="A152" s="62">
        <v>29</v>
      </c>
      <c r="B152" s="62">
        <v>1</v>
      </c>
      <c r="C152" s="62">
        <v>2023</v>
      </c>
      <c r="D152" s="63" t="s">
        <v>497</v>
      </c>
      <c r="E152" s="63"/>
      <c r="F152" s="281" t="s">
        <v>302</v>
      </c>
      <c r="G152" s="63" t="s">
        <v>133</v>
      </c>
      <c r="H152" s="179" t="s">
        <v>280</v>
      </c>
      <c r="I152" s="276"/>
      <c r="J152" s="64">
        <v>1449</v>
      </c>
      <c r="K152" s="62">
        <v>8</v>
      </c>
      <c r="L152" s="65">
        <f t="shared" si="1"/>
        <v>181.125</v>
      </c>
      <c r="M152" s="276" t="s">
        <v>303</v>
      </c>
    </row>
    <row r="153" spans="1:13" x14ac:dyDescent="0.25">
      <c r="A153" s="62">
        <v>29</v>
      </c>
      <c r="B153" s="62">
        <v>1</v>
      </c>
      <c r="C153" s="62">
        <v>2023</v>
      </c>
      <c r="D153" s="63" t="s">
        <v>497</v>
      </c>
      <c r="E153" s="63"/>
      <c r="F153" s="281" t="s">
        <v>302</v>
      </c>
      <c r="G153" s="63" t="s">
        <v>133</v>
      </c>
      <c r="H153" s="71" t="s">
        <v>121</v>
      </c>
      <c r="I153" s="276"/>
      <c r="J153" s="64">
        <v>1419</v>
      </c>
      <c r="K153" s="62">
        <v>8</v>
      </c>
      <c r="L153" s="65">
        <f t="shared" si="1"/>
        <v>177.375</v>
      </c>
      <c r="M153" s="276" t="s">
        <v>387</v>
      </c>
    </row>
    <row r="154" spans="1:13" x14ac:dyDescent="0.25">
      <c r="A154" s="62">
        <v>29</v>
      </c>
      <c r="B154" s="62">
        <v>1</v>
      </c>
      <c r="C154" s="62">
        <v>2023</v>
      </c>
      <c r="D154" s="63" t="s">
        <v>498</v>
      </c>
      <c r="E154" s="63"/>
      <c r="F154" s="277" t="s">
        <v>516</v>
      </c>
      <c r="G154" s="63" t="s">
        <v>118</v>
      </c>
      <c r="H154" s="179" t="s">
        <v>224</v>
      </c>
      <c r="I154" s="276"/>
      <c r="J154" s="64">
        <v>1544</v>
      </c>
      <c r="K154" s="62">
        <v>8</v>
      </c>
      <c r="L154" s="233">
        <f t="shared" si="1"/>
        <v>193</v>
      </c>
      <c r="M154" s="200" t="s">
        <v>135</v>
      </c>
    </row>
    <row r="155" spans="1:13" x14ac:dyDescent="0.25">
      <c r="A155" s="62">
        <v>29</v>
      </c>
      <c r="B155" s="62">
        <v>1</v>
      </c>
      <c r="C155" s="62">
        <v>2023</v>
      </c>
      <c r="D155" s="63" t="s">
        <v>498</v>
      </c>
      <c r="E155" s="63"/>
      <c r="F155" s="277" t="s">
        <v>516</v>
      </c>
      <c r="G155" s="63" t="s">
        <v>118</v>
      </c>
      <c r="H155" s="179" t="s">
        <v>131</v>
      </c>
      <c r="I155" s="276"/>
      <c r="J155" s="64">
        <v>1376</v>
      </c>
      <c r="K155" s="62">
        <v>8</v>
      </c>
      <c r="L155" s="65">
        <f t="shared" si="1"/>
        <v>172</v>
      </c>
      <c r="M155" s="277" t="s">
        <v>505</v>
      </c>
    </row>
    <row r="156" spans="1:13" x14ac:dyDescent="0.25">
      <c r="A156" s="62">
        <v>29</v>
      </c>
      <c r="B156" s="62">
        <v>1</v>
      </c>
      <c r="C156" s="62">
        <v>2023</v>
      </c>
      <c r="D156" s="63" t="s">
        <v>498</v>
      </c>
      <c r="E156" s="63"/>
      <c r="F156" s="277" t="s">
        <v>516</v>
      </c>
      <c r="G156" s="63" t="s">
        <v>118</v>
      </c>
      <c r="H156" s="179" t="s">
        <v>124</v>
      </c>
      <c r="I156" s="276"/>
      <c r="J156" s="64">
        <v>1333</v>
      </c>
      <c r="K156" s="62">
        <v>8</v>
      </c>
      <c r="L156" s="65">
        <f t="shared" si="1"/>
        <v>166.625</v>
      </c>
      <c r="M156" s="277" t="s">
        <v>388</v>
      </c>
    </row>
    <row r="157" spans="1:13" x14ac:dyDescent="0.25">
      <c r="A157" s="62">
        <v>29</v>
      </c>
      <c r="B157" s="62">
        <v>1</v>
      </c>
      <c r="C157" s="62">
        <v>2023</v>
      </c>
      <c r="D157" s="63" t="s">
        <v>498</v>
      </c>
      <c r="E157" s="63"/>
      <c r="F157" s="277" t="s">
        <v>516</v>
      </c>
      <c r="G157" s="63" t="s">
        <v>118</v>
      </c>
      <c r="H157" s="179" t="s">
        <v>138</v>
      </c>
      <c r="I157" s="279" t="s">
        <v>510</v>
      </c>
      <c r="J157" s="64">
        <v>1174</v>
      </c>
      <c r="K157" s="62">
        <v>7</v>
      </c>
      <c r="L157" s="65">
        <f t="shared" si="1"/>
        <v>167.71428571428572</v>
      </c>
      <c r="M157" s="277" t="s">
        <v>507</v>
      </c>
    </row>
    <row r="158" spans="1:13" x14ac:dyDescent="0.25">
      <c r="A158" s="62">
        <v>29</v>
      </c>
      <c r="B158" s="62">
        <v>1</v>
      </c>
      <c r="C158" s="62">
        <v>2023</v>
      </c>
      <c r="D158" s="63" t="s">
        <v>498</v>
      </c>
      <c r="E158" s="63"/>
      <c r="F158" s="277" t="s">
        <v>516</v>
      </c>
      <c r="G158" s="63" t="s">
        <v>118</v>
      </c>
      <c r="H158" s="179" t="s">
        <v>208</v>
      </c>
      <c r="I158" s="276"/>
      <c r="J158" s="64">
        <v>1183</v>
      </c>
      <c r="K158" s="62">
        <v>8</v>
      </c>
      <c r="L158" s="65">
        <f t="shared" si="1"/>
        <v>147.875</v>
      </c>
      <c r="M158" s="277" t="s">
        <v>506</v>
      </c>
    </row>
    <row r="159" spans="1:13" x14ac:dyDescent="0.25">
      <c r="A159" s="62">
        <v>29</v>
      </c>
      <c r="B159" s="62">
        <v>1</v>
      </c>
      <c r="C159" s="62">
        <v>2023</v>
      </c>
      <c r="D159" s="63" t="s">
        <v>498</v>
      </c>
      <c r="E159" s="63"/>
      <c r="F159" s="277" t="s">
        <v>516</v>
      </c>
      <c r="G159" s="63" t="s">
        <v>118</v>
      </c>
      <c r="H159" s="179" t="s">
        <v>230</v>
      </c>
      <c r="I159" s="277"/>
      <c r="J159" s="64">
        <v>1127</v>
      </c>
      <c r="K159" s="62">
        <v>8</v>
      </c>
      <c r="L159" s="65">
        <f t="shared" si="1"/>
        <v>140.875</v>
      </c>
      <c r="M159" s="277" t="s">
        <v>508</v>
      </c>
    </row>
    <row r="160" spans="1:13" x14ac:dyDescent="0.25">
      <c r="A160" s="62">
        <v>29</v>
      </c>
      <c r="B160" s="62">
        <v>1</v>
      </c>
      <c r="C160" s="62">
        <v>2023</v>
      </c>
      <c r="D160" s="63" t="s">
        <v>498</v>
      </c>
      <c r="E160" s="63"/>
      <c r="F160" s="277" t="s">
        <v>516</v>
      </c>
      <c r="G160" s="63" t="s">
        <v>118</v>
      </c>
      <c r="H160" s="179" t="s">
        <v>325</v>
      </c>
      <c r="I160" s="276"/>
      <c r="J160" s="64">
        <v>1140</v>
      </c>
      <c r="K160" s="62">
        <v>8</v>
      </c>
      <c r="L160" s="65">
        <f t="shared" si="1"/>
        <v>142.5</v>
      </c>
      <c r="M160" s="277" t="s">
        <v>385</v>
      </c>
    </row>
    <row r="161" spans="1:13" x14ac:dyDescent="0.25">
      <c r="A161" s="62">
        <v>29</v>
      </c>
      <c r="B161" s="62">
        <v>1</v>
      </c>
      <c r="C161" s="62">
        <v>2023</v>
      </c>
      <c r="D161" s="63" t="s">
        <v>498</v>
      </c>
      <c r="E161" s="63"/>
      <c r="F161" s="277" t="s">
        <v>516</v>
      </c>
      <c r="G161" s="63" t="s">
        <v>118</v>
      </c>
      <c r="H161" s="179" t="s">
        <v>132</v>
      </c>
      <c r="I161" s="276"/>
      <c r="J161" s="64">
        <v>934</v>
      </c>
      <c r="K161" s="62">
        <v>8</v>
      </c>
      <c r="L161" s="65">
        <f t="shared" si="1"/>
        <v>116.75</v>
      </c>
      <c r="M161" s="277" t="s">
        <v>505</v>
      </c>
    </row>
    <row r="162" spans="1:13" x14ac:dyDescent="0.25">
      <c r="A162" s="62">
        <v>29</v>
      </c>
      <c r="B162" s="62">
        <v>1</v>
      </c>
      <c r="C162" s="62">
        <v>2023</v>
      </c>
      <c r="D162" s="63" t="s">
        <v>498</v>
      </c>
      <c r="E162" s="63"/>
      <c r="F162" s="277" t="s">
        <v>516</v>
      </c>
      <c r="G162" s="63" t="s">
        <v>118</v>
      </c>
      <c r="H162" s="179" t="s">
        <v>278</v>
      </c>
      <c r="I162" s="276"/>
      <c r="J162" s="64">
        <v>1308</v>
      </c>
      <c r="K162" s="62">
        <v>8</v>
      </c>
      <c r="L162" s="65">
        <f t="shared" si="1"/>
        <v>163.5</v>
      </c>
      <c r="M162" s="199" t="s">
        <v>381</v>
      </c>
    </row>
    <row r="163" spans="1:13" x14ac:dyDescent="0.25">
      <c r="A163" s="62">
        <v>29</v>
      </c>
      <c r="B163" s="62">
        <v>1</v>
      </c>
      <c r="C163" s="62">
        <v>2023</v>
      </c>
      <c r="D163" s="63" t="s">
        <v>498</v>
      </c>
      <c r="E163" s="63"/>
      <c r="F163" s="277" t="s">
        <v>516</v>
      </c>
      <c r="G163" s="63" t="s">
        <v>118</v>
      </c>
      <c r="H163" s="179" t="s">
        <v>309</v>
      </c>
      <c r="I163" s="277"/>
      <c r="J163" s="64">
        <v>986</v>
      </c>
      <c r="K163" s="62">
        <v>8</v>
      </c>
      <c r="L163" s="65">
        <f t="shared" si="1"/>
        <v>123.25</v>
      </c>
      <c r="M163" s="277" t="s">
        <v>509</v>
      </c>
    </row>
    <row r="164" spans="1:13" x14ac:dyDescent="0.25">
      <c r="A164" s="51"/>
      <c r="B164" s="51"/>
      <c r="C164" s="51"/>
      <c r="D164" s="32"/>
      <c r="E164" s="32"/>
      <c r="F164" s="53"/>
      <c r="G164" s="58"/>
      <c r="H164" s="70">
        <f>COUNTA(H7:H163)</f>
        <v>157</v>
      </c>
      <c r="I164" s="70"/>
      <c r="J164" s="157">
        <f>SUBTOTAL(9,J7:J163)</f>
        <v>238924</v>
      </c>
      <c r="K164" s="78">
        <f>SUBTOTAL(9,K7:K163)</f>
        <v>1422</v>
      </c>
      <c r="L164" s="158">
        <f t="shared" ref="L164" si="2">J164/K164</f>
        <v>168.01969057665261</v>
      </c>
    </row>
    <row r="166" spans="1:13" x14ac:dyDescent="0.25">
      <c r="C166" s="279" t="s">
        <v>510</v>
      </c>
      <c r="D166" t="s">
        <v>514</v>
      </c>
    </row>
    <row r="167" spans="1:13" x14ac:dyDescent="0.25">
      <c r="D167" t="s">
        <v>515</v>
      </c>
    </row>
  </sheetData>
  <autoFilter ref="A6:M12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3"/>
  <sheetViews>
    <sheetView topLeftCell="A41" workbookViewId="0">
      <selection activeCell="J44" sqref="J44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285" t="s">
        <v>268</v>
      </c>
      <c r="B2" s="286"/>
      <c r="C2" s="286"/>
      <c r="D2" s="286"/>
      <c r="E2" s="286"/>
      <c r="F2" s="286"/>
      <c r="G2" s="286"/>
      <c r="H2" s="286"/>
      <c r="I2" s="287"/>
    </row>
    <row r="4" spans="1:10" x14ac:dyDescent="0.25">
      <c r="J4" s="62" t="s">
        <v>139</v>
      </c>
    </row>
    <row r="5" spans="1:10" ht="15.75" x14ac:dyDescent="0.25">
      <c r="A5" s="72" t="s">
        <v>512</v>
      </c>
    </row>
    <row r="6" spans="1:10" x14ac:dyDescent="0.25">
      <c r="A6" s="63" t="s">
        <v>313</v>
      </c>
      <c r="C6" s="62"/>
      <c r="D6" s="63" t="s">
        <v>339</v>
      </c>
      <c r="J6" s="51">
        <v>2</v>
      </c>
    </row>
    <row r="7" spans="1:10" x14ac:dyDescent="0.25">
      <c r="A7" s="63" t="s">
        <v>396</v>
      </c>
      <c r="B7" s="76"/>
      <c r="C7" s="62"/>
      <c r="D7" s="66" t="s">
        <v>394</v>
      </c>
      <c r="E7" s="71"/>
      <c r="F7" s="76"/>
      <c r="G7" s="76"/>
      <c r="H7" s="76"/>
      <c r="I7" s="76"/>
      <c r="J7" s="62">
        <v>1</v>
      </c>
    </row>
    <row r="8" spans="1:10" x14ac:dyDescent="0.25">
      <c r="A8" s="63" t="s">
        <v>396</v>
      </c>
      <c r="B8" s="76"/>
      <c r="C8" s="62"/>
      <c r="D8" s="66" t="s">
        <v>395</v>
      </c>
      <c r="E8" s="71"/>
      <c r="F8" s="76"/>
      <c r="G8" s="76"/>
      <c r="H8" s="76"/>
      <c r="I8" s="76"/>
      <c r="J8" s="62">
        <v>1</v>
      </c>
    </row>
    <row r="9" spans="1:10" x14ac:dyDescent="0.25">
      <c r="A9" s="63" t="s">
        <v>397</v>
      </c>
      <c r="B9" s="76"/>
      <c r="C9" s="51"/>
      <c r="D9" s="66" t="s">
        <v>175</v>
      </c>
      <c r="E9" s="71"/>
      <c r="F9" s="76"/>
      <c r="G9" s="76"/>
      <c r="H9" s="76"/>
      <c r="I9" s="76"/>
      <c r="J9" s="62">
        <v>1</v>
      </c>
    </row>
    <row r="10" spans="1:10" x14ac:dyDescent="0.25">
      <c r="A10" s="63" t="s">
        <v>397</v>
      </c>
      <c r="B10" s="76"/>
      <c r="C10" s="51"/>
      <c r="D10" s="66" t="s">
        <v>400</v>
      </c>
      <c r="E10" s="71"/>
      <c r="F10" s="76"/>
      <c r="G10" s="76"/>
      <c r="H10" s="76"/>
      <c r="I10" s="76"/>
      <c r="J10" s="62">
        <v>1</v>
      </c>
    </row>
    <row r="11" spans="1:10" x14ac:dyDescent="0.25">
      <c r="A11" s="63" t="s">
        <v>503</v>
      </c>
      <c r="B11" s="76"/>
      <c r="C11" s="51"/>
      <c r="D11" s="66" t="s">
        <v>395</v>
      </c>
      <c r="E11" s="71"/>
      <c r="F11" s="76"/>
      <c r="G11" s="76"/>
      <c r="H11" s="76"/>
      <c r="I11" s="76"/>
      <c r="J11" s="62">
        <v>1</v>
      </c>
    </row>
    <row r="12" spans="1:10" x14ac:dyDescent="0.25">
      <c r="A12" s="63" t="s">
        <v>511</v>
      </c>
      <c r="B12" s="76"/>
      <c r="C12" s="51"/>
      <c r="D12" s="66" t="s">
        <v>400</v>
      </c>
      <c r="E12" s="71"/>
      <c r="F12" s="76"/>
      <c r="G12" s="76"/>
      <c r="H12" s="76"/>
      <c r="I12" s="76"/>
      <c r="J12" s="62">
        <v>1</v>
      </c>
    </row>
    <row r="13" spans="1:10" x14ac:dyDescent="0.25">
      <c r="A13" s="71"/>
      <c r="B13" s="76"/>
      <c r="C13" s="76"/>
      <c r="D13" s="77"/>
      <c r="E13" s="71"/>
      <c r="F13" s="76"/>
      <c r="G13" s="76"/>
      <c r="H13" s="76"/>
      <c r="I13" s="76"/>
      <c r="J13" s="78">
        <f>SUM(J6:J12)</f>
        <v>8</v>
      </c>
    </row>
    <row r="14" spans="1:10" ht="15.75" x14ac:dyDescent="0.25">
      <c r="A14" s="72" t="s">
        <v>219</v>
      </c>
      <c r="D14" s="76"/>
      <c r="H14" s="62"/>
      <c r="I14" s="62"/>
      <c r="J14" s="62"/>
    </row>
    <row r="15" spans="1:10" x14ac:dyDescent="0.25">
      <c r="D15" s="76"/>
      <c r="J15" s="62"/>
    </row>
    <row r="16" spans="1:10" x14ac:dyDescent="0.25">
      <c r="A16" s="32"/>
      <c r="D16" s="53"/>
      <c r="E16" s="32"/>
      <c r="J16" s="62"/>
    </row>
    <row r="17" spans="1:10" ht="15.75" x14ac:dyDescent="0.25">
      <c r="A17" s="72" t="s">
        <v>199</v>
      </c>
      <c r="D17" s="53"/>
      <c r="E17" s="32"/>
      <c r="J17" s="62"/>
    </row>
    <row r="18" spans="1:10" ht="15.75" x14ac:dyDescent="0.25">
      <c r="A18" s="54"/>
      <c r="C18" s="62"/>
      <c r="D18" s="66"/>
      <c r="E18" s="32"/>
      <c r="J18" s="62"/>
    </row>
    <row r="19" spans="1:10" ht="15.75" x14ac:dyDescent="0.25">
      <c r="A19" s="72"/>
      <c r="D19" s="53"/>
      <c r="E19" s="32"/>
      <c r="J19" s="62"/>
    </row>
    <row r="20" spans="1:10" x14ac:dyDescent="0.25">
      <c r="B20" s="32"/>
      <c r="D20" s="32"/>
      <c r="F20" s="32"/>
      <c r="J20" s="78">
        <f>SUM(J18:J19)</f>
        <v>0</v>
      </c>
    </row>
    <row r="21" spans="1:10" ht="15.75" x14ac:dyDescent="0.25">
      <c r="A21" s="72" t="s">
        <v>213</v>
      </c>
      <c r="B21" s="32"/>
      <c r="D21" s="32"/>
      <c r="F21" s="32"/>
      <c r="J21" s="62"/>
    </row>
    <row r="22" spans="1:10" ht="15.75" x14ac:dyDescent="0.25">
      <c r="A22" s="72"/>
      <c r="B22" s="32"/>
      <c r="D22" s="32"/>
      <c r="F22" s="32"/>
      <c r="J22" s="62"/>
    </row>
    <row r="23" spans="1:10" x14ac:dyDescent="0.25">
      <c r="A23" s="288"/>
      <c r="B23" s="288"/>
      <c r="C23" s="71"/>
      <c r="D23" s="70"/>
      <c r="E23" s="71"/>
      <c r="F23" s="71"/>
      <c r="G23" s="76"/>
      <c r="H23" s="76"/>
      <c r="I23" s="76"/>
      <c r="J23" s="62"/>
    </row>
    <row r="24" spans="1:10" x14ac:dyDescent="0.25">
      <c r="A24" s="79"/>
      <c r="B24" s="71"/>
      <c r="C24" s="76"/>
      <c r="D24" s="70"/>
      <c r="E24" s="71"/>
      <c r="F24" s="71"/>
      <c r="G24" s="76"/>
      <c r="H24" s="76"/>
      <c r="I24" s="76"/>
      <c r="J24" s="78">
        <f>SUM(J23:J23)</f>
        <v>0</v>
      </c>
    </row>
    <row r="25" spans="1:10" x14ac:dyDescent="0.25">
      <c r="A25" s="73" t="s">
        <v>198</v>
      </c>
      <c r="B25" s="71"/>
      <c r="C25" s="76"/>
      <c r="D25" s="70"/>
      <c r="E25" s="71"/>
      <c r="F25" s="71"/>
      <c r="G25" s="76"/>
      <c r="H25" s="76"/>
      <c r="I25" s="76"/>
      <c r="J25" s="77"/>
    </row>
    <row r="26" spans="1:10" ht="15.75" x14ac:dyDescent="0.25">
      <c r="A26" s="54" t="s">
        <v>200</v>
      </c>
      <c r="C26" s="62" t="s">
        <v>232</v>
      </c>
      <c r="D26" s="66" t="s">
        <v>267</v>
      </c>
      <c r="E26" s="32"/>
      <c r="F26" s="32"/>
      <c r="J26" s="62">
        <v>3</v>
      </c>
    </row>
    <row r="27" spans="1:10" x14ac:dyDescent="0.25">
      <c r="J27" s="62"/>
    </row>
    <row r="28" spans="1:10" x14ac:dyDescent="0.25">
      <c r="J28" s="78">
        <f>SUM(J26:J27)</f>
        <v>3</v>
      </c>
    </row>
    <row r="29" spans="1:10" ht="15.75" x14ac:dyDescent="0.25">
      <c r="A29" s="72" t="s">
        <v>457</v>
      </c>
      <c r="J29" s="51"/>
    </row>
    <row r="30" spans="1:10" x14ac:dyDescent="0.25">
      <c r="J30" s="51"/>
    </row>
    <row r="31" spans="1:10" x14ac:dyDescent="0.25">
      <c r="A31" s="186" t="s">
        <v>513</v>
      </c>
      <c r="B31" s="80"/>
      <c r="C31" s="161"/>
      <c r="D31" s="66"/>
      <c r="E31" s="71"/>
      <c r="F31" s="63"/>
      <c r="G31" s="63"/>
      <c r="H31" s="63"/>
      <c r="I31" s="63"/>
      <c r="J31" s="62"/>
    </row>
    <row r="32" spans="1:10" x14ac:dyDescent="0.25">
      <c r="A32" s="162" t="s">
        <v>216</v>
      </c>
      <c r="B32" s="80"/>
      <c r="C32" s="62" t="s">
        <v>232</v>
      </c>
      <c r="D32" s="66" t="s">
        <v>228</v>
      </c>
      <c r="E32" s="71"/>
      <c r="F32" s="63"/>
      <c r="G32" s="63"/>
      <c r="H32" s="63"/>
      <c r="I32" s="63"/>
      <c r="J32" s="62">
        <v>2</v>
      </c>
    </row>
    <row r="33" spans="1:11" x14ac:dyDescent="0.25">
      <c r="A33" s="63" t="s">
        <v>313</v>
      </c>
      <c r="B33" s="80"/>
      <c r="C33" s="62" t="s">
        <v>133</v>
      </c>
      <c r="D33" s="66" t="s">
        <v>340</v>
      </c>
      <c r="E33" s="71"/>
      <c r="F33" s="63"/>
      <c r="G33" s="63"/>
      <c r="H33" s="63"/>
      <c r="I33" s="63"/>
      <c r="J33" s="62">
        <v>2</v>
      </c>
    </row>
    <row r="34" spans="1:11" x14ac:dyDescent="0.25">
      <c r="A34" s="63" t="s">
        <v>331</v>
      </c>
      <c r="B34" s="80"/>
      <c r="C34" s="62" t="s">
        <v>118</v>
      </c>
      <c r="D34" s="66" t="s">
        <v>341</v>
      </c>
      <c r="E34" s="71"/>
      <c r="F34" s="63"/>
      <c r="G34" s="63"/>
      <c r="H34" s="63"/>
      <c r="I34" s="63"/>
      <c r="J34" s="62">
        <v>2</v>
      </c>
    </row>
    <row r="35" spans="1:11" x14ac:dyDescent="0.25">
      <c r="A35" s="63" t="s">
        <v>331</v>
      </c>
      <c r="B35" s="80"/>
      <c r="C35" s="62" t="s">
        <v>118</v>
      </c>
      <c r="D35" s="66" t="s">
        <v>342</v>
      </c>
      <c r="E35" s="71"/>
      <c r="F35" s="63"/>
      <c r="G35" s="63"/>
      <c r="H35" s="63"/>
      <c r="I35" s="63"/>
      <c r="J35" s="62">
        <v>2</v>
      </c>
    </row>
    <row r="36" spans="1:11" x14ac:dyDescent="0.25">
      <c r="A36" s="63" t="s">
        <v>324</v>
      </c>
      <c r="B36" s="80"/>
      <c r="C36" s="62" t="s">
        <v>232</v>
      </c>
      <c r="D36" s="66" t="s">
        <v>343</v>
      </c>
      <c r="E36" s="71"/>
      <c r="F36" s="63"/>
      <c r="G36" s="63"/>
      <c r="H36" s="63"/>
      <c r="I36" s="63"/>
      <c r="J36" s="62">
        <v>2</v>
      </c>
    </row>
    <row r="37" spans="1:11" x14ac:dyDescent="0.25">
      <c r="A37" s="63" t="s">
        <v>324</v>
      </c>
      <c r="B37" s="80"/>
      <c r="C37" s="62" t="s">
        <v>232</v>
      </c>
      <c r="D37" s="66" t="s">
        <v>344</v>
      </c>
      <c r="E37" s="71"/>
      <c r="F37" s="63"/>
      <c r="G37" s="63"/>
      <c r="H37" s="63"/>
      <c r="I37" s="63"/>
      <c r="J37" s="62">
        <v>2</v>
      </c>
      <c r="K37" s="63" t="s">
        <v>397</v>
      </c>
    </row>
    <row r="38" spans="1:11" x14ac:dyDescent="0.25">
      <c r="A38" s="63" t="s">
        <v>372</v>
      </c>
      <c r="B38" s="80"/>
      <c r="C38" s="62" t="s">
        <v>118</v>
      </c>
      <c r="D38" s="63" t="s">
        <v>430</v>
      </c>
      <c r="E38" s="71"/>
      <c r="F38" s="63"/>
      <c r="G38" s="63"/>
      <c r="H38" s="63"/>
      <c r="I38" s="63"/>
      <c r="J38" s="62">
        <v>6</v>
      </c>
    </row>
    <row r="39" spans="1:11" x14ac:dyDescent="0.25">
      <c r="A39" s="63" t="s">
        <v>396</v>
      </c>
      <c r="B39" s="80"/>
      <c r="C39" s="62" t="s">
        <v>232</v>
      </c>
      <c r="D39" s="66" t="s">
        <v>150</v>
      </c>
      <c r="E39" s="71"/>
      <c r="F39" s="63"/>
      <c r="G39" s="63"/>
      <c r="H39" s="63"/>
      <c r="I39" s="63"/>
      <c r="J39" s="62">
        <v>1</v>
      </c>
    </row>
    <row r="40" spans="1:11" x14ac:dyDescent="0.25">
      <c r="A40" s="63" t="s">
        <v>397</v>
      </c>
      <c r="B40" s="80"/>
      <c r="C40" s="62" t="s">
        <v>232</v>
      </c>
      <c r="D40" s="66" t="s">
        <v>398</v>
      </c>
      <c r="E40" s="71"/>
      <c r="F40" s="63"/>
      <c r="G40" s="63"/>
      <c r="H40" s="63"/>
      <c r="I40" s="63"/>
      <c r="J40" s="62">
        <v>1</v>
      </c>
    </row>
    <row r="41" spans="1:11" x14ac:dyDescent="0.25">
      <c r="A41" s="63" t="s">
        <v>441</v>
      </c>
      <c r="B41" s="80"/>
      <c r="C41" s="62" t="s">
        <v>440</v>
      </c>
      <c r="D41" s="66" t="s">
        <v>447</v>
      </c>
      <c r="E41" s="71"/>
      <c r="F41" s="63"/>
      <c r="G41" s="63"/>
      <c r="H41" s="63"/>
      <c r="I41" s="63"/>
      <c r="J41" s="62">
        <v>2</v>
      </c>
    </row>
    <row r="42" spans="1:11" x14ac:dyDescent="0.25">
      <c r="A42" s="63" t="s">
        <v>450</v>
      </c>
      <c r="B42" s="80"/>
      <c r="C42" s="62" t="s">
        <v>118</v>
      </c>
      <c r="D42" s="66" t="s">
        <v>455</v>
      </c>
      <c r="E42" s="71"/>
      <c r="F42" s="63"/>
      <c r="G42" s="63"/>
      <c r="H42" s="63"/>
      <c r="I42" s="63"/>
      <c r="J42" s="62">
        <v>2</v>
      </c>
    </row>
    <row r="43" spans="1:11" x14ac:dyDescent="0.25">
      <c r="A43" s="63" t="s">
        <v>511</v>
      </c>
      <c r="B43" s="80"/>
      <c r="C43" s="62" t="s">
        <v>118</v>
      </c>
      <c r="D43" s="63" t="s">
        <v>175</v>
      </c>
      <c r="E43" s="71"/>
      <c r="F43" s="63"/>
      <c r="G43" s="63"/>
      <c r="H43" s="63"/>
      <c r="I43" s="63"/>
      <c r="J43" s="62">
        <v>1</v>
      </c>
    </row>
    <row r="44" spans="1:11" x14ac:dyDescent="0.25">
      <c r="B44" s="80"/>
      <c r="C44" s="62"/>
      <c r="D44" s="198"/>
      <c r="E44" s="71"/>
      <c r="F44" s="63"/>
      <c r="G44" s="63"/>
      <c r="H44" s="63"/>
      <c r="I44" s="63"/>
      <c r="J44" s="78">
        <f>SUM(J32:J43)</f>
        <v>25</v>
      </c>
    </row>
    <row r="45" spans="1:11" x14ac:dyDescent="0.25">
      <c r="A45" s="63"/>
      <c r="B45" s="80"/>
      <c r="C45" s="62"/>
      <c r="D45" s="62"/>
      <c r="E45" s="66"/>
      <c r="F45" s="63"/>
      <c r="G45" s="63"/>
      <c r="H45" s="62"/>
      <c r="I45" s="62"/>
      <c r="J45" s="99"/>
    </row>
    <row r="46" spans="1:11" x14ac:dyDescent="0.25">
      <c r="A46" s="63"/>
      <c r="B46" s="80"/>
      <c r="C46" s="62"/>
      <c r="D46" s="201"/>
      <c r="E46" s="71"/>
      <c r="F46" s="63"/>
      <c r="G46" s="63"/>
      <c r="H46" s="63"/>
      <c r="I46" s="190"/>
      <c r="J46" s="99"/>
    </row>
    <row r="47" spans="1:11" x14ac:dyDescent="0.25">
      <c r="A47" s="186" t="s">
        <v>473</v>
      </c>
      <c r="B47" s="80"/>
      <c r="C47" s="191"/>
      <c r="D47" s="66"/>
      <c r="E47" s="71"/>
      <c r="F47" s="63"/>
      <c r="G47" s="63"/>
      <c r="H47" s="63"/>
      <c r="I47" s="63"/>
      <c r="J47" s="62"/>
    </row>
    <row r="48" spans="1:11" x14ac:dyDescent="0.25">
      <c r="A48" s="63" t="s">
        <v>313</v>
      </c>
      <c r="B48" s="80"/>
      <c r="C48" s="62" t="s">
        <v>133</v>
      </c>
      <c r="D48" s="66" t="s">
        <v>345</v>
      </c>
      <c r="E48" s="71"/>
      <c r="F48" s="63"/>
      <c r="G48" s="63"/>
      <c r="H48" s="63"/>
      <c r="I48" s="63"/>
      <c r="J48" s="62">
        <v>2</v>
      </c>
    </row>
    <row r="49" spans="1:10" x14ac:dyDescent="0.25">
      <c r="A49" s="63" t="s">
        <v>360</v>
      </c>
      <c r="B49" s="80"/>
      <c r="C49" s="62" t="s">
        <v>133</v>
      </c>
      <c r="D49" s="63" t="s">
        <v>359</v>
      </c>
      <c r="E49" s="71"/>
      <c r="F49" s="63"/>
      <c r="G49" s="63"/>
      <c r="H49" s="63"/>
      <c r="I49" s="63"/>
      <c r="J49" s="99">
        <v>4</v>
      </c>
    </row>
    <row r="50" spans="1:10" x14ac:dyDescent="0.25">
      <c r="A50" s="63" t="s">
        <v>397</v>
      </c>
      <c r="B50" s="80"/>
      <c r="C50" s="62" t="s">
        <v>232</v>
      </c>
      <c r="D50" s="66" t="s">
        <v>399</v>
      </c>
      <c r="E50" s="71"/>
      <c r="F50" s="63"/>
      <c r="G50" s="63"/>
      <c r="H50" s="63"/>
      <c r="I50" s="63"/>
      <c r="J50" s="99">
        <v>1</v>
      </c>
    </row>
    <row r="51" spans="1:10" x14ac:dyDescent="0.25">
      <c r="A51" s="258" t="s">
        <v>431</v>
      </c>
      <c r="C51" s="62" t="s">
        <v>414</v>
      </c>
      <c r="D51" s="63" t="s">
        <v>432</v>
      </c>
      <c r="E51" s="63"/>
      <c r="F51" s="63"/>
      <c r="G51" s="63"/>
      <c r="H51" s="63"/>
      <c r="I51" s="63"/>
      <c r="J51" s="99">
        <v>5</v>
      </c>
    </row>
    <row r="52" spans="1:10" x14ac:dyDescent="0.25">
      <c r="A52" s="259" t="s">
        <v>433</v>
      </c>
      <c r="C52" s="259" t="s">
        <v>233</v>
      </c>
      <c r="D52" s="66" t="s">
        <v>434</v>
      </c>
      <c r="E52" s="63"/>
      <c r="F52" s="63"/>
      <c r="G52" s="63"/>
      <c r="H52" s="63"/>
      <c r="I52" s="63"/>
      <c r="J52" s="99">
        <v>5</v>
      </c>
    </row>
    <row r="53" spans="1:10" x14ac:dyDescent="0.25">
      <c r="A53" s="272" t="s">
        <v>471</v>
      </c>
      <c r="C53" s="272" t="s">
        <v>421</v>
      </c>
      <c r="D53" s="66" t="s">
        <v>434</v>
      </c>
      <c r="E53" s="63"/>
      <c r="F53" s="63"/>
      <c r="G53" s="63"/>
      <c r="H53" s="63"/>
      <c r="I53" s="63"/>
      <c r="J53" s="99">
        <v>5</v>
      </c>
    </row>
    <row r="54" spans="1:10" x14ac:dyDescent="0.25">
      <c r="A54" s="63" t="s">
        <v>443</v>
      </c>
      <c r="C54" s="62" t="s">
        <v>232</v>
      </c>
      <c r="D54" s="63" t="s">
        <v>458</v>
      </c>
      <c r="E54" s="63"/>
      <c r="F54" s="63"/>
      <c r="G54" s="63"/>
      <c r="H54" s="63"/>
      <c r="I54" s="63"/>
      <c r="J54" s="99">
        <v>2</v>
      </c>
    </row>
    <row r="55" spans="1:10" x14ac:dyDescent="0.25">
      <c r="A55" s="63" t="s">
        <v>450</v>
      </c>
      <c r="C55" s="62" t="s">
        <v>118</v>
      </c>
      <c r="D55" s="63" t="s">
        <v>456</v>
      </c>
      <c r="E55" s="63"/>
      <c r="F55" s="63"/>
      <c r="G55" s="63"/>
      <c r="H55" s="63"/>
      <c r="I55" s="63"/>
      <c r="J55" s="99">
        <v>2</v>
      </c>
    </row>
    <row r="56" spans="1:10" x14ac:dyDescent="0.25">
      <c r="A56" s="62"/>
      <c r="B56" s="63"/>
      <c r="C56" s="62"/>
      <c r="D56" s="80"/>
      <c r="F56" s="63"/>
      <c r="G56" s="63"/>
      <c r="I56" s="62"/>
      <c r="J56" s="78">
        <f>SUM(J48:J55)</f>
        <v>26</v>
      </c>
    </row>
    <row r="57" spans="1:10" ht="15.75" x14ac:dyDescent="0.25">
      <c r="A57" s="72" t="s">
        <v>154</v>
      </c>
      <c r="I57" s="190"/>
      <c r="J57" s="62"/>
    </row>
    <row r="58" spans="1:10" ht="15.75" x14ac:dyDescent="0.25">
      <c r="A58" s="72"/>
      <c r="I58" s="190"/>
      <c r="J58" s="62"/>
    </row>
    <row r="59" spans="1:10" x14ac:dyDescent="0.25">
      <c r="A59" s="51"/>
      <c r="J59" s="51"/>
    </row>
    <row r="60" spans="1:10" ht="15.75" x14ac:dyDescent="0.25">
      <c r="A60" s="72" t="s">
        <v>155</v>
      </c>
      <c r="J60" s="51"/>
    </row>
    <row r="61" spans="1:10" x14ac:dyDescent="0.25">
      <c r="A61" s="63"/>
      <c r="B61" s="62"/>
      <c r="C61" s="215"/>
      <c r="D61" s="80"/>
      <c r="E61" s="71"/>
      <c r="F61" s="76"/>
      <c r="G61" s="76"/>
      <c r="H61" s="76"/>
      <c r="I61" s="76"/>
      <c r="J61" s="62"/>
    </row>
    <row r="62" spans="1:10" x14ac:dyDescent="0.25">
      <c r="A62" s="70"/>
      <c r="B62" s="80"/>
      <c r="C62" s="76"/>
      <c r="D62" s="76"/>
      <c r="E62" s="76"/>
      <c r="F62" s="76"/>
      <c r="G62" s="76"/>
      <c r="H62" s="76"/>
      <c r="I62" s="76"/>
      <c r="J62" s="78">
        <f>SUM(J61:J61)</f>
        <v>0</v>
      </c>
    </row>
    <row r="63" spans="1:10" ht="15.75" x14ac:dyDescent="0.25">
      <c r="A63" s="72" t="s">
        <v>156</v>
      </c>
      <c r="J63" s="51"/>
    </row>
    <row r="64" spans="1:10" x14ac:dyDescent="0.25">
      <c r="A64" s="258" t="s">
        <v>370</v>
      </c>
      <c r="B64" s="62" t="s">
        <v>136</v>
      </c>
      <c r="C64" s="62" t="s">
        <v>133</v>
      </c>
      <c r="D64" s="63" t="s">
        <v>359</v>
      </c>
      <c r="J64" s="51"/>
    </row>
    <row r="65" spans="1:10" x14ac:dyDescent="0.25">
      <c r="A65" s="246" t="s">
        <v>371</v>
      </c>
      <c r="B65" s="62" t="s">
        <v>135</v>
      </c>
      <c r="C65" s="62" t="s">
        <v>118</v>
      </c>
      <c r="D65" s="63" t="s">
        <v>430</v>
      </c>
      <c r="J65" s="51"/>
    </row>
    <row r="66" spans="1:10" x14ac:dyDescent="0.25">
      <c r="A66" s="246" t="s">
        <v>401</v>
      </c>
      <c r="B66" s="62" t="s">
        <v>303</v>
      </c>
      <c r="C66" s="246" t="s">
        <v>232</v>
      </c>
      <c r="D66" s="63" t="s">
        <v>402</v>
      </c>
      <c r="J66" s="51"/>
    </row>
    <row r="67" spans="1:10" x14ac:dyDescent="0.25">
      <c r="A67" s="258" t="s">
        <v>428</v>
      </c>
      <c r="B67" s="62" t="s">
        <v>388</v>
      </c>
      <c r="C67" s="62" t="s">
        <v>421</v>
      </c>
      <c r="D67" s="63" t="s">
        <v>429</v>
      </c>
      <c r="J67" s="51"/>
    </row>
    <row r="68" spans="1:10" x14ac:dyDescent="0.25">
      <c r="A68" s="272" t="s">
        <v>472</v>
      </c>
      <c r="B68" s="62" t="s">
        <v>387</v>
      </c>
      <c r="C68" s="62" t="s">
        <v>118</v>
      </c>
      <c r="D68" s="63" t="s">
        <v>429</v>
      </c>
      <c r="J68" s="51"/>
    </row>
    <row r="69" spans="1:10" x14ac:dyDescent="0.25">
      <c r="A69" s="258" t="s">
        <v>431</v>
      </c>
      <c r="B69" s="62" t="s">
        <v>136</v>
      </c>
      <c r="C69" s="62" t="s">
        <v>414</v>
      </c>
      <c r="D69" s="63" t="s">
        <v>432</v>
      </c>
      <c r="J69" s="51"/>
    </row>
    <row r="70" spans="1:10" x14ac:dyDescent="0.25">
      <c r="A70" s="272" t="s">
        <v>470</v>
      </c>
      <c r="B70" s="62" t="s">
        <v>388</v>
      </c>
      <c r="C70" s="62" t="s">
        <v>469</v>
      </c>
      <c r="D70" s="63" t="s">
        <v>432</v>
      </c>
      <c r="J70" s="51"/>
    </row>
    <row r="71" spans="1:10" x14ac:dyDescent="0.25">
      <c r="A71" s="258" t="s">
        <v>433</v>
      </c>
      <c r="B71" s="62" t="s">
        <v>136</v>
      </c>
      <c r="C71" s="211" t="s">
        <v>233</v>
      </c>
      <c r="D71" s="66" t="s">
        <v>434</v>
      </c>
      <c r="J71" s="51"/>
    </row>
    <row r="72" spans="1:10" x14ac:dyDescent="0.25">
      <c r="A72" s="272" t="s">
        <v>471</v>
      </c>
      <c r="B72" s="62" t="s">
        <v>136</v>
      </c>
      <c r="C72" s="62" t="s">
        <v>421</v>
      </c>
      <c r="D72" s="66" t="s">
        <v>434</v>
      </c>
      <c r="J72" s="51"/>
    </row>
    <row r="73" spans="1:10" x14ac:dyDescent="0.25">
      <c r="A73" s="169"/>
      <c r="J73" s="61">
        <f>SUM(J64:J71)</f>
        <v>0</v>
      </c>
    </row>
    <row r="74" spans="1:10" ht="15.75" x14ac:dyDescent="0.25">
      <c r="A74" s="72" t="s">
        <v>157</v>
      </c>
      <c r="J74" s="51"/>
    </row>
    <row r="75" spans="1:10" ht="15.75" x14ac:dyDescent="0.25">
      <c r="A75" s="72"/>
      <c r="J75" s="51"/>
    </row>
    <row r="76" spans="1:10" x14ac:dyDescent="0.25">
      <c r="A76" s="166" t="s">
        <v>204</v>
      </c>
      <c r="J76" s="51"/>
    </row>
    <row r="77" spans="1:10" x14ac:dyDescent="0.25">
      <c r="A77" s="71"/>
      <c r="B77" s="62"/>
      <c r="C77" s="62"/>
      <c r="D77" s="63"/>
      <c r="J77" s="62"/>
    </row>
    <row r="78" spans="1:10" ht="15.75" x14ac:dyDescent="0.25">
      <c r="A78" s="72"/>
      <c r="J78" s="78">
        <f>SUM(J77:J77)</f>
        <v>0</v>
      </c>
    </row>
    <row r="79" spans="1:10" x14ac:dyDescent="0.25">
      <c r="A79" s="73" t="s">
        <v>256</v>
      </c>
      <c r="J79" s="51"/>
    </row>
    <row r="80" spans="1:10" x14ac:dyDescent="0.25">
      <c r="A80" s="73"/>
      <c r="J80" s="51"/>
    </row>
    <row r="81" spans="1:10" ht="15.75" x14ac:dyDescent="0.25">
      <c r="A81" s="63"/>
      <c r="B81" s="51"/>
      <c r="C81" s="217"/>
      <c r="D81" s="66"/>
      <c r="J81" s="51"/>
    </row>
    <row r="82" spans="1:10" x14ac:dyDescent="0.25">
      <c r="A82" s="63"/>
      <c r="B82" s="51"/>
      <c r="C82" s="216"/>
      <c r="D82" s="66"/>
      <c r="J82" s="51"/>
    </row>
    <row r="83" spans="1:10" x14ac:dyDescent="0.25">
      <c r="A83" s="73" t="s">
        <v>158</v>
      </c>
      <c r="J83" s="51"/>
    </row>
    <row r="84" spans="1:10" x14ac:dyDescent="0.25">
      <c r="A84" s="73"/>
      <c r="B84" s="73"/>
      <c r="J84" s="51"/>
    </row>
    <row r="85" spans="1:10" x14ac:dyDescent="0.25">
      <c r="B85" s="74" t="s">
        <v>159</v>
      </c>
      <c r="C85" s="32"/>
      <c r="E85" s="32"/>
      <c r="F85" s="32"/>
      <c r="G85" s="32"/>
      <c r="J85" s="51"/>
    </row>
    <row r="86" spans="1:10" x14ac:dyDescent="0.25">
      <c r="A86" s="174"/>
      <c r="B86" s="173"/>
      <c r="C86" s="175"/>
      <c r="D86" s="66"/>
      <c r="E86" s="32"/>
      <c r="F86" s="32"/>
      <c r="G86" s="32"/>
      <c r="J86" s="51"/>
    </row>
    <row r="87" spans="1:10" x14ac:dyDescent="0.25">
      <c r="A87" s="62" t="s">
        <v>266</v>
      </c>
      <c r="B87" s="195" t="s">
        <v>232</v>
      </c>
      <c r="C87" s="178" t="s">
        <v>265</v>
      </c>
      <c r="D87" s="66" t="s">
        <v>160</v>
      </c>
      <c r="E87" s="71"/>
      <c r="F87" s="71"/>
      <c r="G87" s="71"/>
      <c r="H87" s="76"/>
      <c r="I87" s="76"/>
      <c r="J87" s="62">
        <v>1</v>
      </c>
    </row>
    <row r="88" spans="1:10" x14ac:dyDescent="0.25">
      <c r="A88" s="246" t="s">
        <v>369</v>
      </c>
      <c r="B88" s="62" t="s">
        <v>118</v>
      </c>
      <c r="C88" s="184" t="s">
        <v>368</v>
      </c>
      <c r="D88" s="66" t="s">
        <v>175</v>
      </c>
      <c r="E88" s="71"/>
      <c r="F88" s="71"/>
      <c r="G88" s="71"/>
      <c r="H88" s="76"/>
      <c r="I88" s="76"/>
      <c r="J88" s="62">
        <v>1</v>
      </c>
    </row>
    <row r="89" spans="1:10" x14ac:dyDescent="0.25">
      <c r="A89" s="62" t="s">
        <v>392</v>
      </c>
      <c r="B89" s="248" t="s">
        <v>232</v>
      </c>
      <c r="C89" s="210" t="s">
        <v>393</v>
      </c>
      <c r="D89" s="66" t="s">
        <v>175</v>
      </c>
      <c r="E89" s="71"/>
      <c r="F89" s="71"/>
      <c r="G89" s="71"/>
      <c r="H89" s="76"/>
      <c r="I89" s="76"/>
      <c r="J89" s="62">
        <v>1</v>
      </c>
    </row>
    <row r="90" spans="1:10" x14ac:dyDescent="0.25">
      <c r="A90" s="62" t="s">
        <v>411</v>
      </c>
      <c r="B90" s="62" t="s">
        <v>118</v>
      </c>
      <c r="C90" s="212" t="s">
        <v>410</v>
      </c>
      <c r="D90" s="66" t="s">
        <v>412</v>
      </c>
      <c r="E90" s="71"/>
      <c r="F90" s="71"/>
      <c r="G90" s="71"/>
      <c r="H90" s="76"/>
      <c r="I90" s="76"/>
      <c r="J90" s="62">
        <v>1</v>
      </c>
    </row>
    <row r="91" spans="1:10" x14ac:dyDescent="0.25">
      <c r="A91" s="63" t="s">
        <v>474</v>
      </c>
      <c r="B91" s="62" t="s">
        <v>118</v>
      </c>
      <c r="C91" s="273" t="s">
        <v>478</v>
      </c>
      <c r="D91" s="66" t="s">
        <v>504</v>
      </c>
      <c r="E91" s="71"/>
      <c r="F91" s="71"/>
      <c r="G91" s="71"/>
      <c r="H91" s="76"/>
      <c r="I91" s="76"/>
      <c r="J91" s="62">
        <v>1</v>
      </c>
    </row>
    <row r="92" spans="1:10" x14ac:dyDescent="0.25">
      <c r="D92" s="66"/>
      <c r="E92" s="76"/>
      <c r="F92" s="76"/>
      <c r="G92" s="76"/>
      <c r="H92" s="76"/>
      <c r="I92" s="76"/>
      <c r="J92" s="78">
        <f>SUM(J85:J91)</f>
        <v>5</v>
      </c>
    </row>
    <row r="93" spans="1:10" x14ac:dyDescent="0.25">
      <c r="A93" s="73"/>
    </row>
    <row r="94" spans="1:10" x14ac:dyDescent="0.25">
      <c r="A94" s="73"/>
      <c r="I94" s="62" t="s">
        <v>163</v>
      </c>
      <c r="J94" s="62">
        <f>J13+J20+J24+J28+J44+J56+J62+J73+J78+J81+J92</f>
        <v>67</v>
      </c>
    </row>
    <row r="95" spans="1:10" x14ac:dyDescent="0.25">
      <c r="B95" s="51"/>
      <c r="C95" s="32"/>
      <c r="E95" s="51"/>
      <c r="F95" s="32"/>
    </row>
    <row r="96" spans="1:10" x14ac:dyDescent="0.25">
      <c r="A96" s="73" t="s">
        <v>162</v>
      </c>
      <c r="B96" s="51"/>
      <c r="C96" s="32"/>
      <c r="E96" s="75"/>
    </row>
    <row r="98" spans="1:6" x14ac:dyDescent="0.25">
      <c r="A98" s="62"/>
      <c r="B98" s="284"/>
      <c r="C98" s="284"/>
      <c r="D98" s="66"/>
      <c r="E98" s="63"/>
      <c r="F98" s="51"/>
    </row>
    <row r="99" spans="1:6" x14ac:dyDescent="0.25">
      <c r="A99" s="62"/>
      <c r="B99" s="284"/>
      <c r="C99" s="284"/>
      <c r="D99" s="62"/>
      <c r="E99" s="63"/>
      <c r="F99" s="51"/>
    </row>
    <row r="100" spans="1:6" x14ac:dyDescent="0.25">
      <c r="A100" s="62"/>
      <c r="B100" s="284"/>
      <c r="C100" s="284"/>
      <c r="D100" s="62"/>
      <c r="E100" s="63"/>
    </row>
    <row r="101" spans="1:6" x14ac:dyDescent="0.25">
      <c r="A101" s="51"/>
      <c r="B101" s="284"/>
      <c r="C101" s="284"/>
      <c r="D101" s="62"/>
      <c r="E101" s="63"/>
    </row>
    <row r="102" spans="1:6" x14ac:dyDescent="0.25">
      <c r="B102" s="284"/>
      <c r="C102" s="284"/>
      <c r="D102" s="62"/>
    </row>
    <row r="103" spans="1:6" x14ac:dyDescent="0.25">
      <c r="B103" s="284"/>
      <c r="C103" s="284"/>
      <c r="D103" s="62"/>
    </row>
  </sheetData>
  <mergeCells count="8">
    <mergeCell ref="B102:C102"/>
    <mergeCell ref="B103:C103"/>
    <mergeCell ref="B99:C99"/>
    <mergeCell ref="A2:I2"/>
    <mergeCell ref="A23:B23"/>
    <mergeCell ref="B98:C98"/>
    <mergeCell ref="B100:C100"/>
    <mergeCell ref="B101:C10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0"/>
  <sheetViews>
    <sheetView workbookViewId="0">
      <selection activeCell="M11" sqref="M11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285" t="s">
        <v>269</v>
      </c>
      <c r="C2" s="286"/>
      <c r="D2" s="286"/>
      <c r="E2" s="286"/>
      <c r="F2" s="286"/>
      <c r="G2" s="286"/>
      <c r="H2" s="286"/>
      <c r="I2" s="286"/>
      <c r="J2" s="286"/>
      <c r="K2" s="286"/>
    </row>
    <row r="3" spans="2:11" x14ac:dyDescent="0.25">
      <c r="C3" s="208"/>
    </row>
    <row r="4" spans="2:11" x14ac:dyDescent="0.25">
      <c r="C4" s="83" t="s">
        <v>250</v>
      </c>
      <c r="D4" s="83" t="s">
        <v>251</v>
      </c>
      <c r="E4" s="61" t="s">
        <v>135</v>
      </c>
      <c r="F4" s="61" t="s">
        <v>136</v>
      </c>
      <c r="G4" s="61" t="s">
        <v>164</v>
      </c>
      <c r="H4" s="61" t="s">
        <v>165</v>
      </c>
      <c r="I4" s="61" t="s">
        <v>202</v>
      </c>
      <c r="J4" s="61" t="s">
        <v>166</v>
      </c>
      <c r="K4" s="3" t="s">
        <v>9</v>
      </c>
    </row>
    <row r="5" spans="2:11" x14ac:dyDescent="0.25">
      <c r="C5" s="84" t="s">
        <v>167</v>
      </c>
      <c r="D5" s="84"/>
      <c r="E5" s="85"/>
      <c r="F5" s="85"/>
      <c r="G5" s="85" t="s">
        <v>168</v>
      </c>
      <c r="H5" s="85" t="s">
        <v>169</v>
      </c>
      <c r="I5" s="85"/>
      <c r="J5" s="85" t="s">
        <v>170</v>
      </c>
      <c r="K5" s="11" t="s">
        <v>171</v>
      </c>
    </row>
    <row r="7" spans="2:11" x14ac:dyDescent="0.25">
      <c r="B7" s="71" t="s">
        <v>253</v>
      </c>
      <c r="C7" s="71"/>
      <c r="D7" s="76"/>
      <c r="E7" s="76"/>
      <c r="F7" s="76"/>
      <c r="G7" s="76"/>
      <c r="H7" s="76"/>
      <c r="I7" s="76"/>
    </row>
    <row r="8" spans="2:11" x14ac:dyDescent="0.25">
      <c r="C8" s="209"/>
      <c r="D8" s="91"/>
      <c r="E8" s="163"/>
      <c r="F8" s="90"/>
      <c r="G8" s="164"/>
      <c r="H8" s="89"/>
      <c r="I8" s="167"/>
      <c r="J8" s="88"/>
      <c r="K8" s="176"/>
    </row>
    <row r="9" spans="2:11" x14ac:dyDescent="0.25">
      <c r="B9" s="71" t="s">
        <v>140</v>
      </c>
      <c r="C9" s="241">
        <v>2</v>
      </c>
      <c r="D9" s="87"/>
      <c r="E9" s="163">
        <v>2</v>
      </c>
      <c r="F9" s="90">
        <v>1</v>
      </c>
      <c r="G9" s="164">
        <v>1</v>
      </c>
      <c r="H9" s="87"/>
      <c r="I9" s="87"/>
      <c r="J9" s="87"/>
      <c r="K9" s="86">
        <f t="shared" ref="K9:K37" si="0">C9+D9+E9+F9+G9+H9+I9+J9</f>
        <v>6</v>
      </c>
    </row>
    <row r="10" spans="2:11" x14ac:dyDescent="0.25">
      <c r="B10" s="71" t="s">
        <v>175</v>
      </c>
      <c r="C10" s="241">
        <v>1</v>
      </c>
      <c r="D10" s="87"/>
      <c r="E10" s="163">
        <v>2</v>
      </c>
      <c r="F10" s="90">
        <v>1</v>
      </c>
      <c r="G10" s="87"/>
      <c r="H10" s="87"/>
      <c r="I10" s="87"/>
      <c r="J10" s="88">
        <v>2</v>
      </c>
      <c r="K10" s="86">
        <f t="shared" si="0"/>
        <v>6</v>
      </c>
    </row>
    <row r="11" spans="2:11" x14ac:dyDescent="0.25">
      <c r="B11" s="71" t="s">
        <v>177</v>
      </c>
      <c r="C11" s="241">
        <v>2</v>
      </c>
      <c r="D11" s="87"/>
      <c r="E11" s="163">
        <v>1</v>
      </c>
      <c r="F11" s="90">
        <v>1</v>
      </c>
      <c r="G11" s="87"/>
      <c r="H11" s="87"/>
      <c r="I11" s="87"/>
      <c r="J11" s="62"/>
      <c r="K11" s="86">
        <f t="shared" si="0"/>
        <v>4</v>
      </c>
    </row>
    <row r="12" spans="2:11" x14ac:dyDescent="0.25">
      <c r="B12" s="71" t="s">
        <v>148</v>
      </c>
      <c r="C12" s="227"/>
      <c r="D12" s="87"/>
      <c r="E12" s="163">
        <v>2</v>
      </c>
      <c r="F12" s="90">
        <v>1</v>
      </c>
      <c r="G12" s="164">
        <v>1</v>
      </c>
      <c r="H12" s="87"/>
      <c r="I12" s="176"/>
      <c r="J12" s="87"/>
      <c r="K12" s="86">
        <f t="shared" si="0"/>
        <v>4</v>
      </c>
    </row>
    <row r="13" spans="2:11" x14ac:dyDescent="0.25">
      <c r="B13" s="71" t="s">
        <v>160</v>
      </c>
      <c r="C13" s="227"/>
      <c r="D13" s="87"/>
      <c r="E13" s="163">
        <v>2</v>
      </c>
      <c r="F13" s="87"/>
      <c r="G13" s="164">
        <v>1</v>
      </c>
      <c r="H13" s="87"/>
      <c r="I13" s="87"/>
      <c r="J13" s="88">
        <v>1</v>
      </c>
      <c r="K13" s="86">
        <f t="shared" si="0"/>
        <v>4</v>
      </c>
    </row>
    <row r="14" spans="2:11" x14ac:dyDescent="0.25">
      <c r="B14" s="63" t="s">
        <v>347</v>
      </c>
      <c r="C14" s="241">
        <v>1</v>
      </c>
      <c r="D14" s="87"/>
      <c r="E14" s="87"/>
      <c r="F14" s="90">
        <v>2</v>
      </c>
      <c r="G14" s="87"/>
      <c r="H14" s="87"/>
      <c r="I14" s="87"/>
      <c r="J14" s="87"/>
      <c r="K14" s="86">
        <f t="shared" si="0"/>
        <v>3</v>
      </c>
    </row>
    <row r="15" spans="2:11" x14ac:dyDescent="0.25">
      <c r="B15" s="63" t="s">
        <v>144</v>
      </c>
      <c r="C15" s="87"/>
      <c r="D15" s="87"/>
      <c r="E15" s="163">
        <v>2</v>
      </c>
      <c r="F15" s="90">
        <v>1</v>
      </c>
      <c r="G15" s="87"/>
      <c r="H15" s="87"/>
      <c r="I15" s="87"/>
      <c r="J15" s="87"/>
      <c r="K15" s="86">
        <f t="shared" si="0"/>
        <v>3</v>
      </c>
    </row>
    <row r="16" spans="2:11" x14ac:dyDescent="0.25">
      <c r="B16" s="71" t="s">
        <v>150</v>
      </c>
      <c r="C16" s="87"/>
      <c r="D16" s="87"/>
      <c r="E16" s="163">
        <v>2</v>
      </c>
      <c r="F16" s="87"/>
      <c r="G16" s="87"/>
      <c r="H16" s="87"/>
      <c r="I16" s="87"/>
      <c r="J16" s="88">
        <v>1</v>
      </c>
      <c r="K16" s="86">
        <f t="shared" si="0"/>
        <v>3</v>
      </c>
    </row>
    <row r="17" spans="2:11" x14ac:dyDescent="0.25">
      <c r="B17" s="71" t="s">
        <v>346</v>
      </c>
      <c r="C17" s="87"/>
      <c r="D17" s="87"/>
      <c r="E17" s="163">
        <v>1</v>
      </c>
      <c r="F17" s="90">
        <v>2</v>
      </c>
      <c r="G17" s="87"/>
      <c r="H17" s="87"/>
      <c r="I17" s="87"/>
      <c r="J17" s="87"/>
      <c r="K17" s="86">
        <f t="shared" si="0"/>
        <v>3</v>
      </c>
    </row>
    <row r="18" spans="2:11" x14ac:dyDescent="0.25">
      <c r="B18" s="71" t="s">
        <v>161</v>
      </c>
      <c r="C18" s="227"/>
      <c r="D18" s="87"/>
      <c r="E18" s="163">
        <v>1</v>
      </c>
      <c r="F18" s="90">
        <v>2</v>
      </c>
      <c r="G18" s="87"/>
      <c r="H18" s="87"/>
      <c r="I18" s="87"/>
      <c r="J18" s="87"/>
      <c r="K18" s="86">
        <f t="shared" si="0"/>
        <v>3</v>
      </c>
    </row>
    <row r="19" spans="2:11" x14ac:dyDescent="0.25">
      <c r="B19" s="71" t="s">
        <v>141</v>
      </c>
      <c r="C19" s="71"/>
      <c r="D19" s="87"/>
      <c r="E19" s="87"/>
      <c r="F19" s="90">
        <v>3</v>
      </c>
      <c r="G19" s="87"/>
      <c r="H19" s="87"/>
      <c r="I19" s="87"/>
      <c r="J19" s="87"/>
      <c r="K19" s="86">
        <f t="shared" si="0"/>
        <v>3</v>
      </c>
    </row>
    <row r="20" spans="2:11" x14ac:dyDescent="0.25">
      <c r="B20" s="71" t="s">
        <v>217</v>
      </c>
      <c r="C20" s="87"/>
      <c r="D20" s="87"/>
      <c r="E20" s="87"/>
      <c r="F20" s="90">
        <v>3</v>
      </c>
      <c r="G20" s="87"/>
      <c r="H20" s="87"/>
      <c r="I20" s="87"/>
      <c r="J20" s="87"/>
      <c r="K20" s="86">
        <f t="shared" si="0"/>
        <v>3</v>
      </c>
    </row>
    <row r="21" spans="2:11" x14ac:dyDescent="0.25">
      <c r="B21" s="71" t="s">
        <v>146</v>
      </c>
      <c r="C21" s="241">
        <v>1</v>
      </c>
      <c r="D21" s="87"/>
      <c r="E21" s="87"/>
      <c r="F21" s="90">
        <v>1</v>
      </c>
      <c r="G21" s="87"/>
      <c r="H21" s="87"/>
      <c r="I21" s="87"/>
      <c r="J21" s="87"/>
      <c r="K21" s="86">
        <f t="shared" si="0"/>
        <v>2</v>
      </c>
    </row>
    <row r="22" spans="2:11" x14ac:dyDescent="0.25">
      <c r="B22" s="71" t="s">
        <v>153</v>
      </c>
      <c r="C22" s="71"/>
      <c r="D22" s="87"/>
      <c r="E22" s="163">
        <v>1</v>
      </c>
      <c r="F22" s="90">
        <v>1</v>
      </c>
      <c r="G22" s="87"/>
      <c r="H22" s="87"/>
      <c r="I22" s="87"/>
      <c r="J22" s="62"/>
      <c r="K22" s="86">
        <f t="shared" si="0"/>
        <v>2</v>
      </c>
    </row>
    <row r="23" spans="2:11" x14ac:dyDescent="0.25">
      <c r="B23" s="71" t="s">
        <v>214</v>
      </c>
      <c r="C23" s="87"/>
      <c r="D23" s="87"/>
      <c r="E23" s="163">
        <v>1</v>
      </c>
      <c r="F23" s="90">
        <v>1</v>
      </c>
      <c r="G23" s="87"/>
      <c r="H23" s="87"/>
      <c r="I23" s="87"/>
      <c r="J23" s="87"/>
      <c r="K23" s="86">
        <f t="shared" si="0"/>
        <v>2</v>
      </c>
    </row>
    <row r="24" spans="2:11" x14ac:dyDescent="0.25">
      <c r="B24" s="71" t="s">
        <v>178</v>
      </c>
      <c r="D24" s="87"/>
      <c r="E24" s="87"/>
      <c r="F24" s="90">
        <v>2</v>
      </c>
      <c r="G24" s="87"/>
      <c r="H24" s="87"/>
      <c r="I24" s="176"/>
      <c r="K24" s="86">
        <f t="shared" si="0"/>
        <v>2</v>
      </c>
    </row>
    <row r="25" spans="2:11" x14ac:dyDescent="0.25">
      <c r="B25" s="71" t="s">
        <v>143</v>
      </c>
      <c r="D25" s="87"/>
      <c r="E25" s="87"/>
      <c r="F25" s="90">
        <v>2</v>
      </c>
      <c r="G25" s="87"/>
      <c r="H25" s="87"/>
      <c r="I25" s="176"/>
      <c r="K25" s="86">
        <f t="shared" si="0"/>
        <v>2</v>
      </c>
    </row>
    <row r="26" spans="2:11" x14ac:dyDescent="0.25">
      <c r="B26" s="71" t="s">
        <v>394</v>
      </c>
      <c r="C26" s="241">
        <v>1</v>
      </c>
      <c r="D26" s="87"/>
      <c r="E26" s="87"/>
      <c r="F26" s="87"/>
      <c r="G26" s="87"/>
      <c r="H26" s="87"/>
      <c r="I26" s="87"/>
      <c r="J26" s="62"/>
      <c r="K26" s="86">
        <f t="shared" si="0"/>
        <v>1</v>
      </c>
    </row>
    <row r="27" spans="2:11" x14ac:dyDescent="0.25">
      <c r="B27" s="71" t="s">
        <v>152</v>
      </c>
      <c r="C27" s="227"/>
      <c r="D27" s="87"/>
      <c r="E27" s="163">
        <v>1</v>
      </c>
      <c r="F27" s="87"/>
      <c r="G27" s="87"/>
      <c r="H27" s="87"/>
      <c r="I27" s="87"/>
      <c r="J27" s="87"/>
      <c r="K27" s="86">
        <f t="shared" si="0"/>
        <v>1</v>
      </c>
    </row>
    <row r="28" spans="2:11" x14ac:dyDescent="0.25">
      <c r="B28" s="71" t="s">
        <v>173</v>
      </c>
      <c r="C28" s="227"/>
      <c r="D28" s="87"/>
      <c r="E28" s="163">
        <v>1</v>
      </c>
      <c r="F28" s="87"/>
      <c r="G28" s="87"/>
      <c r="H28" s="87"/>
      <c r="I28" s="87"/>
      <c r="J28" s="87"/>
      <c r="K28" s="86">
        <f t="shared" si="0"/>
        <v>1</v>
      </c>
    </row>
    <row r="29" spans="2:11" x14ac:dyDescent="0.25">
      <c r="B29" s="71" t="s">
        <v>149</v>
      </c>
      <c r="C29" s="71"/>
      <c r="D29" s="87"/>
      <c r="E29" s="163">
        <v>1</v>
      </c>
      <c r="F29" s="87"/>
      <c r="G29" s="87"/>
      <c r="H29" s="87"/>
      <c r="I29" s="87"/>
      <c r="J29" s="87"/>
      <c r="K29" s="86">
        <f t="shared" si="0"/>
        <v>1</v>
      </c>
    </row>
    <row r="30" spans="2:11" x14ac:dyDescent="0.25">
      <c r="B30" s="63" t="s">
        <v>180</v>
      </c>
      <c r="C30" s="71"/>
      <c r="D30" s="87"/>
      <c r="E30" s="163">
        <v>1</v>
      </c>
      <c r="F30" s="87"/>
      <c r="G30" s="87"/>
      <c r="H30" s="87"/>
      <c r="I30" s="87"/>
      <c r="J30" s="62"/>
      <c r="K30" s="86">
        <f t="shared" si="0"/>
        <v>1</v>
      </c>
    </row>
    <row r="31" spans="2:11" x14ac:dyDescent="0.25">
      <c r="B31" s="71" t="s">
        <v>172</v>
      </c>
      <c r="C31" s="71"/>
      <c r="D31" s="87"/>
      <c r="E31" s="163">
        <v>1</v>
      </c>
      <c r="F31" s="87"/>
      <c r="G31" s="87"/>
      <c r="H31" s="87"/>
      <c r="I31" s="87"/>
      <c r="J31" s="62"/>
      <c r="K31" s="86">
        <f t="shared" si="0"/>
        <v>1</v>
      </c>
    </row>
    <row r="32" spans="2:11" x14ac:dyDescent="0.25">
      <c r="B32" s="71" t="s">
        <v>145</v>
      </c>
      <c r="C32" s="71"/>
      <c r="D32" s="87"/>
      <c r="E32" s="163">
        <v>1</v>
      </c>
      <c r="F32" s="87"/>
      <c r="G32" s="87"/>
      <c r="H32" s="87"/>
      <c r="I32" s="87"/>
      <c r="J32" s="62"/>
      <c r="K32" s="86">
        <f t="shared" si="0"/>
        <v>1</v>
      </c>
    </row>
    <row r="33" spans="1:11" x14ac:dyDescent="0.25">
      <c r="B33" s="71" t="s">
        <v>210</v>
      </c>
      <c r="D33" s="87"/>
      <c r="E33" s="163">
        <v>1</v>
      </c>
      <c r="F33" s="87"/>
      <c r="G33" s="87"/>
      <c r="H33" s="87"/>
      <c r="I33" s="176"/>
      <c r="K33" s="86">
        <f t="shared" si="0"/>
        <v>1</v>
      </c>
    </row>
    <row r="34" spans="1:11" x14ac:dyDescent="0.25">
      <c r="B34" s="71" t="s">
        <v>147</v>
      </c>
      <c r="D34" s="87"/>
      <c r="E34" s="163">
        <v>1</v>
      </c>
      <c r="F34" s="87"/>
      <c r="G34" s="87"/>
      <c r="H34" s="87"/>
      <c r="I34" s="176"/>
      <c r="K34" s="86">
        <f t="shared" si="0"/>
        <v>1</v>
      </c>
    </row>
    <row r="35" spans="1:11" x14ac:dyDescent="0.25">
      <c r="B35" s="71" t="s">
        <v>151</v>
      </c>
      <c r="D35" s="87"/>
      <c r="E35" s="87"/>
      <c r="F35" s="90">
        <v>1</v>
      </c>
      <c r="G35" s="87"/>
      <c r="H35" s="87"/>
      <c r="I35" s="176"/>
      <c r="K35" s="86">
        <f t="shared" si="0"/>
        <v>1</v>
      </c>
    </row>
    <row r="36" spans="1:11" x14ac:dyDescent="0.25">
      <c r="B36" s="63" t="s">
        <v>218</v>
      </c>
      <c r="D36" s="87"/>
      <c r="E36" s="87"/>
      <c r="F36" s="90">
        <v>1</v>
      </c>
      <c r="G36" s="87"/>
      <c r="H36" s="87"/>
      <c r="I36" s="176"/>
      <c r="K36" s="86">
        <f t="shared" si="0"/>
        <v>1</v>
      </c>
    </row>
    <row r="37" spans="1:11" x14ac:dyDescent="0.25">
      <c r="B37" s="63" t="s">
        <v>179</v>
      </c>
      <c r="C37" s="278"/>
      <c r="D37" s="87"/>
      <c r="E37" s="87"/>
      <c r="F37" s="87"/>
      <c r="G37" s="87"/>
      <c r="H37" s="87"/>
      <c r="I37" s="87"/>
      <c r="J37" s="88">
        <v>1</v>
      </c>
      <c r="K37" s="86">
        <f t="shared" si="0"/>
        <v>1</v>
      </c>
    </row>
    <row r="38" spans="1:11" x14ac:dyDescent="0.25">
      <c r="B38" s="71"/>
      <c r="C38" s="71"/>
      <c r="D38" s="87"/>
      <c r="E38" s="87"/>
      <c r="F38" s="87"/>
      <c r="G38" s="87"/>
      <c r="H38" s="87"/>
      <c r="I38" s="87"/>
      <c r="J38" s="62"/>
      <c r="K38" s="176"/>
    </row>
    <row r="39" spans="1:11" x14ac:dyDescent="0.25">
      <c r="A39" t="s">
        <v>9</v>
      </c>
      <c r="B39" s="62">
        <f>COUNTA(B9:B37)</f>
        <v>29</v>
      </c>
      <c r="C39" s="62">
        <f>SUM(C9:C37)</f>
        <v>8</v>
      </c>
      <c r="D39" s="62">
        <f t="shared" ref="D39:J39" si="1">SUM(D9:D37)</f>
        <v>0</v>
      </c>
      <c r="E39" s="62">
        <f t="shared" si="1"/>
        <v>25</v>
      </c>
      <c r="F39" s="62">
        <f t="shared" si="1"/>
        <v>26</v>
      </c>
      <c r="G39" s="62">
        <f t="shared" si="1"/>
        <v>3</v>
      </c>
      <c r="H39" s="62">
        <f t="shared" si="1"/>
        <v>0</v>
      </c>
      <c r="I39" s="62">
        <f t="shared" si="1"/>
        <v>0</v>
      </c>
      <c r="J39" s="62">
        <f t="shared" si="1"/>
        <v>5</v>
      </c>
      <c r="K39" s="62">
        <f>SUM(K9:K37)</f>
        <v>67</v>
      </c>
    </row>
    <row r="40" spans="1:11" x14ac:dyDescent="0.25">
      <c r="B40" s="71"/>
      <c r="C40" s="71"/>
      <c r="D40" s="62"/>
      <c r="E40" s="87"/>
      <c r="F40" s="87"/>
      <c r="G40" s="62"/>
      <c r="H40" s="62"/>
      <c r="I40" s="62"/>
      <c r="J40" s="62"/>
      <c r="K40" s="62"/>
    </row>
    <row r="41" spans="1:11" x14ac:dyDescent="0.25">
      <c r="B41" s="71" t="s">
        <v>181</v>
      </c>
      <c r="C41" s="71"/>
      <c r="D41" s="62"/>
      <c r="E41" s="87"/>
      <c r="F41" s="87"/>
      <c r="G41" s="62"/>
      <c r="H41" s="62"/>
      <c r="I41" s="62"/>
      <c r="J41" s="62"/>
      <c r="K41" s="62"/>
    </row>
    <row r="42" spans="1:11" x14ac:dyDescent="0.25">
      <c r="B42" s="71"/>
      <c r="C42" s="71"/>
      <c r="D42" s="62"/>
      <c r="E42" s="87"/>
      <c r="F42" s="87"/>
      <c r="G42" s="62"/>
      <c r="H42" s="62"/>
      <c r="I42" s="62"/>
      <c r="J42" s="62"/>
      <c r="K42" s="62"/>
    </row>
    <row r="43" spans="1:11" x14ac:dyDescent="0.25">
      <c r="B43" s="71" t="s">
        <v>247</v>
      </c>
      <c r="C43" s="63"/>
      <c r="D43" s="62"/>
      <c r="E43" s="87"/>
      <c r="F43" s="87"/>
      <c r="G43" s="62"/>
      <c r="H43" s="62"/>
      <c r="I43" s="62"/>
      <c r="J43" s="62"/>
      <c r="K43" s="62"/>
    </row>
    <row r="44" spans="1:11" x14ac:dyDescent="0.25">
      <c r="B44" s="63" t="s">
        <v>183</v>
      </c>
      <c r="C44" s="63"/>
      <c r="D44" s="62"/>
      <c r="E44" s="87"/>
      <c r="F44" s="87"/>
      <c r="G44" s="62"/>
      <c r="H44" s="62"/>
      <c r="I44" s="62"/>
      <c r="J44" s="62"/>
      <c r="K44" s="62"/>
    </row>
    <row r="45" spans="1:11" x14ac:dyDescent="0.25">
      <c r="B45" s="63" t="s">
        <v>182</v>
      </c>
      <c r="C45" s="71"/>
      <c r="D45" s="62"/>
      <c r="E45" s="62"/>
      <c r="F45" s="87"/>
      <c r="G45" s="62"/>
      <c r="H45" s="62"/>
      <c r="I45" s="62"/>
      <c r="J45" s="62"/>
      <c r="K45" s="62"/>
    </row>
    <row r="46" spans="1:11" x14ac:dyDescent="0.25">
      <c r="B46" s="63" t="s">
        <v>179</v>
      </c>
      <c r="C46" s="63"/>
      <c r="D46" s="76"/>
      <c r="E46" s="76"/>
      <c r="F46" s="76"/>
      <c r="G46" s="76"/>
      <c r="H46" s="76"/>
      <c r="I46" s="76"/>
      <c r="J46" s="76"/>
      <c r="K46" s="76"/>
    </row>
    <row r="47" spans="1:11" x14ac:dyDescent="0.25">
      <c r="B47" s="63" t="s">
        <v>351</v>
      </c>
      <c r="C47" s="63"/>
      <c r="D47" s="76"/>
      <c r="E47" s="76"/>
      <c r="F47" s="76"/>
      <c r="G47" s="76"/>
      <c r="H47" s="76"/>
      <c r="I47" s="76"/>
      <c r="J47" s="76"/>
      <c r="K47" s="76"/>
    </row>
    <row r="48" spans="1:11" x14ac:dyDescent="0.25">
      <c r="B48" s="71" t="s">
        <v>248</v>
      </c>
      <c r="C48" s="63"/>
      <c r="D48" s="76"/>
      <c r="E48" s="76"/>
      <c r="F48" s="76"/>
      <c r="G48" s="76"/>
      <c r="H48" s="76"/>
      <c r="I48" s="76"/>
      <c r="J48" s="76"/>
      <c r="K48" s="76"/>
    </row>
    <row r="49" spans="1:11" x14ac:dyDescent="0.25">
      <c r="B49" s="71" t="s">
        <v>349</v>
      </c>
      <c r="C49" s="63"/>
      <c r="D49" s="76"/>
      <c r="E49" s="76"/>
      <c r="F49" s="76"/>
      <c r="G49" s="76"/>
      <c r="H49" s="76"/>
      <c r="I49" s="76"/>
      <c r="J49" s="76"/>
      <c r="K49" s="76"/>
    </row>
    <row r="50" spans="1:11" x14ac:dyDescent="0.25">
      <c r="B50" s="71" t="s">
        <v>142</v>
      </c>
      <c r="C50" s="63"/>
      <c r="D50" s="76"/>
      <c r="E50" s="76"/>
      <c r="F50" s="76"/>
      <c r="G50" s="76"/>
      <c r="H50" s="76"/>
      <c r="I50" s="76"/>
      <c r="J50" s="76"/>
      <c r="K50" s="76"/>
    </row>
    <row r="51" spans="1:11" x14ac:dyDescent="0.25">
      <c r="B51" s="71" t="s">
        <v>350</v>
      </c>
      <c r="C51" s="63"/>
      <c r="D51" s="76"/>
      <c r="E51" s="76"/>
      <c r="F51" s="76"/>
      <c r="G51" s="76"/>
      <c r="H51" s="76"/>
      <c r="I51" s="76"/>
      <c r="J51" s="76"/>
      <c r="K51" s="76"/>
    </row>
    <row r="52" spans="1:11" x14ac:dyDescent="0.25">
      <c r="B52" s="63" t="s">
        <v>252</v>
      </c>
      <c r="C52" s="63"/>
      <c r="D52" s="76"/>
      <c r="E52" s="76"/>
      <c r="F52" s="76"/>
      <c r="G52" s="76"/>
      <c r="H52" s="76"/>
      <c r="I52" s="76"/>
      <c r="J52" s="76"/>
      <c r="K52" s="76"/>
    </row>
    <row r="53" spans="1:11" x14ac:dyDescent="0.25">
      <c r="B53" s="71" t="s">
        <v>174</v>
      </c>
      <c r="C53" s="63"/>
      <c r="D53" s="76"/>
      <c r="E53" s="76"/>
      <c r="F53" s="76"/>
      <c r="G53" s="76"/>
      <c r="H53" s="76"/>
      <c r="I53" s="76"/>
      <c r="J53" s="76"/>
      <c r="K53" s="76"/>
    </row>
    <row r="54" spans="1:11" x14ac:dyDescent="0.25">
      <c r="B54" s="71" t="s">
        <v>254</v>
      </c>
      <c r="C54" s="63"/>
      <c r="D54" s="76"/>
      <c r="E54" s="76"/>
      <c r="F54" s="76"/>
      <c r="G54" s="76"/>
      <c r="H54" s="76"/>
      <c r="I54" s="76"/>
      <c r="J54" s="76"/>
      <c r="K54" s="76"/>
    </row>
    <row r="55" spans="1:11" x14ac:dyDescent="0.25">
      <c r="B55" s="71" t="s">
        <v>221</v>
      </c>
      <c r="C55" s="63"/>
      <c r="D55" s="76"/>
      <c r="E55" s="76"/>
      <c r="F55" s="76"/>
      <c r="G55" s="76"/>
      <c r="H55" s="76"/>
      <c r="I55" s="76"/>
      <c r="J55" s="76"/>
      <c r="K55" s="76"/>
    </row>
    <row r="56" spans="1:11" x14ac:dyDescent="0.25">
      <c r="B56" s="71" t="s">
        <v>176</v>
      </c>
      <c r="C56" s="63"/>
      <c r="D56" s="76"/>
      <c r="E56" s="76"/>
      <c r="F56" s="76"/>
      <c r="G56" s="76"/>
      <c r="H56" s="76"/>
      <c r="I56" s="76"/>
      <c r="J56" s="76"/>
      <c r="K56" s="76"/>
    </row>
    <row r="57" spans="1:11" x14ac:dyDescent="0.25">
      <c r="B57" s="63" t="s">
        <v>184</v>
      </c>
      <c r="C57" s="63"/>
      <c r="D57" s="76"/>
      <c r="E57" s="76"/>
      <c r="F57" s="76"/>
      <c r="G57" s="76"/>
      <c r="H57" s="76"/>
      <c r="I57" s="76"/>
      <c r="J57" s="76"/>
      <c r="K57" s="76"/>
    </row>
    <row r="58" spans="1:11" x14ac:dyDescent="0.25">
      <c r="B58" s="63"/>
      <c r="C58" s="63"/>
      <c r="D58" s="76"/>
      <c r="E58" s="76"/>
      <c r="F58" s="76"/>
      <c r="G58" s="76"/>
      <c r="H58" s="76"/>
      <c r="I58" s="76"/>
      <c r="J58" s="76"/>
      <c r="K58" s="76"/>
    </row>
    <row r="59" spans="1:11" x14ac:dyDescent="0.25">
      <c r="B59" s="172"/>
      <c r="C59" s="207"/>
      <c r="D59" s="76"/>
      <c r="E59" s="76"/>
      <c r="F59" s="76"/>
      <c r="G59" s="76"/>
      <c r="H59" s="76"/>
      <c r="I59" s="76"/>
      <c r="J59" s="76"/>
      <c r="K59" s="76"/>
    </row>
    <row r="60" spans="1:11" x14ac:dyDescent="0.25">
      <c r="A60" t="s">
        <v>9</v>
      </c>
      <c r="B60" s="62">
        <f>COUNTA(B42:B57)</f>
        <v>15</v>
      </c>
      <c r="C60" s="62"/>
    </row>
  </sheetData>
  <sortState ref="B9:K37">
    <sortCondition descending="1" ref="K9:K37"/>
    <sortCondition descending="1" ref="C9:C37"/>
    <sortCondition descending="1" ref="D9:D37"/>
    <sortCondition descending="1" ref="E9:E37"/>
    <sortCondition descending="1" ref="F9:F37"/>
    <sortCondition descending="1" ref="J9:J37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3"/>
  <sheetViews>
    <sheetView topLeftCell="A9" workbookViewId="0">
      <selection activeCell="L15" sqref="L15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4" t="s">
        <v>373</v>
      </c>
      <c r="C3" s="51"/>
      <c r="D3" s="51"/>
      <c r="F3" s="51"/>
      <c r="I3" s="51"/>
      <c r="J3" s="51"/>
      <c r="K3" s="51"/>
    </row>
    <row r="4" spans="2:11" x14ac:dyDescent="0.25">
      <c r="B4" s="51"/>
      <c r="C4" s="51"/>
      <c r="D4" s="51"/>
      <c r="F4" s="51"/>
      <c r="I4" s="51"/>
      <c r="J4" s="51"/>
      <c r="K4" s="51"/>
    </row>
    <row r="5" spans="2:11" ht="18" x14ac:dyDescent="0.25">
      <c r="B5" s="51"/>
      <c r="C5" s="51"/>
      <c r="D5" s="58"/>
      <c r="F5" s="51"/>
      <c r="G5" s="92" t="s">
        <v>185</v>
      </c>
      <c r="I5" s="51"/>
      <c r="J5" s="51"/>
      <c r="K5" s="51"/>
    </row>
    <row r="6" spans="2:11" x14ac:dyDescent="0.25">
      <c r="B6" s="51"/>
      <c r="C6" s="51"/>
      <c r="D6" s="51"/>
      <c r="F6" s="51"/>
      <c r="I6" s="51"/>
      <c r="J6" s="51"/>
      <c r="K6" s="51"/>
    </row>
    <row r="7" spans="2:11" ht="22.5" customHeight="1" x14ac:dyDescent="0.25">
      <c r="B7" s="67" t="s">
        <v>108</v>
      </c>
      <c r="C7" s="59" t="s">
        <v>109</v>
      </c>
      <c r="D7" s="59" t="s">
        <v>110</v>
      </c>
      <c r="E7" s="59" t="s">
        <v>186</v>
      </c>
      <c r="F7" s="59" t="s">
        <v>112</v>
      </c>
      <c r="G7" s="59" t="s">
        <v>113</v>
      </c>
      <c r="H7" s="59" t="s">
        <v>114</v>
      </c>
      <c r="I7" s="59" t="s">
        <v>116</v>
      </c>
      <c r="J7" s="59" t="s">
        <v>11</v>
      </c>
      <c r="K7" s="59" t="s">
        <v>15</v>
      </c>
    </row>
    <row r="8" spans="2:11" x14ac:dyDescent="0.25">
      <c r="B8" s="93"/>
      <c r="C8" s="93"/>
      <c r="D8" s="93"/>
      <c r="E8" s="93"/>
      <c r="F8" s="93"/>
      <c r="G8" s="94"/>
      <c r="H8" s="95"/>
      <c r="I8" s="93"/>
      <c r="J8" s="93"/>
      <c r="K8" s="93"/>
    </row>
    <row r="9" spans="2:11" ht="15.75" x14ac:dyDescent="0.25">
      <c r="B9" s="93"/>
      <c r="C9" s="93"/>
      <c r="D9" s="93"/>
      <c r="E9" s="289" t="s">
        <v>187</v>
      </c>
      <c r="F9" s="289"/>
      <c r="G9" s="289"/>
      <c r="H9" s="95"/>
      <c r="I9" s="93"/>
      <c r="J9" s="93"/>
      <c r="K9" s="93"/>
    </row>
    <row r="10" spans="2:11" x14ac:dyDescent="0.25">
      <c r="B10" s="93"/>
      <c r="C10" s="93"/>
      <c r="D10" s="93"/>
      <c r="F10" s="93"/>
      <c r="G10" s="94"/>
      <c r="H10" s="95"/>
      <c r="I10" s="93"/>
      <c r="J10" s="93"/>
      <c r="K10" s="93"/>
    </row>
    <row r="11" spans="2:11" x14ac:dyDescent="0.25">
      <c r="B11" s="70">
        <v>20</v>
      </c>
      <c r="C11" s="62">
        <v>11</v>
      </c>
      <c r="D11" s="62">
        <v>2022</v>
      </c>
      <c r="E11" s="70" t="s">
        <v>188</v>
      </c>
      <c r="F11" s="70">
        <v>4</v>
      </c>
      <c r="G11" s="71" t="s">
        <v>414</v>
      </c>
      <c r="H11" s="71" t="s">
        <v>119</v>
      </c>
      <c r="I11" s="99">
        <v>1882</v>
      </c>
      <c r="J11" s="99">
        <v>11</v>
      </c>
      <c r="K11" s="98">
        <f>I11/J11</f>
        <v>171.09090909090909</v>
      </c>
    </row>
    <row r="12" spans="2:11" x14ac:dyDescent="0.25">
      <c r="B12" s="62">
        <v>22</v>
      </c>
      <c r="C12" s="62">
        <v>1</v>
      </c>
      <c r="D12" s="62">
        <v>2023</v>
      </c>
      <c r="E12" s="70" t="s">
        <v>188</v>
      </c>
      <c r="F12" s="70">
        <v>4</v>
      </c>
      <c r="G12" s="63" t="s">
        <v>469</v>
      </c>
      <c r="H12" s="71"/>
      <c r="I12" s="99">
        <v>1610</v>
      </c>
      <c r="J12" s="99">
        <v>10</v>
      </c>
      <c r="K12" s="98">
        <f>I12/J12</f>
        <v>161</v>
      </c>
    </row>
    <row r="13" spans="2:11" x14ac:dyDescent="0.25">
      <c r="B13" s="62"/>
      <c r="C13" s="62"/>
      <c r="D13" s="62"/>
      <c r="E13" s="70" t="s">
        <v>188</v>
      </c>
      <c r="F13" s="70">
        <v>4</v>
      </c>
      <c r="G13" s="71"/>
      <c r="H13" s="63"/>
      <c r="I13" s="62"/>
      <c r="J13" s="62"/>
      <c r="K13" s="98"/>
    </row>
    <row r="14" spans="2:11" x14ac:dyDescent="0.25">
      <c r="B14" s="63"/>
      <c r="C14" s="63"/>
      <c r="D14" s="63"/>
      <c r="E14" s="77"/>
      <c r="F14" s="76"/>
      <c r="G14" s="63"/>
      <c r="H14" s="63"/>
      <c r="I14" s="78">
        <f>SUM(I11:I13)</f>
        <v>3492</v>
      </c>
      <c r="J14" s="78">
        <f>SUM(J11:J13)</f>
        <v>21</v>
      </c>
      <c r="K14" s="98">
        <f>I14/J14</f>
        <v>166.28571428571428</v>
      </c>
    </row>
    <row r="15" spans="2:11" x14ac:dyDescent="0.25">
      <c r="B15" s="63"/>
      <c r="C15" s="63"/>
      <c r="D15" s="63"/>
      <c r="E15" s="77"/>
      <c r="F15" s="76"/>
      <c r="G15" s="63"/>
      <c r="H15" s="63"/>
      <c r="I15" s="62"/>
      <c r="J15" s="62"/>
      <c r="K15" s="62"/>
    </row>
    <row r="16" spans="2:11" x14ac:dyDescent="0.25">
      <c r="B16" s="255">
        <v>20</v>
      </c>
      <c r="C16" s="62">
        <v>11</v>
      </c>
      <c r="D16" s="62">
        <v>2022</v>
      </c>
      <c r="E16" s="255" t="s">
        <v>188</v>
      </c>
      <c r="F16" s="255">
        <v>4</v>
      </c>
      <c r="G16" s="71" t="s">
        <v>414</v>
      </c>
      <c r="H16" s="71" t="s">
        <v>234</v>
      </c>
      <c r="I16" s="62">
        <v>1960</v>
      </c>
      <c r="J16" s="62">
        <v>11</v>
      </c>
      <c r="K16" s="65">
        <f>I16/J16</f>
        <v>178.18181818181819</v>
      </c>
    </row>
    <row r="17" spans="2:11" x14ac:dyDescent="0.25">
      <c r="B17" s="62">
        <v>22</v>
      </c>
      <c r="C17" s="62">
        <v>1</v>
      </c>
      <c r="D17" s="62">
        <v>2023</v>
      </c>
      <c r="E17" s="273" t="s">
        <v>188</v>
      </c>
      <c r="F17" s="273">
        <v>4</v>
      </c>
      <c r="G17" s="63" t="s">
        <v>469</v>
      </c>
      <c r="H17" s="63"/>
      <c r="I17" s="62">
        <v>1869</v>
      </c>
      <c r="J17" s="62">
        <v>11</v>
      </c>
      <c r="K17" s="65">
        <f>I17/J17</f>
        <v>169.90909090909091</v>
      </c>
    </row>
    <row r="18" spans="2:11" x14ac:dyDescent="0.25">
      <c r="B18" s="62"/>
      <c r="C18" s="62"/>
      <c r="D18" s="62"/>
      <c r="E18" s="169" t="s">
        <v>188</v>
      </c>
      <c r="F18" s="169">
        <v>4</v>
      </c>
      <c r="G18" s="71"/>
      <c r="H18" s="63"/>
      <c r="I18" s="62"/>
      <c r="J18" s="62"/>
      <c r="K18" s="65"/>
    </row>
    <row r="19" spans="2:11" x14ac:dyDescent="0.25">
      <c r="B19" s="63"/>
      <c r="C19" s="63"/>
      <c r="D19" s="63"/>
      <c r="E19" s="77"/>
      <c r="F19" s="76"/>
      <c r="G19" s="63"/>
      <c r="H19" s="63"/>
      <c r="I19" s="78">
        <f>SUM(I16:I18)</f>
        <v>3829</v>
      </c>
      <c r="J19" s="78">
        <f>SUM(J16:J18)</f>
        <v>22</v>
      </c>
      <c r="K19" s="98">
        <f>I19/J19</f>
        <v>174.04545454545453</v>
      </c>
    </row>
    <row r="20" spans="2:11" x14ac:dyDescent="0.25">
      <c r="B20" s="63"/>
      <c r="C20" s="63"/>
      <c r="D20" s="63"/>
      <c r="E20" s="77"/>
      <c r="F20" s="76"/>
      <c r="G20" s="63"/>
      <c r="H20" s="63"/>
      <c r="I20" s="62"/>
      <c r="J20" s="62"/>
      <c r="K20" s="62"/>
    </row>
    <row r="21" spans="2:11" x14ac:dyDescent="0.25">
      <c r="B21" s="255">
        <v>20</v>
      </c>
      <c r="C21" s="62">
        <v>11</v>
      </c>
      <c r="D21" s="62">
        <v>2022</v>
      </c>
      <c r="E21" s="255" t="s">
        <v>188</v>
      </c>
      <c r="F21" s="255">
        <v>4</v>
      </c>
      <c r="G21" s="71" t="s">
        <v>414</v>
      </c>
      <c r="H21" s="71" t="s">
        <v>122</v>
      </c>
      <c r="I21" s="62">
        <v>1907</v>
      </c>
      <c r="J21" s="62">
        <v>11</v>
      </c>
      <c r="K21" s="65">
        <f>I21/J21</f>
        <v>173.36363636363637</v>
      </c>
    </row>
    <row r="22" spans="2:11" x14ac:dyDescent="0.25">
      <c r="B22" s="62">
        <v>22</v>
      </c>
      <c r="C22" s="62">
        <v>1</v>
      </c>
      <c r="D22" s="62">
        <v>2023</v>
      </c>
      <c r="E22" s="273" t="s">
        <v>188</v>
      </c>
      <c r="F22" s="273">
        <v>4</v>
      </c>
      <c r="G22" s="63" t="s">
        <v>469</v>
      </c>
      <c r="H22" s="63"/>
      <c r="I22" s="62">
        <v>1869</v>
      </c>
      <c r="J22" s="62">
        <v>11</v>
      </c>
      <c r="K22" s="65">
        <f>I22/J22</f>
        <v>169.90909090909091</v>
      </c>
    </row>
    <row r="23" spans="2:11" x14ac:dyDescent="0.25">
      <c r="B23" s="62"/>
      <c r="C23" s="62"/>
      <c r="D23" s="62"/>
      <c r="E23" s="70" t="s">
        <v>188</v>
      </c>
      <c r="F23" s="70">
        <v>4</v>
      </c>
      <c r="G23" s="71"/>
      <c r="H23" s="63"/>
      <c r="I23" s="62"/>
      <c r="J23" s="62"/>
      <c r="K23" s="65"/>
    </row>
    <row r="24" spans="2:11" x14ac:dyDescent="0.25">
      <c r="B24" s="63"/>
      <c r="C24" s="63"/>
      <c r="D24" s="63"/>
      <c r="E24" s="77"/>
      <c r="F24" s="76"/>
      <c r="G24" s="63"/>
      <c r="H24" s="63"/>
      <c r="I24" s="78">
        <f>SUM(I21:I23)</f>
        <v>3776</v>
      </c>
      <c r="J24" s="78">
        <f>SUM(J21:J23)</f>
        <v>22</v>
      </c>
      <c r="K24" s="98">
        <f>I24/J24</f>
        <v>171.63636363636363</v>
      </c>
    </row>
    <row r="25" spans="2:11" x14ac:dyDescent="0.25">
      <c r="B25" s="63"/>
      <c r="C25" s="63"/>
      <c r="D25" s="63"/>
      <c r="E25" s="77"/>
      <c r="F25" s="76"/>
      <c r="G25" s="63"/>
      <c r="H25" s="63"/>
      <c r="I25" s="62"/>
      <c r="J25" s="62"/>
      <c r="K25" s="62"/>
    </row>
    <row r="26" spans="2:11" x14ac:dyDescent="0.25">
      <c r="B26" s="255">
        <v>20</v>
      </c>
      <c r="C26" s="62">
        <v>11</v>
      </c>
      <c r="D26" s="62">
        <v>2022</v>
      </c>
      <c r="E26" s="255" t="s">
        <v>188</v>
      </c>
      <c r="F26" s="255">
        <v>4</v>
      </c>
      <c r="G26" s="71" t="s">
        <v>414</v>
      </c>
      <c r="H26" s="71" t="s">
        <v>189</v>
      </c>
      <c r="I26" s="62">
        <v>987</v>
      </c>
      <c r="J26" s="62">
        <v>6</v>
      </c>
      <c r="K26" s="65">
        <f>I26/J26</f>
        <v>164.5</v>
      </c>
    </row>
    <row r="27" spans="2:11" x14ac:dyDescent="0.25">
      <c r="B27" s="62">
        <v>22</v>
      </c>
      <c r="C27" s="62">
        <v>1</v>
      </c>
      <c r="D27" s="62">
        <v>2023</v>
      </c>
      <c r="E27" s="273" t="s">
        <v>188</v>
      </c>
      <c r="F27" s="273">
        <v>4</v>
      </c>
      <c r="G27" s="63" t="s">
        <v>469</v>
      </c>
      <c r="H27" s="63"/>
      <c r="I27" s="62">
        <v>599</v>
      </c>
      <c r="J27" s="62">
        <v>4</v>
      </c>
      <c r="K27" s="65">
        <f>I27/J27</f>
        <v>149.75</v>
      </c>
    </row>
    <row r="28" spans="2:11" x14ac:dyDescent="0.25">
      <c r="B28" s="62"/>
      <c r="C28" s="62"/>
      <c r="D28" s="62"/>
      <c r="E28" s="273"/>
      <c r="F28" s="273"/>
      <c r="G28" s="63"/>
      <c r="H28" s="63"/>
      <c r="I28" s="62"/>
      <c r="J28" s="62"/>
      <c r="K28" s="65"/>
    </row>
    <row r="29" spans="2:11" x14ac:dyDescent="0.25">
      <c r="B29" s="63"/>
      <c r="C29" s="63"/>
      <c r="D29" s="63"/>
      <c r="E29" s="77"/>
      <c r="F29" s="76"/>
      <c r="G29" s="63"/>
      <c r="H29" s="63"/>
      <c r="I29" s="78">
        <f>SUM(I26:I27)</f>
        <v>1586</v>
      </c>
      <c r="J29" s="78">
        <f>SUM(J26:J27)</f>
        <v>10</v>
      </c>
      <c r="K29" s="98">
        <f>I29/J29</f>
        <v>158.6</v>
      </c>
    </row>
    <row r="30" spans="2:11" x14ac:dyDescent="0.25">
      <c r="B30" s="63"/>
      <c r="C30" s="63"/>
      <c r="D30" s="63"/>
      <c r="E30" s="77"/>
      <c r="F30" s="76"/>
      <c r="G30" s="63"/>
      <c r="H30" s="63"/>
      <c r="I30" s="62"/>
      <c r="J30" s="62"/>
      <c r="K30" s="62"/>
    </row>
    <row r="31" spans="2:11" x14ac:dyDescent="0.25">
      <c r="B31" s="255">
        <v>20</v>
      </c>
      <c r="C31" s="62">
        <v>11</v>
      </c>
      <c r="D31" s="62">
        <v>2022</v>
      </c>
      <c r="E31" s="255" t="s">
        <v>188</v>
      </c>
      <c r="F31" s="255">
        <v>4</v>
      </c>
      <c r="G31" s="71" t="s">
        <v>414</v>
      </c>
      <c r="H31" s="71" t="s">
        <v>190</v>
      </c>
      <c r="I31" s="62">
        <v>725</v>
      </c>
      <c r="J31" s="62">
        <v>5</v>
      </c>
      <c r="K31" s="65">
        <f>I31/J31</f>
        <v>145</v>
      </c>
    </row>
    <row r="32" spans="2:11" x14ac:dyDescent="0.25">
      <c r="B32" s="62">
        <v>22</v>
      </c>
      <c r="C32" s="62">
        <v>1</v>
      </c>
      <c r="D32" s="62">
        <v>2023</v>
      </c>
      <c r="E32" s="273" t="s">
        <v>188</v>
      </c>
      <c r="F32" s="273">
        <v>4</v>
      </c>
      <c r="G32" s="63" t="s">
        <v>469</v>
      </c>
      <c r="H32" s="63"/>
      <c r="I32" s="62">
        <v>1238</v>
      </c>
      <c r="J32" s="62">
        <v>8</v>
      </c>
      <c r="K32" s="65">
        <f>I32/J32</f>
        <v>154.75</v>
      </c>
    </row>
    <row r="33" spans="2:11" x14ac:dyDescent="0.25">
      <c r="B33" s="62"/>
      <c r="C33" s="62"/>
      <c r="D33" s="62"/>
      <c r="E33" s="70" t="s">
        <v>188</v>
      </c>
      <c r="F33" s="70">
        <v>4</v>
      </c>
      <c r="G33" s="71"/>
      <c r="H33" s="63"/>
      <c r="I33" s="62"/>
      <c r="J33" s="62"/>
      <c r="K33" s="65"/>
    </row>
    <row r="34" spans="2:11" x14ac:dyDescent="0.25">
      <c r="B34" s="63"/>
      <c r="C34" s="63"/>
      <c r="D34" s="63"/>
      <c r="E34" s="77"/>
      <c r="F34" s="76"/>
      <c r="G34" s="63"/>
      <c r="H34" s="63"/>
      <c r="I34" s="78">
        <f>SUM(I31:I33)</f>
        <v>1963</v>
      </c>
      <c r="J34" s="78">
        <f>SUM(J31:J33)</f>
        <v>13</v>
      </c>
      <c r="K34" s="98">
        <f>I34/J34</f>
        <v>151</v>
      </c>
    </row>
    <row r="35" spans="2:11" x14ac:dyDescent="0.25">
      <c r="B35" s="63"/>
      <c r="C35" s="63"/>
      <c r="D35" s="63"/>
      <c r="E35" s="77"/>
      <c r="F35" s="76"/>
      <c r="G35" s="63"/>
      <c r="H35" s="63"/>
      <c r="I35" s="99"/>
      <c r="J35" s="99"/>
      <c r="K35" s="98"/>
    </row>
    <row r="36" spans="2:11" x14ac:dyDescent="0.25">
      <c r="B36" s="63"/>
      <c r="C36" s="63"/>
      <c r="D36" s="63"/>
      <c r="E36" s="77"/>
      <c r="F36" s="76"/>
      <c r="G36" s="63"/>
      <c r="H36" s="63"/>
      <c r="I36" s="99"/>
      <c r="J36" s="99"/>
      <c r="K36" s="98"/>
    </row>
    <row r="37" spans="2:11" x14ac:dyDescent="0.25">
      <c r="B37" s="62"/>
      <c r="C37" s="62"/>
      <c r="D37" s="77"/>
      <c r="E37" s="71"/>
      <c r="F37" s="70"/>
      <c r="G37" s="71"/>
      <c r="H37" s="71"/>
      <c r="I37" s="99"/>
      <c r="J37" s="99"/>
      <c r="K37" s="65"/>
    </row>
    <row r="38" spans="2:11" x14ac:dyDescent="0.25">
      <c r="B38" s="62"/>
      <c r="C38" s="62"/>
      <c r="D38" s="77"/>
      <c r="E38" s="71"/>
      <c r="F38" s="70"/>
      <c r="G38" s="71"/>
      <c r="H38" s="70" t="s">
        <v>191</v>
      </c>
      <c r="I38" s="100">
        <f>I14+I19+I24+I29+I34</f>
        <v>14646</v>
      </c>
      <c r="J38" s="101">
        <f>J14+J19+J24+J29+J34</f>
        <v>88</v>
      </c>
      <c r="K38" s="102">
        <f>I38/J38</f>
        <v>166.43181818181819</v>
      </c>
    </row>
    <row r="39" spans="2:11" x14ac:dyDescent="0.25">
      <c r="B39" s="62"/>
      <c r="C39" s="62"/>
      <c r="D39" s="51"/>
      <c r="E39" s="32"/>
      <c r="F39" s="53"/>
      <c r="G39" s="32"/>
      <c r="H39" s="32"/>
      <c r="I39" s="96"/>
      <c r="J39" s="96"/>
      <c r="K39" s="50"/>
    </row>
    <row r="40" spans="2:11" ht="15.75" x14ac:dyDescent="0.25">
      <c r="B40" s="63"/>
      <c r="C40" s="63"/>
      <c r="E40" s="289" t="s">
        <v>192</v>
      </c>
      <c r="F40" s="289"/>
      <c r="G40" s="289"/>
      <c r="I40" s="51"/>
      <c r="J40" s="51"/>
      <c r="K40" s="51"/>
    </row>
    <row r="41" spans="2:11" x14ac:dyDescent="0.25">
      <c r="B41" s="63"/>
      <c r="C41" s="63"/>
      <c r="I41" s="51"/>
      <c r="J41" s="51"/>
      <c r="K41" s="51"/>
    </row>
    <row r="42" spans="2:11" x14ac:dyDescent="0.25">
      <c r="B42" s="192">
        <v>20</v>
      </c>
      <c r="C42" s="62">
        <v>11</v>
      </c>
      <c r="D42" s="62">
        <v>2022</v>
      </c>
      <c r="E42" s="70" t="s">
        <v>193</v>
      </c>
      <c r="F42" s="70">
        <v>4</v>
      </c>
      <c r="G42" s="71" t="s">
        <v>233</v>
      </c>
      <c r="H42" s="71" t="s">
        <v>129</v>
      </c>
      <c r="I42" s="62">
        <v>555</v>
      </c>
      <c r="J42" s="62">
        <v>4</v>
      </c>
      <c r="K42" s="65">
        <f>I42/J42</f>
        <v>138.75</v>
      </c>
    </row>
    <row r="43" spans="2:11" x14ac:dyDescent="0.25">
      <c r="B43" s="62">
        <v>22</v>
      </c>
      <c r="C43" s="62">
        <v>1</v>
      </c>
      <c r="D43" s="62">
        <v>2023</v>
      </c>
      <c r="E43" s="70" t="s">
        <v>193</v>
      </c>
      <c r="F43" s="70">
        <v>4</v>
      </c>
      <c r="G43" s="63" t="s">
        <v>421</v>
      </c>
      <c r="H43" s="71"/>
      <c r="I43" s="62">
        <v>1019</v>
      </c>
      <c r="J43" s="62">
        <v>6</v>
      </c>
      <c r="K43" s="65">
        <f>I43/J43</f>
        <v>169.83333333333334</v>
      </c>
    </row>
    <row r="44" spans="2:11" x14ac:dyDescent="0.25">
      <c r="B44" s="62"/>
      <c r="C44" s="62"/>
      <c r="D44" s="62"/>
      <c r="E44" s="70" t="s">
        <v>193</v>
      </c>
      <c r="F44" s="70">
        <v>4</v>
      </c>
      <c r="G44" s="71"/>
      <c r="H44" s="71"/>
      <c r="I44" s="62"/>
      <c r="J44" s="62"/>
      <c r="K44" s="65"/>
    </row>
    <row r="45" spans="2:11" x14ac:dyDescent="0.25">
      <c r="B45" s="53"/>
      <c r="C45" s="62"/>
      <c r="D45" s="62"/>
      <c r="E45" s="70"/>
      <c r="F45" s="70"/>
      <c r="G45" s="76"/>
      <c r="H45" s="71"/>
      <c r="I45" s="78">
        <f>SUM(I42:I44)</f>
        <v>1574</v>
      </c>
      <c r="J45" s="78">
        <f>SUM(J42:J44)</f>
        <v>10</v>
      </c>
      <c r="K45" s="98">
        <f>I45/J45</f>
        <v>157.4</v>
      </c>
    </row>
    <row r="46" spans="2:11" x14ac:dyDescent="0.25">
      <c r="B46" s="53"/>
      <c r="C46" s="62"/>
      <c r="D46" s="62"/>
      <c r="E46" s="70"/>
      <c r="F46" s="70"/>
      <c r="G46" s="76"/>
      <c r="H46" s="71"/>
      <c r="I46" s="62"/>
      <c r="J46" s="62"/>
      <c r="K46" s="65"/>
    </row>
    <row r="47" spans="2:11" x14ac:dyDescent="0.25">
      <c r="B47" s="258">
        <v>20</v>
      </c>
      <c r="C47" s="62">
        <v>11</v>
      </c>
      <c r="D47" s="62">
        <v>2022</v>
      </c>
      <c r="E47" s="70" t="s">
        <v>193</v>
      </c>
      <c r="F47" s="70">
        <v>4</v>
      </c>
      <c r="G47" s="71" t="s">
        <v>233</v>
      </c>
      <c r="H47" s="71" t="s">
        <v>128</v>
      </c>
      <c r="I47" s="62">
        <v>1128</v>
      </c>
      <c r="J47" s="62">
        <v>7</v>
      </c>
      <c r="K47" s="65">
        <f>I47/J47</f>
        <v>161.14285714285714</v>
      </c>
    </row>
    <row r="48" spans="2:11" x14ac:dyDescent="0.25">
      <c r="B48" s="62">
        <v>22</v>
      </c>
      <c r="C48" s="62">
        <v>1</v>
      </c>
      <c r="D48" s="62">
        <v>2023</v>
      </c>
      <c r="E48" s="273" t="s">
        <v>193</v>
      </c>
      <c r="F48" s="273">
        <v>4</v>
      </c>
      <c r="G48" s="63" t="s">
        <v>421</v>
      </c>
      <c r="H48" s="71"/>
      <c r="I48" s="62">
        <v>1156</v>
      </c>
      <c r="J48" s="62">
        <v>7</v>
      </c>
      <c r="K48" s="65">
        <f>I48/J48</f>
        <v>165.14285714285714</v>
      </c>
    </row>
    <row r="49" spans="2:11" x14ac:dyDescent="0.25">
      <c r="B49" s="62"/>
      <c r="C49" s="62"/>
      <c r="D49" s="62"/>
      <c r="E49" s="70" t="s">
        <v>193</v>
      </c>
      <c r="F49" s="70">
        <v>4</v>
      </c>
      <c r="G49" s="71"/>
      <c r="H49" s="71"/>
      <c r="I49" s="62"/>
      <c r="J49" s="62"/>
      <c r="K49" s="65"/>
    </row>
    <row r="50" spans="2:11" x14ac:dyDescent="0.25">
      <c r="B50" s="53"/>
      <c r="C50" s="62"/>
      <c r="D50" s="62"/>
      <c r="E50" s="70"/>
      <c r="F50" s="70"/>
      <c r="G50" s="76"/>
      <c r="H50" s="71"/>
      <c r="I50" s="78">
        <f>SUM(I47:I49)</f>
        <v>2284</v>
      </c>
      <c r="J50" s="78">
        <f>SUM(J47:J49)</f>
        <v>14</v>
      </c>
      <c r="K50" s="98">
        <f>I50/J50</f>
        <v>163.14285714285714</v>
      </c>
    </row>
    <row r="51" spans="2:11" x14ac:dyDescent="0.25">
      <c r="B51" s="53"/>
      <c r="C51" s="62"/>
      <c r="D51" s="62"/>
      <c r="E51" s="70"/>
      <c r="F51" s="70"/>
      <c r="G51" s="76"/>
      <c r="H51" s="71"/>
      <c r="I51" s="62"/>
      <c r="J51" s="62"/>
      <c r="K51" s="65"/>
    </row>
    <row r="52" spans="2:11" x14ac:dyDescent="0.25">
      <c r="B52" s="258">
        <v>20</v>
      </c>
      <c r="C52" s="62">
        <v>11</v>
      </c>
      <c r="D52" s="62">
        <v>2022</v>
      </c>
      <c r="E52" s="70" t="s">
        <v>193</v>
      </c>
      <c r="F52" s="70">
        <v>4</v>
      </c>
      <c r="G52" s="71" t="s">
        <v>233</v>
      </c>
      <c r="H52" s="71" t="s">
        <v>126</v>
      </c>
      <c r="I52" s="62">
        <v>729</v>
      </c>
      <c r="J52" s="62">
        <v>5</v>
      </c>
      <c r="K52" s="65">
        <f>I52/J52</f>
        <v>145.80000000000001</v>
      </c>
    </row>
    <row r="53" spans="2:11" x14ac:dyDescent="0.25">
      <c r="B53" s="62">
        <v>22</v>
      </c>
      <c r="C53" s="62">
        <v>1</v>
      </c>
      <c r="D53" s="62">
        <v>2023</v>
      </c>
      <c r="E53" s="273" t="s">
        <v>193</v>
      </c>
      <c r="F53" s="273">
        <v>4</v>
      </c>
      <c r="G53" s="63" t="s">
        <v>421</v>
      </c>
      <c r="H53" s="71"/>
      <c r="I53" s="62">
        <v>637</v>
      </c>
      <c r="J53" s="62">
        <v>4</v>
      </c>
      <c r="K53" s="65">
        <f>I53/J53</f>
        <v>159.25</v>
      </c>
    </row>
    <row r="54" spans="2:11" x14ac:dyDescent="0.25">
      <c r="B54" s="62"/>
      <c r="C54" s="62"/>
      <c r="D54" s="62"/>
      <c r="E54" s="273"/>
      <c r="F54" s="273"/>
      <c r="G54" s="63"/>
      <c r="H54" s="71"/>
      <c r="I54" s="62"/>
      <c r="J54" s="62"/>
      <c r="K54" s="65"/>
    </row>
    <row r="55" spans="2:11" x14ac:dyDescent="0.25">
      <c r="B55" s="53"/>
      <c r="C55" s="62"/>
      <c r="D55" s="62"/>
      <c r="E55" s="70"/>
      <c r="F55" s="70"/>
      <c r="G55" s="76"/>
      <c r="I55" s="78">
        <f>SUM(I52:I52)</f>
        <v>729</v>
      </c>
      <c r="J55" s="78">
        <f>SUM(J52:J52)</f>
        <v>5</v>
      </c>
      <c r="K55" s="98">
        <f>I55/J55</f>
        <v>145.80000000000001</v>
      </c>
    </row>
    <row r="56" spans="2:11" x14ac:dyDescent="0.25">
      <c r="B56" s="53"/>
      <c r="C56" s="62"/>
      <c r="D56" s="62"/>
      <c r="E56" s="70"/>
      <c r="F56" s="70"/>
      <c r="G56" s="76"/>
      <c r="I56" s="62"/>
      <c r="J56" s="62"/>
      <c r="K56" s="65"/>
    </row>
    <row r="57" spans="2:11" x14ac:dyDescent="0.25">
      <c r="B57" s="258">
        <v>20</v>
      </c>
      <c r="C57" s="62">
        <v>11</v>
      </c>
      <c r="D57" s="62">
        <v>2022</v>
      </c>
      <c r="E57" s="70" t="s">
        <v>193</v>
      </c>
      <c r="F57" s="70">
        <v>4</v>
      </c>
      <c r="G57" s="71" t="s">
        <v>233</v>
      </c>
      <c r="H57" s="71" t="s">
        <v>279</v>
      </c>
      <c r="I57" s="62">
        <v>723</v>
      </c>
      <c r="J57" s="62">
        <v>5</v>
      </c>
      <c r="K57" s="65">
        <f>I57/J57</f>
        <v>144.6</v>
      </c>
    </row>
    <row r="58" spans="2:11" x14ac:dyDescent="0.25">
      <c r="B58" s="62">
        <v>22</v>
      </c>
      <c r="C58" s="62">
        <v>1</v>
      </c>
      <c r="D58" s="62">
        <v>2023</v>
      </c>
      <c r="E58" s="273" t="s">
        <v>193</v>
      </c>
      <c r="F58" s="273">
        <v>4</v>
      </c>
      <c r="G58" s="63" t="s">
        <v>421</v>
      </c>
      <c r="H58" s="76"/>
      <c r="I58" s="62">
        <v>984</v>
      </c>
      <c r="J58" s="62">
        <v>6</v>
      </c>
      <c r="K58" s="65">
        <f>I58/J58</f>
        <v>164</v>
      </c>
    </row>
    <row r="59" spans="2:11" x14ac:dyDescent="0.25">
      <c r="B59" s="97"/>
      <c r="C59" s="62"/>
      <c r="D59" s="273"/>
      <c r="E59" s="273"/>
      <c r="F59" s="273"/>
      <c r="G59" s="71"/>
      <c r="H59" s="76"/>
      <c r="I59" s="62"/>
      <c r="J59" s="62"/>
      <c r="K59" s="65"/>
    </row>
    <row r="60" spans="2:11" x14ac:dyDescent="0.25">
      <c r="B60" s="63"/>
      <c r="C60" s="63"/>
      <c r="D60" s="63"/>
      <c r="E60" s="62"/>
      <c r="F60" s="76"/>
      <c r="G60" s="76"/>
      <c r="H60" s="76"/>
      <c r="I60" s="78">
        <f>SUM(I57:I58)</f>
        <v>1707</v>
      </c>
      <c r="J60" s="78">
        <f>SUM(J57:J58)</f>
        <v>11</v>
      </c>
      <c r="K60" s="98">
        <f>I60/J60</f>
        <v>155.18181818181819</v>
      </c>
    </row>
    <row r="61" spans="2:11" x14ac:dyDescent="0.25">
      <c r="B61" s="63"/>
      <c r="C61" s="63"/>
      <c r="D61" s="63"/>
      <c r="E61" s="62"/>
      <c r="F61" s="76"/>
      <c r="G61" s="76"/>
      <c r="H61" s="76"/>
      <c r="I61" s="62"/>
      <c r="J61" s="62"/>
      <c r="K61" s="62"/>
    </row>
    <row r="62" spans="2:11" x14ac:dyDescent="0.25">
      <c r="B62" s="258">
        <v>20</v>
      </c>
      <c r="C62" s="62">
        <v>11</v>
      </c>
      <c r="D62" s="62">
        <v>2022</v>
      </c>
      <c r="E62" s="70" t="s">
        <v>193</v>
      </c>
      <c r="F62" s="70">
        <v>4</v>
      </c>
      <c r="G62" s="71" t="s">
        <v>233</v>
      </c>
      <c r="H62" s="66" t="s">
        <v>137</v>
      </c>
      <c r="I62" s="62">
        <v>1139</v>
      </c>
      <c r="J62" s="62">
        <v>7</v>
      </c>
      <c r="K62" s="65">
        <f>I62/J62</f>
        <v>162.71428571428572</v>
      </c>
    </row>
    <row r="63" spans="2:11" x14ac:dyDescent="0.25">
      <c r="B63" s="62">
        <v>22</v>
      </c>
      <c r="C63" s="62">
        <v>1</v>
      </c>
      <c r="D63" s="62">
        <v>2023</v>
      </c>
      <c r="E63" s="273" t="s">
        <v>193</v>
      </c>
      <c r="F63" s="273">
        <v>4</v>
      </c>
      <c r="G63" s="63" t="s">
        <v>421</v>
      </c>
      <c r="H63" s="76"/>
      <c r="I63" s="62">
        <v>831</v>
      </c>
      <c r="J63" s="62">
        <v>5</v>
      </c>
      <c r="K63" s="65">
        <f>I63/J63</f>
        <v>166.2</v>
      </c>
    </row>
    <row r="64" spans="2:11" x14ac:dyDescent="0.25">
      <c r="B64" s="62"/>
      <c r="C64" s="62"/>
      <c r="D64" s="62"/>
      <c r="E64" s="169" t="s">
        <v>193</v>
      </c>
      <c r="F64" s="169">
        <v>4</v>
      </c>
      <c r="G64" s="71"/>
      <c r="H64" s="76"/>
      <c r="I64" s="62"/>
      <c r="J64" s="62"/>
      <c r="K64" s="65"/>
    </row>
    <row r="65" spans="2:11" x14ac:dyDescent="0.25">
      <c r="C65" s="63"/>
      <c r="G65" s="76"/>
      <c r="H65" s="76"/>
      <c r="I65" s="78">
        <f>SUM(I62:I63)</f>
        <v>1970</v>
      </c>
      <c r="J65" s="78">
        <f>SUM(J62:J63)</f>
        <v>12</v>
      </c>
      <c r="K65" s="65">
        <f>I65/J65</f>
        <v>164.16666666666666</v>
      </c>
    </row>
    <row r="66" spans="2:11" x14ac:dyDescent="0.25">
      <c r="C66" s="63"/>
      <c r="G66" s="76"/>
      <c r="H66" s="76"/>
      <c r="I66" s="99"/>
      <c r="J66" s="99"/>
      <c r="K66" s="65"/>
    </row>
    <row r="67" spans="2:11" x14ac:dyDescent="0.25">
      <c r="B67" s="62"/>
      <c r="C67" s="62"/>
      <c r="D67" s="62"/>
      <c r="E67" s="205"/>
      <c r="F67" s="205"/>
      <c r="G67" s="63"/>
      <c r="H67" s="76"/>
      <c r="I67" s="99"/>
      <c r="J67" s="99"/>
      <c r="K67" s="65"/>
    </row>
    <row r="68" spans="2:11" x14ac:dyDescent="0.25">
      <c r="C68" s="63"/>
      <c r="G68" s="76"/>
      <c r="H68" s="76"/>
      <c r="I68" s="99"/>
      <c r="J68" s="99"/>
      <c r="K68" s="65"/>
    </row>
    <row r="69" spans="2:11" x14ac:dyDescent="0.25">
      <c r="C69" s="63"/>
      <c r="G69" s="76"/>
      <c r="H69" s="70" t="s">
        <v>191</v>
      </c>
      <c r="I69" s="100">
        <f>I45+I50+I55+I60+I65</f>
        <v>8264</v>
      </c>
      <c r="J69" s="101">
        <f>J45+J50+J55+J60+J65</f>
        <v>52</v>
      </c>
      <c r="K69" s="102">
        <f>I69/J69</f>
        <v>158.92307692307693</v>
      </c>
    </row>
    <row r="70" spans="2:11" ht="15.75" x14ac:dyDescent="0.25">
      <c r="C70" s="63"/>
      <c r="E70" s="289" t="s">
        <v>194</v>
      </c>
      <c r="F70" s="289"/>
      <c r="G70" s="289"/>
      <c r="I70" s="96"/>
      <c r="J70" s="96"/>
      <c r="K70" s="50"/>
    </row>
    <row r="71" spans="2:11" x14ac:dyDescent="0.25">
      <c r="C71" s="63"/>
      <c r="I71" s="51"/>
      <c r="J71" s="51"/>
      <c r="K71" s="51"/>
    </row>
    <row r="72" spans="2:11" x14ac:dyDescent="0.25">
      <c r="B72" s="169">
        <v>16</v>
      </c>
      <c r="C72" s="62">
        <v>10</v>
      </c>
      <c r="D72" s="62">
        <v>2022</v>
      </c>
      <c r="E72" s="70" t="s">
        <v>195</v>
      </c>
      <c r="F72" s="70">
        <v>3</v>
      </c>
      <c r="G72" s="71" t="s">
        <v>133</v>
      </c>
      <c r="H72" s="63" t="s">
        <v>196</v>
      </c>
      <c r="I72" s="62">
        <v>879</v>
      </c>
      <c r="J72" s="62">
        <v>7</v>
      </c>
      <c r="K72" s="65">
        <f>I72/J72</f>
        <v>125.57142857142857</v>
      </c>
    </row>
    <row r="73" spans="2:11" x14ac:dyDescent="0.25">
      <c r="B73" s="62"/>
      <c r="C73" s="62"/>
      <c r="D73" s="62"/>
      <c r="E73" s="70" t="s">
        <v>195</v>
      </c>
      <c r="F73" s="169">
        <v>3</v>
      </c>
      <c r="G73" s="71"/>
      <c r="H73" s="63"/>
      <c r="I73" s="62"/>
      <c r="J73" s="62"/>
      <c r="K73" s="65"/>
    </row>
    <row r="74" spans="2:11" x14ac:dyDescent="0.25">
      <c r="B74" s="62"/>
      <c r="C74" s="62"/>
      <c r="D74" s="62"/>
      <c r="E74" s="70" t="s">
        <v>195</v>
      </c>
      <c r="F74" s="169">
        <v>3</v>
      </c>
      <c r="G74" s="71"/>
      <c r="H74" s="63"/>
      <c r="I74" s="62"/>
      <c r="J74" s="62"/>
      <c r="K74" s="65"/>
    </row>
    <row r="75" spans="2:11" x14ac:dyDescent="0.25">
      <c r="B75" s="63"/>
      <c r="C75" s="63"/>
      <c r="D75" s="63"/>
      <c r="E75" s="77"/>
      <c r="F75" s="76"/>
      <c r="G75" s="63"/>
      <c r="H75" s="63"/>
      <c r="I75" s="78">
        <f>SUM(I72:I74)</f>
        <v>879</v>
      </c>
      <c r="J75" s="78">
        <f>SUM(J72:J74)</f>
        <v>7</v>
      </c>
      <c r="K75" s="65">
        <f>I75/J75</f>
        <v>125.57142857142857</v>
      </c>
    </row>
    <row r="76" spans="2:11" x14ac:dyDescent="0.25">
      <c r="B76" s="63"/>
      <c r="C76" s="63"/>
      <c r="D76" s="63"/>
      <c r="E76" s="77"/>
      <c r="F76" s="76"/>
      <c r="G76" s="63"/>
      <c r="H76" s="63"/>
      <c r="I76" s="62"/>
      <c r="J76" s="62"/>
      <c r="K76" s="62"/>
    </row>
    <row r="77" spans="2:11" x14ac:dyDescent="0.25">
      <c r="B77" s="244">
        <v>16</v>
      </c>
      <c r="C77" s="62">
        <v>10</v>
      </c>
      <c r="D77" s="62">
        <v>2022</v>
      </c>
      <c r="E77" s="70" t="s">
        <v>195</v>
      </c>
      <c r="F77" s="169">
        <v>3</v>
      </c>
      <c r="G77" s="71" t="s">
        <v>133</v>
      </c>
      <c r="H77" s="71" t="s">
        <v>132</v>
      </c>
      <c r="I77" s="62">
        <v>888</v>
      </c>
      <c r="J77" s="62">
        <v>7</v>
      </c>
      <c r="K77" s="65">
        <f>I77/J77</f>
        <v>126.85714285714286</v>
      </c>
    </row>
    <row r="78" spans="2:11" x14ac:dyDescent="0.25">
      <c r="B78" s="169"/>
      <c r="C78" s="62"/>
      <c r="D78" s="62"/>
      <c r="E78" s="169" t="s">
        <v>195</v>
      </c>
      <c r="F78" s="169">
        <v>3</v>
      </c>
      <c r="G78" s="71"/>
      <c r="H78" s="71"/>
      <c r="I78" s="62"/>
      <c r="J78" s="62"/>
      <c r="K78" s="65"/>
    </row>
    <row r="79" spans="2:11" x14ac:dyDescent="0.25">
      <c r="B79" s="62"/>
      <c r="C79" s="62"/>
      <c r="D79" s="62"/>
      <c r="E79" s="70" t="s">
        <v>195</v>
      </c>
      <c r="F79" s="169">
        <v>3</v>
      </c>
      <c r="G79" s="71"/>
      <c r="H79" s="63"/>
      <c r="I79" s="62"/>
      <c r="J79" s="62"/>
      <c r="K79" s="65"/>
    </row>
    <row r="80" spans="2:11" x14ac:dyDescent="0.25">
      <c r="B80" s="63"/>
      <c r="C80" s="63"/>
      <c r="D80" s="63"/>
      <c r="E80" s="77"/>
      <c r="F80" s="76"/>
      <c r="G80" s="63"/>
      <c r="H80" s="63"/>
      <c r="I80" s="78">
        <f>SUM(I77:I79)</f>
        <v>888</v>
      </c>
      <c r="J80" s="78">
        <f>SUM(J77:J79)</f>
        <v>7</v>
      </c>
      <c r="K80" s="65">
        <f>I80/J80</f>
        <v>126.85714285714286</v>
      </c>
    </row>
    <row r="81" spans="2:11" x14ac:dyDescent="0.25">
      <c r="B81" s="63"/>
      <c r="C81" s="63"/>
      <c r="D81" s="63"/>
      <c r="E81" s="77"/>
      <c r="F81" s="76"/>
      <c r="G81" s="63"/>
      <c r="H81" s="63"/>
      <c r="I81" s="62"/>
      <c r="J81" s="62"/>
      <c r="K81" s="62"/>
    </row>
    <row r="82" spans="2:11" x14ac:dyDescent="0.25">
      <c r="B82" s="244">
        <v>16</v>
      </c>
      <c r="C82" s="62">
        <v>10</v>
      </c>
      <c r="D82" s="62">
        <v>2022</v>
      </c>
      <c r="E82" s="70" t="s">
        <v>195</v>
      </c>
      <c r="F82" s="169">
        <v>3</v>
      </c>
      <c r="G82" s="71" t="s">
        <v>133</v>
      </c>
      <c r="H82" s="63" t="s">
        <v>358</v>
      </c>
      <c r="I82" s="62">
        <v>750</v>
      </c>
      <c r="J82" s="62">
        <v>6</v>
      </c>
      <c r="K82" s="65">
        <f>I82/J82</f>
        <v>125</v>
      </c>
    </row>
    <row r="83" spans="2:11" x14ac:dyDescent="0.25">
      <c r="B83" s="62"/>
      <c r="C83" s="62"/>
      <c r="D83" s="62"/>
      <c r="E83" s="70" t="s">
        <v>195</v>
      </c>
      <c r="F83" s="169">
        <v>3</v>
      </c>
      <c r="G83" s="71"/>
      <c r="H83" s="63"/>
      <c r="I83" s="62"/>
      <c r="J83" s="62"/>
      <c r="K83" s="65"/>
    </row>
    <row r="84" spans="2:11" x14ac:dyDescent="0.25">
      <c r="B84" s="62"/>
      <c r="C84" s="62"/>
      <c r="D84" s="62"/>
      <c r="E84" s="70" t="s">
        <v>195</v>
      </c>
      <c r="F84" s="169">
        <v>3</v>
      </c>
      <c r="G84" s="71"/>
      <c r="H84" s="63"/>
      <c r="I84" s="62"/>
      <c r="J84" s="62"/>
      <c r="K84" s="65"/>
    </row>
    <row r="85" spans="2:11" x14ac:dyDescent="0.25">
      <c r="B85" s="63"/>
      <c r="C85" s="63"/>
      <c r="D85" s="63"/>
      <c r="E85" s="77"/>
      <c r="F85" s="76"/>
      <c r="G85" s="63"/>
      <c r="H85" s="63"/>
      <c r="I85" s="78">
        <f>SUM(I82:I84)</f>
        <v>750</v>
      </c>
      <c r="J85" s="78">
        <f>SUM(J82:J84)</f>
        <v>6</v>
      </c>
      <c r="K85" s="65">
        <f>I85/J85</f>
        <v>125</v>
      </c>
    </row>
    <row r="86" spans="2:11" x14ac:dyDescent="0.25">
      <c r="B86" s="63"/>
      <c r="C86" s="63"/>
      <c r="D86" s="63"/>
      <c r="E86" s="77"/>
      <c r="F86" s="76"/>
      <c r="G86" s="63"/>
      <c r="H86" s="63"/>
      <c r="I86" s="62"/>
      <c r="J86" s="62"/>
      <c r="K86" s="62"/>
    </row>
    <row r="87" spans="2:11" x14ac:dyDescent="0.25">
      <c r="B87" s="244">
        <v>16</v>
      </c>
      <c r="C87" s="62">
        <v>10</v>
      </c>
      <c r="D87" s="62">
        <v>2022</v>
      </c>
      <c r="E87" s="70" t="s">
        <v>195</v>
      </c>
      <c r="F87" s="169">
        <v>3</v>
      </c>
      <c r="G87" s="71" t="s">
        <v>133</v>
      </c>
      <c r="H87" s="71" t="s">
        <v>134</v>
      </c>
      <c r="I87" s="62">
        <v>1151</v>
      </c>
      <c r="J87" s="62">
        <v>7</v>
      </c>
      <c r="K87" s="65">
        <f>I87/J87</f>
        <v>164.42857142857142</v>
      </c>
    </row>
    <row r="88" spans="2:11" x14ac:dyDescent="0.25">
      <c r="B88" s="169"/>
      <c r="C88" s="62"/>
      <c r="D88" s="62"/>
      <c r="E88" s="169" t="s">
        <v>195</v>
      </c>
      <c r="F88" s="169">
        <v>3</v>
      </c>
      <c r="G88" s="71"/>
      <c r="H88" s="71"/>
      <c r="I88" s="62"/>
      <c r="J88" s="62"/>
      <c r="K88" s="65"/>
    </row>
    <row r="89" spans="2:11" x14ac:dyDescent="0.25">
      <c r="B89" s="62"/>
      <c r="C89" s="62"/>
      <c r="D89" s="62"/>
      <c r="E89" s="70" t="s">
        <v>195</v>
      </c>
      <c r="F89" s="169">
        <v>3</v>
      </c>
      <c r="G89" s="71"/>
      <c r="H89" s="63"/>
      <c r="I89" s="62"/>
      <c r="J89" s="62"/>
      <c r="K89" s="65"/>
    </row>
    <row r="90" spans="2:11" x14ac:dyDescent="0.25">
      <c r="B90" s="63"/>
      <c r="H90" s="63"/>
      <c r="I90" s="78">
        <f>SUM(I87:I89)</f>
        <v>1151</v>
      </c>
      <c r="J90" s="78">
        <f>SUM(J87:J89)</f>
        <v>7</v>
      </c>
      <c r="K90" s="65">
        <f>I90/J90</f>
        <v>164.42857142857142</v>
      </c>
    </row>
    <row r="91" spans="2:11" x14ac:dyDescent="0.25">
      <c r="H91" s="63"/>
      <c r="I91" s="51"/>
      <c r="J91" s="51"/>
      <c r="K91" s="51"/>
    </row>
    <row r="92" spans="2:11" x14ac:dyDescent="0.25">
      <c r="H92" s="70" t="s">
        <v>191</v>
      </c>
      <c r="I92" s="100">
        <f>I75+I80+I85+I90</f>
        <v>3668</v>
      </c>
      <c r="J92" s="101">
        <f>J75+J80+J85+J90</f>
        <v>27</v>
      </c>
      <c r="K92" s="102">
        <f>I92/J92</f>
        <v>135.85185185185185</v>
      </c>
    </row>
    <row r="93" spans="2:11" x14ac:dyDescent="0.25">
      <c r="I93" s="51"/>
      <c r="J93" s="51"/>
      <c r="K93" s="51"/>
    </row>
  </sheetData>
  <mergeCells count="3">
    <mergeCell ref="E40:G40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8"/>
  <sheetViews>
    <sheetView topLeftCell="A42" workbookViewId="0">
      <selection activeCell="K63" sqref="K6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4" t="s">
        <v>373</v>
      </c>
    </row>
    <row r="3" spans="2:11" ht="15.75" x14ac:dyDescent="0.25">
      <c r="B3" s="54"/>
    </row>
    <row r="4" spans="2:11" ht="18" x14ac:dyDescent="0.25">
      <c r="B4" s="51"/>
      <c r="C4" s="51"/>
      <c r="D4" s="58"/>
      <c r="F4" s="51"/>
      <c r="G4" s="92" t="s">
        <v>197</v>
      </c>
      <c r="I4" s="51"/>
      <c r="J4" s="51"/>
      <c r="K4" s="51"/>
    </row>
    <row r="5" spans="2:11" x14ac:dyDescent="0.25">
      <c r="B5" s="51"/>
      <c r="C5" s="51"/>
      <c r="D5" s="51"/>
      <c r="F5" s="51"/>
      <c r="I5" s="51"/>
      <c r="J5" s="51"/>
      <c r="K5" s="51"/>
    </row>
    <row r="6" spans="2:11" x14ac:dyDescent="0.25">
      <c r="B6" s="67" t="s">
        <v>108</v>
      </c>
      <c r="C6" s="59" t="s">
        <v>109</v>
      </c>
      <c r="D6" s="59" t="s">
        <v>110</v>
      </c>
      <c r="E6" s="59" t="s">
        <v>186</v>
      </c>
      <c r="F6" s="59" t="s">
        <v>112</v>
      </c>
      <c r="G6" s="59" t="s">
        <v>113</v>
      </c>
      <c r="H6" s="59" t="s">
        <v>114</v>
      </c>
      <c r="I6" s="59" t="s">
        <v>116</v>
      </c>
      <c r="J6" s="59" t="s">
        <v>11</v>
      </c>
      <c r="K6" s="103" t="s">
        <v>15</v>
      </c>
    </row>
    <row r="7" spans="2:11" x14ac:dyDescent="0.25">
      <c r="B7" s="93"/>
      <c r="C7" s="93"/>
      <c r="D7" s="93"/>
      <c r="E7" s="93"/>
      <c r="F7" s="93"/>
      <c r="G7" s="94"/>
      <c r="H7" s="95"/>
      <c r="I7" s="93"/>
      <c r="J7" s="93"/>
      <c r="K7" s="93"/>
    </row>
    <row r="8" spans="2:11" ht="24.75" customHeight="1" x14ac:dyDescent="0.25">
      <c r="B8" s="93"/>
      <c r="C8" s="93"/>
      <c r="D8" s="93"/>
      <c r="E8" s="93"/>
      <c r="F8" s="93"/>
      <c r="G8" s="290" t="s">
        <v>374</v>
      </c>
      <c r="H8" s="290"/>
      <c r="I8" s="93"/>
      <c r="J8" s="93"/>
      <c r="K8" s="93"/>
    </row>
    <row r="9" spans="2:11" x14ac:dyDescent="0.25">
      <c r="B9" s="246">
        <v>20</v>
      </c>
      <c r="C9" s="62">
        <v>11</v>
      </c>
      <c r="D9" s="62">
        <v>2022</v>
      </c>
      <c r="E9" s="70" t="s">
        <v>424</v>
      </c>
      <c r="F9" s="70">
        <v>5</v>
      </c>
      <c r="G9" s="63" t="s">
        <v>421</v>
      </c>
      <c r="H9" s="71" t="s">
        <v>422</v>
      </c>
      <c r="I9" s="62">
        <v>1737</v>
      </c>
      <c r="J9" s="62">
        <v>9</v>
      </c>
      <c r="K9" s="65">
        <f>I9/J9</f>
        <v>193</v>
      </c>
    </row>
    <row r="10" spans="2:11" x14ac:dyDescent="0.25">
      <c r="B10" s="97">
        <v>22</v>
      </c>
      <c r="C10" s="62">
        <v>1</v>
      </c>
      <c r="D10" s="53">
        <v>2023</v>
      </c>
      <c r="E10" s="273" t="s">
        <v>424</v>
      </c>
      <c r="F10" s="273">
        <v>5</v>
      </c>
      <c r="G10" s="63" t="s">
        <v>118</v>
      </c>
      <c r="H10" s="71"/>
      <c r="I10" s="99">
        <v>1609</v>
      </c>
      <c r="J10" s="99">
        <v>8</v>
      </c>
      <c r="K10" s="60">
        <f>I10/J10</f>
        <v>201.125</v>
      </c>
    </row>
    <row r="11" spans="2:11" x14ac:dyDescent="0.25">
      <c r="B11" s="62"/>
      <c r="C11" s="62"/>
      <c r="D11" s="62"/>
      <c r="E11" s="70"/>
      <c r="F11" s="62"/>
      <c r="G11" s="71"/>
      <c r="H11" s="76"/>
      <c r="I11" s="62"/>
      <c r="J11" s="62"/>
      <c r="K11" s="65"/>
    </row>
    <row r="12" spans="2:11" x14ac:dyDescent="0.25">
      <c r="B12" s="76"/>
      <c r="C12" s="63"/>
      <c r="D12" s="63"/>
      <c r="E12" s="77"/>
      <c r="F12" s="76"/>
      <c r="G12" s="76"/>
      <c r="H12" s="76"/>
      <c r="I12" s="78">
        <f>SUM(I9:I11)</f>
        <v>3346</v>
      </c>
      <c r="J12" s="78">
        <f>SUM(J9:J11)</f>
        <v>17</v>
      </c>
      <c r="K12" s="65">
        <f>I12/J12</f>
        <v>196.8235294117647</v>
      </c>
    </row>
    <row r="13" spans="2:11" x14ac:dyDescent="0.25">
      <c r="B13" s="76"/>
      <c r="C13" s="63"/>
      <c r="D13" s="63"/>
      <c r="E13" s="77"/>
      <c r="F13" s="76"/>
      <c r="G13" s="76"/>
      <c r="H13" s="76"/>
      <c r="I13" s="62"/>
      <c r="J13" s="62"/>
      <c r="K13" s="62"/>
    </row>
    <row r="14" spans="2:11" x14ac:dyDescent="0.25">
      <c r="B14" s="255">
        <v>20</v>
      </c>
      <c r="C14" s="62">
        <v>11</v>
      </c>
      <c r="D14" s="62">
        <v>2022</v>
      </c>
      <c r="E14" s="255" t="s">
        <v>424</v>
      </c>
      <c r="F14" s="255">
        <v>5</v>
      </c>
      <c r="G14" s="63" t="s">
        <v>421</v>
      </c>
      <c r="H14" s="71" t="s">
        <v>280</v>
      </c>
      <c r="I14" s="62">
        <v>1690</v>
      </c>
      <c r="J14" s="62">
        <v>9</v>
      </c>
      <c r="K14" s="65">
        <f>I14/J14</f>
        <v>187.77777777777777</v>
      </c>
    </row>
    <row r="15" spans="2:11" x14ac:dyDescent="0.25">
      <c r="B15" s="97">
        <v>22</v>
      </c>
      <c r="C15" s="62">
        <v>1</v>
      </c>
      <c r="D15" s="53">
        <v>2023</v>
      </c>
      <c r="E15" s="273" t="s">
        <v>424</v>
      </c>
      <c r="F15" s="273">
        <v>5</v>
      </c>
      <c r="G15" s="63" t="s">
        <v>118</v>
      </c>
      <c r="H15" s="76"/>
      <c r="I15" s="62">
        <v>1707</v>
      </c>
      <c r="J15" s="62">
        <v>9</v>
      </c>
      <c r="K15" s="65">
        <f>I15/J15</f>
        <v>189.66666666666666</v>
      </c>
    </row>
    <row r="16" spans="2:11" x14ac:dyDescent="0.25">
      <c r="B16" s="62"/>
      <c r="C16" s="62"/>
      <c r="D16" s="62"/>
      <c r="E16" s="70"/>
      <c r="F16" s="62"/>
      <c r="G16" s="71"/>
      <c r="H16" s="76"/>
      <c r="I16" s="62"/>
      <c r="J16" s="62"/>
      <c r="K16" s="203"/>
    </row>
    <row r="17" spans="2:11" x14ac:dyDescent="0.25">
      <c r="B17" s="76"/>
      <c r="C17" s="63"/>
      <c r="D17" s="63"/>
      <c r="E17" s="77"/>
      <c r="F17" s="76"/>
      <c r="G17" s="76"/>
      <c r="H17" s="76"/>
      <c r="I17" s="78">
        <f>SUM(I14:I16)</f>
        <v>3397</v>
      </c>
      <c r="J17" s="78">
        <f>SUM(J14:J16)</f>
        <v>18</v>
      </c>
      <c r="K17" s="65">
        <f>I17/J17</f>
        <v>188.72222222222223</v>
      </c>
    </row>
    <row r="18" spans="2:11" x14ac:dyDescent="0.25">
      <c r="B18" s="76"/>
      <c r="C18" s="63"/>
      <c r="D18" s="63"/>
      <c r="E18" s="77"/>
      <c r="F18" s="76"/>
      <c r="G18" s="76"/>
      <c r="H18" s="76"/>
      <c r="I18" s="62"/>
      <c r="J18" s="62"/>
      <c r="K18" s="62"/>
    </row>
    <row r="19" spans="2:11" x14ac:dyDescent="0.25">
      <c r="B19" s="255">
        <v>20</v>
      </c>
      <c r="C19" s="62">
        <v>11</v>
      </c>
      <c r="D19" s="62">
        <v>2022</v>
      </c>
      <c r="E19" s="255" t="s">
        <v>424</v>
      </c>
      <c r="F19" s="255">
        <v>5</v>
      </c>
      <c r="G19" s="63" t="s">
        <v>421</v>
      </c>
      <c r="H19" s="71" t="s">
        <v>121</v>
      </c>
      <c r="I19" s="62">
        <v>1559</v>
      </c>
      <c r="J19" s="62">
        <v>9</v>
      </c>
      <c r="K19" s="65">
        <f>I19/J19</f>
        <v>173.22222222222223</v>
      </c>
    </row>
    <row r="20" spans="2:11" x14ac:dyDescent="0.25">
      <c r="B20" s="97">
        <v>22</v>
      </c>
      <c r="C20" s="62">
        <v>1</v>
      </c>
      <c r="D20" s="53">
        <v>2023</v>
      </c>
      <c r="E20" s="273" t="s">
        <v>424</v>
      </c>
      <c r="F20" s="273">
        <v>5</v>
      </c>
      <c r="G20" s="63" t="s">
        <v>118</v>
      </c>
      <c r="H20" s="76"/>
      <c r="I20" s="62">
        <v>1594</v>
      </c>
      <c r="J20" s="62">
        <v>8</v>
      </c>
      <c r="K20" s="233">
        <f>I20/J20</f>
        <v>199.25</v>
      </c>
    </row>
    <row r="21" spans="2:11" x14ac:dyDescent="0.25">
      <c r="B21" s="62"/>
      <c r="C21" s="62"/>
      <c r="D21" s="62"/>
      <c r="E21" s="70"/>
      <c r="F21" s="62"/>
      <c r="G21" s="71"/>
      <c r="H21" s="76"/>
      <c r="I21" s="62"/>
      <c r="J21" s="62"/>
      <c r="K21" s="171"/>
    </row>
    <row r="22" spans="2:11" x14ac:dyDescent="0.25">
      <c r="B22" s="76"/>
      <c r="C22" s="63"/>
      <c r="D22" s="63"/>
      <c r="E22" s="77"/>
      <c r="F22" s="76"/>
      <c r="G22" s="76"/>
      <c r="H22" s="76"/>
      <c r="I22" s="78">
        <f>SUM(I19:I21)</f>
        <v>3153</v>
      </c>
      <c r="J22" s="78">
        <f>SUM(J19:J21)</f>
        <v>17</v>
      </c>
      <c r="K22" s="65">
        <f>I22/J22</f>
        <v>185.47058823529412</v>
      </c>
    </row>
    <row r="23" spans="2:11" x14ac:dyDescent="0.25">
      <c r="B23" s="76"/>
      <c r="C23" s="63"/>
      <c r="D23" s="63"/>
      <c r="E23" s="77"/>
      <c r="F23" s="76"/>
      <c r="G23" s="76"/>
      <c r="H23" s="76"/>
      <c r="I23" s="62"/>
      <c r="J23" s="62"/>
      <c r="K23" s="62"/>
    </row>
    <row r="24" spans="2:11" x14ac:dyDescent="0.25">
      <c r="B24" s="255">
        <v>20</v>
      </c>
      <c r="C24" s="62">
        <v>11</v>
      </c>
      <c r="D24" s="62">
        <v>2022</v>
      </c>
      <c r="E24" s="255" t="s">
        <v>424</v>
      </c>
      <c r="F24" s="255">
        <v>5</v>
      </c>
      <c r="G24" s="63" t="s">
        <v>421</v>
      </c>
      <c r="H24" s="71" t="s">
        <v>127</v>
      </c>
      <c r="I24" s="62">
        <v>1473</v>
      </c>
      <c r="J24" s="62">
        <v>8</v>
      </c>
      <c r="K24" s="65">
        <f>I24/J24</f>
        <v>184.125</v>
      </c>
    </row>
    <row r="25" spans="2:11" x14ac:dyDescent="0.25">
      <c r="B25" s="97">
        <v>22</v>
      </c>
      <c r="C25" s="62">
        <v>1</v>
      </c>
      <c r="D25" s="53">
        <v>2023</v>
      </c>
      <c r="E25" s="273" t="s">
        <v>424</v>
      </c>
      <c r="F25" s="273">
        <v>5</v>
      </c>
      <c r="G25" s="63" t="s">
        <v>118</v>
      </c>
      <c r="H25" s="76"/>
      <c r="I25" s="62">
        <v>1242</v>
      </c>
      <c r="J25" s="62">
        <v>7</v>
      </c>
      <c r="K25" s="65">
        <f>I25/J25</f>
        <v>177.42857142857142</v>
      </c>
    </row>
    <row r="26" spans="2:11" x14ac:dyDescent="0.25">
      <c r="B26" s="62"/>
      <c r="C26" s="62"/>
      <c r="D26" s="62"/>
      <c r="E26" s="70"/>
      <c r="F26" s="62"/>
      <c r="G26" s="71"/>
      <c r="H26" s="76"/>
      <c r="I26" s="62"/>
      <c r="J26" s="62"/>
      <c r="K26" s="65"/>
    </row>
    <row r="27" spans="2:11" x14ac:dyDescent="0.25">
      <c r="B27" s="76"/>
      <c r="C27" s="63"/>
      <c r="D27" s="63"/>
      <c r="E27" s="77"/>
      <c r="F27" s="76"/>
      <c r="G27" s="76"/>
      <c r="H27" s="76"/>
      <c r="I27" s="78">
        <f>SUM(I24:I26)</f>
        <v>2715</v>
      </c>
      <c r="J27" s="78">
        <f>SUM(J24:J26)</f>
        <v>15</v>
      </c>
      <c r="K27" s="65">
        <f>I27/J27</f>
        <v>181</v>
      </c>
    </row>
    <row r="28" spans="2:11" x14ac:dyDescent="0.25">
      <c r="B28" s="76"/>
      <c r="C28" s="63"/>
      <c r="D28" s="63"/>
      <c r="E28" s="77"/>
      <c r="F28" s="76"/>
      <c r="G28" s="76"/>
      <c r="H28" s="76"/>
      <c r="I28" s="62"/>
      <c r="J28" s="62"/>
      <c r="K28" s="62"/>
    </row>
    <row r="29" spans="2:11" x14ac:dyDescent="0.25">
      <c r="B29" s="255">
        <v>20</v>
      </c>
      <c r="C29" s="62">
        <v>11</v>
      </c>
      <c r="D29" s="62">
        <v>2022</v>
      </c>
      <c r="E29" s="255" t="s">
        <v>424</v>
      </c>
      <c r="F29" s="255">
        <v>5</v>
      </c>
      <c r="G29" s="63" t="s">
        <v>421</v>
      </c>
      <c r="H29" s="71" t="s">
        <v>239</v>
      </c>
      <c r="I29" s="62">
        <v>843</v>
      </c>
      <c r="J29" s="62">
        <v>5</v>
      </c>
      <c r="K29" s="65">
        <f>I29/J29</f>
        <v>168.6</v>
      </c>
    </row>
    <row r="30" spans="2:11" x14ac:dyDescent="0.25">
      <c r="B30" s="97">
        <v>22</v>
      </c>
      <c r="C30" s="62">
        <v>1</v>
      </c>
      <c r="D30" s="53">
        <v>2023</v>
      </c>
      <c r="E30" s="273" t="s">
        <v>424</v>
      </c>
      <c r="F30" s="273">
        <v>5</v>
      </c>
      <c r="G30" s="63" t="s">
        <v>118</v>
      </c>
      <c r="H30" s="32"/>
      <c r="I30" s="62">
        <v>1052</v>
      </c>
      <c r="J30" s="62">
        <v>6</v>
      </c>
      <c r="K30" s="65">
        <f>I30/J30</f>
        <v>175.33333333333334</v>
      </c>
    </row>
    <row r="31" spans="2:11" x14ac:dyDescent="0.25">
      <c r="H31" s="32"/>
      <c r="I31" s="62"/>
      <c r="J31" s="62"/>
      <c r="K31" s="65"/>
    </row>
    <row r="32" spans="2:11" x14ac:dyDescent="0.25">
      <c r="B32" s="53"/>
      <c r="C32" s="51"/>
      <c r="D32" s="51"/>
      <c r="E32" s="32"/>
      <c r="F32" s="53"/>
      <c r="H32" s="32"/>
      <c r="I32" s="78">
        <f>SUM(I29:I31)</f>
        <v>1895</v>
      </c>
      <c r="J32" s="78">
        <f>SUM(J29:J31)</f>
        <v>11</v>
      </c>
      <c r="K32" s="65">
        <f>I32/J32</f>
        <v>172.27272727272728</v>
      </c>
    </row>
    <row r="33" spans="2:11" x14ac:dyDescent="0.25">
      <c r="B33" s="53"/>
      <c r="C33" s="51"/>
      <c r="D33" s="51"/>
      <c r="E33" s="32"/>
      <c r="F33" s="53"/>
      <c r="H33" s="32"/>
      <c r="I33" s="99"/>
      <c r="J33" s="96"/>
      <c r="K33" s="50"/>
    </row>
    <row r="34" spans="2:11" x14ac:dyDescent="0.25">
      <c r="B34" s="255">
        <v>20</v>
      </c>
      <c r="C34" s="62">
        <v>11</v>
      </c>
      <c r="D34" s="62">
        <v>2022</v>
      </c>
      <c r="E34" s="255" t="s">
        <v>424</v>
      </c>
      <c r="F34" s="255">
        <v>5</v>
      </c>
      <c r="G34" s="63" t="s">
        <v>421</v>
      </c>
      <c r="H34" s="71" t="s">
        <v>124</v>
      </c>
      <c r="I34" s="99">
        <v>834</v>
      </c>
      <c r="J34" s="99">
        <v>5</v>
      </c>
      <c r="K34" s="65">
        <f>I34/J34</f>
        <v>166.8</v>
      </c>
    </row>
    <row r="35" spans="2:11" x14ac:dyDescent="0.25">
      <c r="B35" s="97">
        <v>22</v>
      </c>
      <c r="C35" s="62">
        <v>1</v>
      </c>
      <c r="D35" s="53">
        <v>2023</v>
      </c>
      <c r="E35" s="273" t="s">
        <v>424</v>
      </c>
      <c r="F35" s="273">
        <v>5</v>
      </c>
      <c r="G35" s="63" t="s">
        <v>118</v>
      </c>
      <c r="H35" s="71"/>
      <c r="I35" s="99">
        <v>1289</v>
      </c>
      <c r="J35" s="99">
        <v>7</v>
      </c>
      <c r="K35" s="65">
        <f>I35/J35</f>
        <v>184.14285714285714</v>
      </c>
    </row>
    <row r="36" spans="2:11" x14ac:dyDescent="0.25">
      <c r="B36" s="62"/>
      <c r="C36" s="62"/>
      <c r="D36" s="62"/>
      <c r="E36" s="211"/>
      <c r="F36" s="211"/>
      <c r="G36" s="71"/>
      <c r="H36" s="71"/>
      <c r="I36" s="99"/>
      <c r="J36" s="99"/>
      <c r="K36" s="65"/>
    </row>
    <row r="37" spans="2:11" x14ac:dyDescent="0.25">
      <c r="B37" s="53"/>
      <c r="C37" s="51"/>
      <c r="D37" s="51"/>
      <c r="E37" s="32"/>
      <c r="F37" s="53"/>
      <c r="H37" s="71"/>
      <c r="I37" s="78">
        <f>SUM(I34:I36)</f>
        <v>2123</v>
      </c>
      <c r="J37" s="78">
        <f>SUM(J34:J36)</f>
        <v>12</v>
      </c>
      <c r="K37" s="65">
        <f>I37/J37</f>
        <v>176.91666666666666</v>
      </c>
    </row>
    <row r="38" spans="2:11" x14ac:dyDescent="0.25">
      <c r="B38" s="53"/>
      <c r="C38" s="51"/>
      <c r="D38" s="51"/>
      <c r="E38" s="32"/>
      <c r="F38" s="53"/>
      <c r="H38" s="71"/>
      <c r="I38" s="99"/>
      <c r="J38" s="99"/>
      <c r="K38" s="65"/>
    </row>
    <row r="39" spans="2:11" x14ac:dyDescent="0.25">
      <c r="B39" s="53"/>
      <c r="C39" s="51"/>
      <c r="D39" s="51"/>
      <c r="E39" s="32"/>
      <c r="F39" s="53"/>
      <c r="H39" s="70" t="s">
        <v>191</v>
      </c>
      <c r="I39" s="100">
        <f>I12+I17+I22+I27+I32+I37</f>
        <v>16629</v>
      </c>
      <c r="J39" s="101">
        <f>J12+J17+J22+J27+J32+J37</f>
        <v>90</v>
      </c>
      <c r="K39" s="102">
        <f>I39/J39</f>
        <v>184.76666666666668</v>
      </c>
    </row>
    <row r="40" spans="2:11" ht="22.5" customHeight="1" x14ac:dyDescent="0.25">
      <c r="B40" s="53"/>
      <c r="C40" s="51"/>
      <c r="D40" s="51"/>
      <c r="E40" s="32"/>
      <c r="F40" s="53"/>
      <c r="G40" s="290" t="s">
        <v>255</v>
      </c>
      <c r="H40" s="290"/>
      <c r="I40" s="51"/>
      <c r="J40" s="51"/>
      <c r="K40" s="50"/>
    </row>
    <row r="41" spans="2:11" x14ac:dyDescent="0.25">
      <c r="B41" s="53"/>
      <c r="C41" s="51"/>
      <c r="D41" s="51"/>
      <c r="E41" s="32"/>
      <c r="F41" s="53"/>
      <c r="H41" s="32"/>
      <c r="I41" s="51"/>
      <c r="J41" s="51"/>
      <c r="K41" s="50"/>
    </row>
    <row r="42" spans="2:11" x14ac:dyDescent="0.25">
      <c r="B42" s="246">
        <v>16</v>
      </c>
      <c r="C42" s="62">
        <v>10</v>
      </c>
      <c r="D42" s="62">
        <v>2022</v>
      </c>
      <c r="E42" s="170" t="s">
        <v>195</v>
      </c>
      <c r="F42" s="170">
        <v>5</v>
      </c>
      <c r="G42" s="63" t="s">
        <v>118</v>
      </c>
      <c r="H42" s="71" t="s">
        <v>138</v>
      </c>
      <c r="I42" s="62">
        <v>1693</v>
      </c>
      <c r="J42" s="62">
        <v>9</v>
      </c>
      <c r="K42" s="65">
        <f>I42/J42</f>
        <v>188.11111111111111</v>
      </c>
    </row>
    <row r="43" spans="2:11" x14ac:dyDescent="0.25">
      <c r="B43" s="97"/>
      <c r="C43" s="62"/>
      <c r="D43" s="211"/>
      <c r="E43" s="202"/>
      <c r="F43" s="202"/>
      <c r="G43" s="63"/>
      <c r="H43" s="71"/>
      <c r="I43" s="62"/>
      <c r="J43" s="62"/>
      <c r="K43" s="65"/>
    </row>
    <row r="44" spans="2:11" x14ac:dyDescent="0.25">
      <c r="B44" s="97"/>
      <c r="C44" s="62"/>
      <c r="D44" s="53"/>
      <c r="E44" s="70"/>
      <c r="F44" s="70"/>
      <c r="G44" s="71"/>
      <c r="H44" s="71"/>
      <c r="I44" s="62"/>
      <c r="J44" s="62"/>
      <c r="K44" s="65"/>
    </row>
    <row r="45" spans="2:11" x14ac:dyDescent="0.25">
      <c r="B45" s="70"/>
      <c r="C45" s="62"/>
      <c r="D45" s="62"/>
      <c r="E45" s="70"/>
      <c r="F45" s="70"/>
      <c r="G45" s="63"/>
      <c r="H45" s="71"/>
      <c r="I45" s="78">
        <f>SUM(I42:I44)</f>
        <v>1693</v>
      </c>
      <c r="J45" s="78">
        <f>SUM(J42:J44)</f>
        <v>9</v>
      </c>
      <c r="K45" s="65">
        <f>I45/J45</f>
        <v>188.11111111111111</v>
      </c>
    </row>
    <row r="46" spans="2:11" x14ac:dyDescent="0.25">
      <c r="B46" s="70"/>
      <c r="C46" s="62"/>
      <c r="D46" s="62"/>
      <c r="E46" s="70"/>
      <c r="F46" s="70"/>
      <c r="G46" s="63"/>
      <c r="H46" s="71"/>
      <c r="I46" s="62"/>
      <c r="J46" s="62"/>
      <c r="K46" s="65"/>
    </row>
    <row r="47" spans="2:11" x14ac:dyDescent="0.25">
      <c r="B47" s="246">
        <v>16</v>
      </c>
      <c r="C47" s="62">
        <v>10</v>
      </c>
      <c r="D47" s="62">
        <v>2022</v>
      </c>
      <c r="E47" s="170" t="s">
        <v>195</v>
      </c>
      <c r="F47" s="170">
        <v>5</v>
      </c>
      <c r="G47" s="63" t="s">
        <v>118</v>
      </c>
      <c r="H47" s="71" t="s">
        <v>131</v>
      </c>
      <c r="I47" s="62">
        <v>1448</v>
      </c>
      <c r="J47" s="62">
        <v>8</v>
      </c>
      <c r="K47" s="65">
        <f>I47/J47</f>
        <v>181</v>
      </c>
    </row>
    <row r="48" spans="2:11" x14ac:dyDescent="0.25">
      <c r="B48" s="97"/>
      <c r="C48" s="62"/>
      <c r="D48" s="211"/>
      <c r="E48" s="202"/>
      <c r="F48" s="202"/>
      <c r="G48" s="63"/>
      <c r="H48" s="71"/>
      <c r="I48" s="62"/>
      <c r="J48" s="62"/>
      <c r="K48" s="65"/>
    </row>
    <row r="49" spans="2:11" x14ac:dyDescent="0.25">
      <c r="B49" s="62"/>
      <c r="C49" s="62"/>
      <c r="D49" s="62"/>
      <c r="E49" s="211"/>
      <c r="F49" s="211"/>
      <c r="G49" s="71"/>
      <c r="H49" s="71"/>
      <c r="I49" s="62"/>
      <c r="J49" s="62"/>
      <c r="K49" s="65"/>
    </row>
    <row r="50" spans="2:11" x14ac:dyDescent="0.25">
      <c r="B50" s="70"/>
      <c r="C50" s="62"/>
      <c r="D50" s="62"/>
      <c r="E50" s="70"/>
      <c r="F50" s="70"/>
      <c r="G50" s="63"/>
      <c r="H50" s="71"/>
      <c r="I50" s="78">
        <f>SUM(I47:I49)</f>
        <v>1448</v>
      </c>
      <c r="J50" s="78">
        <f>SUM(J47:J49)</f>
        <v>8</v>
      </c>
      <c r="K50" s="65">
        <f>I50/J50</f>
        <v>181</v>
      </c>
    </row>
    <row r="51" spans="2:11" x14ac:dyDescent="0.25">
      <c r="B51" s="70"/>
      <c r="C51" s="62"/>
      <c r="D51" s="62"/>
      <c r="E51" s="70"/>
      <c r="F51" s="70"/>
      <c r="G51" s="63"/>
      <c r="H51" s="71"/>
      <c r="I51" s="62"/>
      <c r="J51" s="62"/>
      <c r="K51" s="65"/>
    </row>
    <row r="52" spans="2:11" x14ac:dyDescent="0.25">
      <c r="B52" s="246">
        <v>16</v>
      </c>
      <c r="C52" s="62">
        <v>10</v>
      </c>
      <c r="D52" s="62">
        <v>2022</v>
      </c>
      <c r="E52" s="170" t="s">
        <v>195</v>
      </c>
      <c r="F52" s="170">
        <v>5</v>
      </c>
      <c r="G52" s="63" t="s">
        <v>118</v>
      </c>
      <c r="H52" s="71" t="s">
        <v>224</v>
      </c>
      <c r="I52" s="62">
        <v>1857</v>
      </c>
      <c r="J52" s="62">
        <v>9</v>
      </c>
      <c r="K52" s="60">
        <f>I52/J52</f>
        <v>206.33333333333334</v>
      </c>
    </row>
    <row r="53" spans="2:11" x14ac:dyDescent="0.25">
      <c r="B53" s="97"/>
      <c r="C53" s="62"/>
      <c r="D53" s="211"/>
      <c r="E53" s="202"/>
      <c r="F53" s="202"/>
      <c r="G53" s="63"/>
      <c r="H53" s="71"/>
      <c r="I53" s="62"/>
      <c r="J53" s="62"/>
      <c r="K53" s="65"/>
    </row>
    <row r="54" spans="2:11" x14ac:dyDescent="0.25">
      <c r="B54" s="62"/>
      <c r="C54" s="62"/>
      <c r="D54" s="62"/>
      <c r="E54" s="211"/>
      <c r="F54" s="211"/>
      <c r="G54" s="71"/>
      <c r="H54" s="71"/>
      <c r="I54" s="62"/>
      <c r="J54" s="62"/>
      <c r="K54" s="65"/>
    </row>
    <row r="55" spans="2:11" x14ac:dyDescent="0.25">
      <c r="B55" s="70"/>
      <c r="C55" s="62"/>
      <c r="D55" s="62"/>
      <c r="E55" s="70"/>
      <c r="F55" s="70"/>
      <c r="G55" s="63"/>
      <c r="H55" s="71"/>
      <c r="I55" s="78">
        <f>SUM(I52:I54)</f>
        <v>1857</v>
      </c>
      <c r="J55" s="78">
        <f>SUM(J52:J54)</f>
        <v>9</v>
      </c>
      <c r="K55" s="65">
        <f>I55/J55</f>
        <v>206.33333333333334</v>
      </c>
    </row>
    <row r="56" spans="2:11" x14ac:dyDescent="0.25">
      <c r="B56" s="70"/>
      <c r="C56" s="62"/>
      <c r="D56" s="62"/>
      <c r="E56" s="70"/>
      <c r="F56" s="70"/>
      <c r="G56" s="63"/>
      <c r="H56" s="71"/>
      <c r="I56" s="62"/>
      <c r="J56" s="62"/>
      <c r="K56" s="65"/>
    </row>
    <row r="57" spans="2:11" x14ac:dyDescent="0.25">
      <c r="B57" s="246">
        <v>16</v>
      </c>
      <c r="C57" s="62">
        <v>10</v>
      </c>
      <c r="D57" s="62">
        <v>2022</v>
      </c>
      <c r="E57" s="170" t="s">
        <v>195</v>
      </c>
      <c r="F57" s="170">
        <v>5</v>
      </c>
      <c r="G57" s="63" t="s">
        <v>118</v>
      </c>
      <c r="H57" s="71" t="s">
        <v>130</v>
      </c>
      <c r="I57" s="62">
        <v>460</v>
      </c>
      <c r="J57" s="62">
        <v>3</v>
      </c>
      <c r="K57" s="65">
        <f>I57/J57</f>
        <v>153.33333333333334</v>
      </c>
    </row>
    <row r="58" spans="2:11" x14ac:dyDescent="0.25">
      <c r="B58" s="97"/>
      <c r="C58" s="62"/>
      <c r="D58" s="211"/>
      <c r="E58" s="202"/>
      <c r="F58" s="202"/>
      <c r="G58" s="63"/>
      <c r="H58" s="76"/>
      <c r="I58" s="62"/>
      <c r="J58" s="62"/>
      <c r="K58" s="65"/>
    </row>
    <row r="59" spans="2:11" x14ac:dyDescent="0.25">
      <c r="B59" s="62"/>
      <c r="C59" s="62"/>
      <c r="D59" s="62"/>
      <c r="E59" s="70"/>
      <c r="F59" s="70"/>
      <c r="G59" s="71"/>
      <c r="H59" s="76"/>
      <c r="I59" s="62"/>
      <c r="J59" s="62"/>
      <c r="K59" s="65"/>
    </row>
    <row r="60" spans="2:11" x14ac:dyDescent="0.25">
      <c r="B60" s="63"/>
      <c r="C60" s="63"/>
      <c r="D60" s="63"/>
      <c r="E60" s="77"/>
      <c r="F60" s="76"/>
      <c r="G60" s="63"/>
      <c r="H60" s="76"/>
      <c r="I60" s="78">
        <f>SUM(I57:I59)</f>
        <v>460</v>
      </c>
      <c r="J60" s="78">
        <f>SUM(J57:J59)</f>
        <v>3</v>
      </c>
      <c r="K60" s="65">
        <f>I60/J60</f>
        <v>153.33333333333334</v>
      </c>
    </row>
    <row r="61" spans="2:11" x14ac:dyDescent="0.25">
      <c r="B61" s="63"/>
      <c r="C61" s="63"/>
      <c r="D61" s="63"/>
      <c r="E61" s="77"/>
      <c r="F61" s="76"/>
      <c r="G61" s="63"/>
      <c r="H61" s="76"/>
      <c r="I61" s="62"/>
      <c r="J61" s="62"/>
      <c r="K61" s="62"/>
    </row>
    <row r="62" spans="2:11" x14ac:dyDescent="0.25">
      <c r="B62" s="63"/>
      <c r="C62" s="63"/>
      <c r="D62" s="63"/>
      <c r="E62" s="77"/>
      <c r="F62" s="76"/>
      <c r="G62" s="63"/>
      <c r="H62" s="76"/>
      <c r="I62" s="62"/>
      <c r="J62" s="62"/>
      <c r="K62" s="62"/>
    </row>
    <row r="63" spans="2:11" x14ac:dyDescent="0.25">
      <c r="B63" s="202">
        <v>16</v>
      </c>
      <c r="C63" s="62">
        <v>10</v>
      </c>
      <c r="D63" s="62">
        <v>2022</v>
      </c>
      <c r="E63" s="170" t="s">
        <v>195</v>
      </c>
      <c r="F63" s="170">
        <v>5</v>
      </c>
      <c r="G63" s="63" t="s">
        <v>118</v>
      </c>
      <c r="H63" s="71" t="s">
        <v>125</v>
      </c>
      <c r="I63" s="99">
        <v>1798</v>
      </c>
      <c r="J63" s="99">
        <v>9</v>
      </c>
      <c r="K63" s="233">
        <f>I63/J63</f>
        <v>199.77777777777777</v>
      </c>
    </row>
    <row r="64" spans="2:11" x14ac:dyDescent="0.25">
      <c r="B64" s="97"/>
      <c r="C64" s="62"/>
      <c r="D64" s="211"/>
      <c r="E64" s="202"/>
      <c r="F64" s="202"/>
      <c r="G64" s="63"/>
      <c r="H64" s="76"/>
      <c r="I64" s="62"/>
      <c r="J64" s="62"/>
      <c r="K64" s="65"/>
    </row>
    <row r="65" spans="2:11" x14ac:dyDescent="0.25">
      <c r="B65" s="62"/>
      <c r="C65" s="62"/>
      <c r="D65" s="62"/>
      <c r="E65" s="211"/>
      <c r="F65" s="211"/>
      <c r="G65" s="71"/>
      <c r="H65" s="76"/>
      <c r="I65" s="62"/>
      <c r="J65" s="62"/>
      <c r="K65" s="65"/>
    </row>
    <row r="66" spans="2:11" x14ac:dyDescent="0.25">
      <c r="B66" s="63"/>
      <c r="C66" s="63"/>
      <c r="D66" s="63"/>
      <c r="E66" s="77"/>
      <c r="F66" s="76"/>
      <c r="G66" s="63"/>
      <c r="H66" s="76"/>
      <c r="I66" s="78">
        <f>SUM(I63:I65)</f>
        <v>1798</v>
      </c>
      <c r="J66" s="78">
        <f>SUM(J63:J65)</f>
        <v>9</v>
      </c>
      <c r="K66" s="65">
        <f>I66/J66</f>
        <v>199.77777777777777</v>
      </c>
    </row>
    <row r="67" spans="2:11" x14ac:dyDescent="0.25">
      <c r="B67" s="63"/>
      <c r="C67" s="63"/>
      <c r="D67" s="63"/>
      <c r="E67" s="77"/>
      <c r="F67" s="76"/>
      <c r="G67" s="63"/>
      <c r="H67" s="76"/>
      <c r="I67" s="62"/>
      <c r="J67" s="62"/>
      <c r="K67" s="62"/>
    </row>
    <row r="68" spans="2:11" x14ac:dyDescent="0.25">
      <c r="B68" s="246">
        <v>16</v>
      </c>
      <c r="C68" s="62">
        <v>10</v>
      </c>
      <c r="D68" s="62">
        <v>2022</v>
      </c>
      <c r="E68" s="246" t="s">
        <v>195</v>
      </c>
      <c r="F68" s="246">
        <v>5</v>
      </c>
      <c r="G68" s="63" t="s">
        <v>118</v>
      </c>
      <c r="H68" s="71" t="s">
        <v>123</v>
      </c>
      <c r="I68" s="62">
        <v>1199</v>
      </c>
      <c r="J68" s="62">
        <v>7</v>
      </c>
      <c r="K68" s="65">
        <f>I68/J68</f>
        <v>171.28571428571428</v>
      </c>
    </row>
    <row r="69" spans="2:11" x14ac:dyDescent="0.25">
      <c r="B69" s="62"/>
      <c r="C69" s="62"/>
      <c r="D69" s="62"/>
      <c r="E69" s="211"/>
      <c r="F69" s="211"/>
      <c r="G69" s="71"/>
      <c r="H69" s="76"/>
      <c r="I69" s="62"/>
      <c r="J69" s="62"/>
      <c r="K69" s="65"/>
    </row>
    <row r="70" spans="2:11" x14ac:dyDescent="0.25">
      <c r="B70" s="62"/>
      <c r="C70" s="62"/>
      <c r="D70" s="62"/>
      <c r="E70" s="70"/>
      <c r="F70" s="70"/>
      <c r="G70" s="71"/>
      <c r="H70" s="76"/>
      <c r="I70" s="62"/>
      <c r="J70" s="62"/>
      <c r="K70" s="65"/>
    </row>
    <row r="71" spans="2:11" x14ac:dyDescent="0.25">
      <c r="B71" s="53"/>
      <c r="C71" s="51"/>
      <c r="D71" s="51"/>
      <c r="E71" s="32"/>
      <c r="F71" s="53"/>
      <c r="H71" s="76"/>
      <c r="I71" s="78">
        <f>SUM(I68:I70)</f>
        <v>1199</v>
      </c>
      <c r="J71" s="78">
        <f>SUM(J68:J70)</f>
        <v>7</v>
      </c>
      <c r="K71" s="65">
        <f>I71/J71</f>
        <v>171.28571428571428</v>
      </c>
    </row>
    <row r="72" spans="2:11" x14ac:dyDescent="0.25">
      <c r="B72" s="53"/>
      <c r="C72" s="51"/>
      <c r="D72" s="51"/>
      <c r="E72" s="32"/>
      <c r="F72" s="53"/>
      <c r="H72" s="76"/>
      <c r="I72" s="99"/>
      <c r="J72" s="99"/>
      <c r="K72" s="65"/>
    </row>
    <row r="73" spans="2:11" x14ac:dyDescent="0.25">
      <c r="B73" s="62"/>
      <c r="C73" s="62"/>
      <c r="D73" s="62"/>
      <c r="E73" s="211"/>
      <c r="F73" s="211"/>
      <c r="G73" s="71"/>
      <c r="H73" s="76"/>
      <c r="I73" s="99"/>
      <c r="J73" s="99"/>
      <c r="K73" s="65"/>
    </row>
    <row r="74" spans="2:11" x14ac:dyDescent="0.25">
      <c r="B74" s="53"/>
      <c r="C74" s="51"/>
      <c r="D74" s="51"/>
      <c r="E74" s="32"/>
      <c r="F74" s="53"/>
      <c r="H74" s="76"/>
      <c r="I74" s="99"/>
      <c r="J74" s="99"/>
      <c r="K74" s="65"/>
    </row>
    <row r="75" spans="2:11" x14ac:dyDescent="0.25">
      <c r="B75" s="53"/>
      <c r="C75" s="51"/>
      <c r="D75" s="51"/>
      <c r="E75" s="32"/>
      <c r="F75" s="53"/>
      <c r="H75" s="76"/>
      <c r="I75" s="99"/>
      <c r="J75" s="99"/>
      <c r="K75" s="65"/>
    </row>
    <row r="76" spans="2:11" x14ac:dyDescent="0.25">
      <c r="B76" s="53"/>
      <c r="C76" s="51"/>
      <c r="D76" s="51"/>
      <c r="E76" s="32"/>
      <c r="F76" s="53"/>
      <c r="H76" s="170" t="s">
        <v>191</v>
      </c>
      <c r="I76" s="100">
        <f>I45+I50+I55+I60+I66+I71</f>
        <v>8455</v>
      </c>
      <c r="J76" s="101">
        <f>J45+J50+J55+J60+J66+J71+J73</f>
        <v>45</v>
      </c>
      <c r="K76" s="102">
        <f>I76/J76</f>
        <v>187.88888888888889</v>
      </c>
    </row>
    <row r="77" spans="2:11" x14ac:dyDescent="0.25">
      <c r="B77" s="53"/>
      <c r="C77" s="51"/>
      <c r="D77" s="51"/>
      <c r="E77" s="32"/>
      <c r="F77" s="53"/>
      <c r="H77" s="76"/>
      <c r="I77" s="99"/>
      <c r="J77" s="99"/>
      <c r="K77" s="65"/>
    </row>
    <row r="78" spans="2:11" ht="15.75" x14ac:dyDescent="0.25">
      <c r="B78" s="53"/>
      <c r="C78" s="51"/>
      <c r="D78" s="51"/>
      <c r="E78" s="32"/>
      <c r="F78" s="53"/>
      <c r="G78" s="104" t="s">
        <v>375</v>
      </c>
      <c r="H78" s="76"/>
      <c r="I78" s="99"/>
      <c r="J78" s="99"/>
      <c r="K78" s="65"/>
    </row>
    <row r="79" spans="2:11" x14ac:dyDescent="0.25">
      <c r="B79" s="53"/>
      <c r="C79" s="51"/>
      <c r="D79" s="51"/>
      <c r="E79" s="32"/>
      <c r="F79" s="53"/>
      <c r="H79" s="76"/>
      <c r="I79" s="99"/>
      <c r="J79" s="99"/>
      <c r="K79" s="65"/>
    </row>
    <row r="80" spans="2:11" x14ac:dyDescent="0.25">
      <c r="B80" s="170">
        <v>16</v>
      </c>
      <c r="C80" s="62">
        <v>10</v>
      </c>
      <c r="D80" s="62">
        <v>2022</v>
      </c>
      <c r="E80" s="170" t="s">
        <v>376</v>
      </c>
      <c r="F80" s="170">
        <v>4</v>
      </c>
      <c r="G80" s="63" t="s">
        <v>232</v>
      </c>
      <c r="H80" s="63" t="s">
        <v>328</v>
      </c>
      <c r="I80" s="99">
        <v>700</v>
      </c>
      <c r="J80" s="99">
        <v>5</v>
      </c>
      <c r="K80" s="65">
        <f>I80/J80</f>
        <v>140</v>
      </c>
    </row>
    <row r="81" spans="2:11" x14ac:dyDescent="0.25">
      <c r="B81" s="62"/>
      <c r="C81" s="62"/>
      <c r="D81" s="62"/>
      <c r="E81" s="211"/>
      <c r="F81" s="211"/>
      <c r="G81" s="63"/>
      <c r="H81" s="76"/>
      <c r="I81" s="99"/>
      <c r="J81" s="99"/>
      <c r="K81" s="65"/>
    </row>
    <row r="82" spans="2:11" x14ac:dyDescent="0.25">
      <c r="B82" s="53"/>
      <c r="C82" s="51"/>
      <c r="D82" s="51"/>
      <c r="E82" s="32"/>
      <c r="F82" s="53"/>
      <c r="H82" s="76"/>
      <c r="I82" s="78">
        <f>SUM(I80:I81)</f>
        <v>700</v>
      </c>
      <c r="J82" s="78">
        <f>SUM(J80:J81)</f>
        <v>5</v>
      </c>
      <c r="K82" s="65">
        <f>I82/J82</f>
        <v>140</v>
      </c>
    </row>
    <row r="83" spans="2:11" x14ac:dyDescent="0.25">
      <c r="B83" s="53"/>
      <c r="C83" s="51"/>
      <c r="D83" s="51"/>
      <c r="E83" s="32"/>
      <c r="F83" s="53"/>
      <c r="H83" s="76"/>
      <c r="I83" s="99"/>
      <c r="J83" s="99"/>
      <c r="K83" s="65"/>
    </row>
    <row r="84" spans="2:11" x14ac:dyDescent="0.25">
      <c r="B84" s="246">
        <v>16</v>
      </c>
      <c r="C84" s="62">
        <v>10</v>
      </c>
      <c r="D84" s="62">
        <v>2022</v>
      </c>
      <c r="E84" s="246" t="s">
        <v>376</v>
      </c>
      <c r="F84" s="246">
        <v>4</v>
      </c>
      <c r="G84" s="63" t="s">
        <v>232</v>
      </c>
      <c r="H84" s="63" t="s">
        <v>240</v>
      </c>
      <c r="I84" s="99">
        <v>768</v>
      </c>
      <c r="J84" s="99">
        <v>5</v>
      </c>
      <c r="K84" s="65">
        <f>I84/J84</f>
        <v>153.6</v>
      </c>
    </row>
    <row r="85" spans="2:11" x14ac:dyDescent="0.25">
      <c r="B85" s="53"/>
      <c r="C85" s="62"/>
      <c r="D85" s="62"/>
      <c r="E85" s="202"/>
      <c r="F85" s="202"/>
      <c r="G85" s="63"/>
      <c r="H85" s="63"/>
      <c r="I85" s="99"/>
      <c r="J85" s="99"/>
      <c r="K85" s="65"/>
    </row>
    <row r="86" spans="2:11" x14ac:dyDescent="0.25">
      <c r="B86" s="62"/>
      <c r="C86" s="62"/>
      <c r="D86" s="62"/>
      <c r="E86" s="211"/>
      <c r="F86" s="211"/>
      <c r="G86" s="63"/>
      <c r="H86" s="63"/>
      <c r="I86" s="99"/>
      <c r="J86" s="99"/>
      <c r="K86" s="65"/>
    </row>
    <row r="87" spans="2:11" x14ac:dyDescent="0.25">
      <c r="B87" s="53"/>
      <c r="C87" s="51"/>
      <c r="D87" s="51"/>
      <c r="E87" s="32"/>
      <c r="F87" s="53"/>
      <c r="G87" s="63"/>
      <c r="H87" s="63"/>
      <c r="I87" s="78">
        <f>SUM(I84:I86)</f>
        <v>768</v>
      </c>
      <c r="J87" s="78">
        <f>SUM(J84:J86)</f>
        <v>5</v>
      </c>
      <c r="K87" s="65">
        <f>I87/J87</f>
        <v>153.6</v>
      </c>
    </row>
    <row r="88" spans="2:11" x14ac:dyDescent="0.25">
      <c r="B88" s="53"/>
      <c r="C88" s="51"/>
      <c r="D88" s="51"/>
      <c r="E88" s="32"/>
      <c r="F88" s="53"/>
      <c r="G88" s="63"/>
      <c r="H88" s="63"/>
      <c r="I88" s="99"/>
      <c r="J88" s="99"/>
      <c r="K88" s="65"/>
    </row>
    <row r="89" spans="2:11" x14ac:dyDescent="0.25">
      <c r="B89" s="246">
        <v>16</v>
      </c>
      <c r="C89" s="62">
        <v>10</v>
      </c>
      <c r="D89" s="62">
        <v>2022</v>
      </c>
      <c r="E89" s="246" t="s">
        <v>376</v>
      </c>
      <c r="F89" s="246">
        <v>4</v>
      </c>
      <c r="G89" s="63" t="s">
        <v>232</v>
      </c>
      <c r="H89" s="63" t="s">
        <v>330</v>
      </c>
      <c r="I89" s="99">
        <v>659</v>
      </c>
      <c r="J89" s="99">
        <v>5</v>
      </c>
      <c r="K89" s="65">
        <f>I89/J89</f>
        <v>131.80000000000001</v>
      </c>
    </row>
    <row r="90" spans="2:11" x14ac:dyDescent="0.25">
      <c r="B90" s="53"/>
      <c r="C90" s="51"/>
      <c r="D90" s="51"/>
      <c r="E90" s="202"/>
      <c r="F90" s="202"/>
      <c r="G90" s="63"/>
      <c r="H90" s="63"/>
      <c r="I90" s="99"/>
      <c r="J90" s="99"/>
      <c r="K90" s="65"/>
    </row>
    <row r="91" spans="2:11" x14ac:dyDescent="0.25">
      <c r="B91" s="53"/>
      <c r="C91" s="51"/>
      <c r="D91" s="51"/>
      <c r="E91" s="32"/>
      <c r="F91" s="53"/>
      <c r="G91" s="63"/>
      <c r="H91" s="63"/>
      <c r="I91" s="99"/>
      <c r="J91" s="99"/>
      <c r="K91" s="65"/>
    </row>
    <row r="92" spans="2:11" x14ac:dyDescent="0.25">
      <c r="B92" s="53"/>
      <c r="C92" s="51"/>
      <c r="D92" s="51"/>
      <c r="E92" s="32"/>
      <c r="F92" s="53"/>
      <c r="G92" s="63"/>
      <c r="H92" s="63"/>
      <c r="I92" s="78">
        <f>SUM(I89:I91)</f>
        <v>659</v>
      </c>
      <c r="J92" s="78">
        <f>SUM(J89:J91)</f>
        <v>5</v>
      </c>
      <c r="K92" s="65">
        <f>I92/J92</f>
        <v>131.80000000000001</v>
      </c>
    </row>
    <row r="93" spans="2:11" x14ac:dyDescent="0.25">
      <c r="B93" s="53"/>
      <c r="C93" s="51"/>
      <c r="D93" s="51"/>
      <c r="E93" s="32"/>
      <c r="F93" s="53"/>
      <c r="G93" s="63"/>
      <c r="H93" s="63"/>
      <c r="I93" s="99"/>
      <c r="J93" s="99"/>
      <c r="K93" s="65"/>
    </row>
    <row r="94" spans="2:11" x14ac:dyDescent="0.25">
      <c r="B94" s="246">
        <v>16</v>
      </c>
      <c r="C94" s="62">
        <v>10</v>
      </c>
      <c r="D94" s="62">
        <v>2022</v>
      </c>
      <c r="E94" s="246" t="s">
        <v>376</v>
      </c>
      <c r="F94" s="246">
        <v>4</v>
      </c>
      <c r="G94" s="63" t="s">
        <v>232</v>
      </c>
      <c r="H94" s="63" t="s">
        <v>208</v>
      </c>
      <c r="I94" s="99">
        <v>680</v>
      </c>
      <c r="J94" s="99">
        <v>5</v>
      </c>
      <c r="K94" s="65">
        <f>I94/J94</f>
        <v>136</v>
      </c>
    </row>
    <row r="95" spans="2:11" x14ac:dyDescent="0.25">
      <c r="B95" s="53"/>
      <c r="C95" s="62"/>
      <c r="D95" s="62"/>
      <c r="E95" s="202"/>
      <c r="F95" s="202"/>
      <c r="G95" s="63"/>
      <c r="H95" s="63"/>
      <c r="I95" s="99"/>
      <c r="J95" s="99"/>
      <c r="K95" s="65"/>
    </row>
    <row r="96" spans="2:11" x14ac:dyDescent="0.25">
      <c r="B96" s="62"/>
      <c r="C96" s="62"/>
      <c r="D96" s="62"/>
      <c r="E96" s="211"/>
      <c r="F96" s="211"/>
      <c r="G96" s="63"/>
      <c r="H96" s="63"/>
      <c r="I96" s="99"/>
      <c r="J96" s="99"/>
      <c r="K96" s="65"/>
    </row>
    <row r="97" spans="2:11" x14ac:dyDescent="0.25">
      <c r="B97" s="53"/>
      <c r="C97" s="51"/>
      <c r="D97" s="51"/>
      <c r="E97" s="32"/>
      <c r="F97" s="53"/>
      <c r="G97" s="63"/>
      <c r="H97" s="63"/>
      <c r="I97" s="78">
        <f>SUM(I94:I96)</f>
        <v>680</v>
      </c>
      <c r="J97" s="78">
        <f>SUM(J94:J96)</f>
        <v>5</v>
      </c>
      <c r="K97" s="65">
        <f>I97/J97</f>
        <v>136</v>
      </c>
    </row>
    <row r="98" spans="2:11" x14ac:dyDescent="0.25">
      <c r="B98" s="53"/>
      <c r="C98" s="51"/>
      <c r="D98" s="51"/>
      <c r="E98" s="32"/>
      <c r="F98" s="53"/>
      <c r="G98" s="63"/>
      <c r="H98" s="63"/>
      <c r="I98" s="99"/>
      <c r="J98" s="99"/>
      <c r="K98" s="65"/>
    </row>
    <row r="99" spans="2:11" x14ac:dyDescent="0.25">
      <c r="B99" s="53"/>
      <c r="C99" s="62"/>
      <c r="D99" s="62"/>
      <c r="E99" s="202"/>
      <c r="F99" s="202"/>
      <c r="G99" s="63"/>
      <c r="H99" s="63"/>
      <c r="I99" s="99"/>
      <c r="J99" s="99"/>
      <c r="K99" s="98"/>
    </row>
    <row r="100" spans="2:11" x14ac:dyDescent="0.25">
      <c r="B100" s="53"/>
      <c r="C100" s="51"/>
      <c r="D100" s="51"/>
      <c r="E100" s="32"/>
      <c r="F100" s="53"/>
      <c r="G100" s="63"/>
      <c r="H100" s="63"/>
      <c r="I100" s="99"/>
      <c r="J100" s="99"/>
      <c r="K100" s="98"/>
    </row>
    <row r="101" spans="2:11" x14ac:dyDescent="0.25">
      <c r="B101" s="62"/>
      <c r="C101" s="62"/>
      <c r="D101" s="62"/>
      <c r="E101" s="211"/>
      <c r="F101" s="211"/>
      <c r="G101" s="63"/>
      <c r="H101" s="63"/>
      <c r="I101" s="99"/>
      <c r="J101" s="99"/>
      <c r="K101" s="65"/>
    </row>
    <row r="102" spans="2:11" x14ac:dyDescent="0.25">
      <c r="B102" s="53"/>
      <c r="C102" s="51"/>
      <c r="D102" s="51"/>
      <c r="E102" s="32"/>
      <c r="F102" s="53"/>
      <c r="H102" s="76"/>
      <c r="I102" s="99"/>
      <c r="J102" s="99"/>
      <c r="K102" s="65"/>
    </row>
    <row r="103" spans="2:11" x14ac:dyDescent="0.25">
      <c r="B103" s="53"/>
      <c r="C103" s="51"/>
      <c r="D103" s="51"/>
      <c r="E103" s="32"/>
      <c r="F103" s="53"/>
      <c r="H103" s="170" t="s">
        <v>191</v>
      </c>
      <c r="I103" s="100">
        <f>I82+I87+I92+I97</f>
        <v>2807</v>
      </c>
      <c r="J103" s="101">
        <f>J82+J87+J92+J97</f>
        <v>20</v>
      </c>
      <c r="K103" s="102">
        <f>I103/J103</f>
        <v>140.35</v>
      </c>
    </row>
    <row r="104" spans="2:11" x14ac:dyDescent="0.25">
      <c r="B104" s="170"/>
      <c r="C104" s="62"/>
      <c r="D104" s="62"/>
      <c r="E104" s="170"/>
      <c r="F104" s="170"/>
      <c r="G104" s="63"/>
      <c r="H104" s="76"/>
      <c r="I104" s="99"/>
      <c r="J104" s="99"/>
      <c r="K104" s="65"/>
    </row>
    <row r="105" spans="2:11" x14ac:dyDescent="0.25">
      <c r="B105" s="53"/>
      <c r="C105" s="51"/>
      <c r="D105" s="51"/>
      <c r="E105" s="32"/>
      <c r="F105" s="53"/>
      <c r="H105" s="76"/>
      <c r="I105" s="99"/>
      <c r="J105" s="99"/>
      <c r="K105" s="65"/>
    </row>
    <row r="106" spans="2:11" x14ac:dyDescent="0.25">
      <c r="B106" s="53"/>
      <c r="C106" s="51"/>
      <c r="D106" s="51"/>
      <c r="E106" s="32"/>
      <c r="F106" s="53"/>
      <c r="H106" s="76"/>
      <c r="I106" s="99"/>
      <c r="J106" s="99"/>
      <c r="K106" s="65"/>
    </row>
    <row r="107" spans="2:11" x14ac:dyDescent="0.25">
      <c r="H107" s="76"/>
      <c r="I107" s="62"/>
      <c r="J107" s="62"/>
      <c r="K107" s="62"/>
    </row>
    <row r="108" spans="2:11" x14ac:dyDescent="0.25">
      <c r="H108" s="70" t="s">
        <v>209</v>
      </c>
      <c r="I108" s="100">
        <f>I39+I76+I103</f>
        <v>27891</v>
      </c>
      <c r="J108" s="101">
        <f>J39+J76+J103</f>
        <v>155</v>
      </c>
      <c r="K108" s="102">
        <f>I108/J108</f>
        <v>179.94193548387096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6" sqref="A6"/>
    </sheetView>
  </sheetViews>
  <sheetFormatPr baseColWidth="10" defaultRowHeight="15" x14ac:dyDescent="0.25"/>
  <cols>
    <col min="1" max="1" width="23.85546875" customWidth="1"/>
  </cols>
  <sheetData>
    <row r="2" spans="1:8" x14ac:dyDescent="0.25">
      <c r="A2" t="s">
        <v>496</v>
      </c>
    </row>
    <row r="3" spans="1:8" x14ac:dyDescent="0.25">
      <c r="B3" t="s">
        <v>495</v>
      </c>
      <c r="D3" t="s">
        <v>494</v>
      </c>
      <c r="F3" t="s">
        <v>493</v>
      </c>
      <c r="H3" t="s">
        <v>492</v>
      </c>
    </row>
    <row r="4" spans="1:8" x14ac:dyDescent="0.25">
      <c r="A4" t="s">
        <v>260</v>
      </c>
      <c r="B4">
        <v>18</v>
      </c>
      <c r="C4">
        <v>3397</v>
      </c>
      <c r="D4">
        <v>9</v>
      </c>
      <c r="E4">
        <v>1690</v>
      </c>
      <c r="F4">
        <f t="shared" ref="F4:G9" si="0">+B4-D4</f>
        <v>9</v>
      </c>
      <c r="G4">
        <f t="shared" si="0"/>
        <v>1707</v>
      </c>
      <c r="H4" s="206">
        <f t="shared" ref="H4:H9" si="1">+G4/F4</f>
        <v>189.66666666666666</v>
      </c>
    </row>
    <row r="5" spans="1:8" x14ac:dyDescent="0.25">
      <c r="A5" t="s">
        <v>491</v>
      </c>
      <c r="B5">
        <v>17</v>
      </c>
      <c r="C5">
        <v>3153</v>
      </c>
      <c r="D5">
        <v>9</v>
      </c>
      <c r="E5">
        <v>1559</v>
      </c>
      <c r="F5">
        <f t="shared" si="0"/>
        <v>8</v>
      </c>
      <c r="G5">
        <f t="shared" si="0"/>
        <v>1594</v>
      </c>
      <c r="H5" s="206">
        <f t="shared" si="1"/>
        <v>199.25</v>
      </c>
    </row>
    <row r="6" spans="1:8" x14ac:dyDescent="0.25">
      <c r="A6" t="s">
        <v>490</v>
      </c>
      <c r="B6">
        <v>17</v>
      </c>
      <c r="C6">
        <v>3346</v>
      </c>
      <c r="D6">
        <v>9</v>
      </c>
      <c r="E6">
        <v>1737</v>
      </c>
      <c r="F6">
        <f t="shared" si="0"/>
        <v>8</v>
      </c>
      <c r="G6">
        <f t="shared" si="0"/>
        <v>1609</v>
      </c>
      <c r="H6" s="206">
        <f t="shared" si="1"/>
        <v>201.125</v>
      </c>
    </row>
    <row r="7" spans="1:8" x14ac:dyDescent="0.25">
      <c r="A7" t="s">
        <v>489</v>
      </c>
      <c r="B7">
        <v>15</v>
      </c>
      <c r="C7">
        <v>2715</v>
      </c>
      <c r="D7">
        <v>8</v>
      </c>
      <c r="E7">
        <v>1473</v>
      </c>
      <c r="F7">
        <f t="shared" si="0"/>
        <v>7</v>
      </c>
      <c r="G7">
        <f t="shared" si="0"/>
        <v>1242</v>
      </c>
      <c r="H7" s="206">
        <f t="shared" si="1"/>
        <v>177.42857142857142</v>
      </c>
    </row>
    <row r="8" spans="1:8" x14ac:dyDescent="0.25">
      <c r="A8" t="s">
        <v>488</v>
      </c>
      <c r="B8">
        <v>12</v>
      </c>
      <c r="C8">
        <v>2123</v>
      </c>
      <c r="D8">
        <v>5</v>
      </c>
      <c r="E8">
        <v>834</v>
      </c>
      <c r="F8">
        <f t="shared" si="0"/>
        <v>7</v>
      </c>
      <c r="G8">
        <f t="shared" si="0"/>
        <v>1289</v>
      </c>
      <c r="H8" s="206">
        <f t="shared" si="1"/>
        <v>184.14285714285714</v>
      </c>
    </row>
    <row r="9" spans="1:8" x14ac:dyDescent="0.25">
      <c r="A9" t="s">
        <v>487</v>
      </c>
      <c r="B9">
        <v>11</v>
      </c>
      <c r="C9">
        <v>1895</v>
      </c>
      <c r="D9">
        <v>5</v>
      </c>
      <c r="E9">
        <v>843</v>
      </c>
      <c r="F9">
        <f t="shared" si="0"/>
        <v>6</v>
      </c>
      <c r="G9">
        <f t="shared" si="0"/>
        <v>1052</v>
      </c>
      <c r="H9" s="206">
        <f t="shared" si="1"/>
        <v>175.33333333333334</v>
      </c>
    </row>
    <row r="11" spans="1:8" x14ac:dyDescent="0.25">
      <c r="B11">
        <f t="shared" ref="B11:G11" si="2">SUM(B4:B10)</f>
        <v>90</v>
      </c>
      <c r="C11">
        <f t="shared" si="2"/>
        <v>16629</v>
      </c>
      <c r="D11">
        <f t="shared" si="2"/>
        <v>45</v>
      </c>
      <c r="E11">
        <f t="shared" si="2"/>
        <v>8136</v>
      </c>
      <c r="F11">
        <f t="shared" si="2"/>
        <v>45</v>
      </c>
      <c r="G11">
        <f t="shared" si="2"/>
        <v>8493</v>
      </c>
    </row>
    <row r="13" spans="1:8" x14ac:dyDescent="0.25">
      <c r="A13" s="179" t="s">
        <v>137</v>
      </c>
      <c r="B13">
        <v>12</v>
      </c>
      <c r="C13">
        <v>1970</v>
      </c>
      <c r="D13">
        <v>7</v>
      </c>
      <c r="E13">
        <v>1139</v>
      </c>
      <c r="F13">
        <f t="shared" ref="F13:G17" si="3">+B13-D13</f>
        <v>5</v>
      </c>
      <c r="G13">
        <f t="shared" si="3"/>
        <v>831</v>
      </c>
      <c r="H13" s="206">
        <f>+G13/F13</f>
        <v>166.2</v>
      </c>
    </row>
    <row r="14" spans="1:8" x14ac:dyDescent="0.25">
      <c r="A14" s="179" t="s">
        <v>126</v>
      </c>
      <c r="B14">
        <v>9</v>
      </c>
      <c r="C14">
        <v>1366</v>
      </c>
      <c r="D14">
        <v>5</v>
      </c>
      <c r="E14">
        <v>729</v>
      </c>
      <c r="F14">
        <f t="shared" si="3"/>
        <v>4</v>
      </c>
      <c r="G14">
        <f t="shared" si="3"/>
        <v>637</v>
      </c>
      <c r="H14" s="206">
        <f>+G14/F14</f>
        <v>159.25</v>
      </c>
    </row>
    <row r="15" spans="1:8" x14ac:dyDescent="0.25">
      <c r="A15" s="71" t="s">
        <v>128</v>
      </c>
      <c r="B15">
        <v>14</v>
      </c>
      <c r="C15">
        <v>2284</v>
      </c>
      <c r="D15">
        <v>7</v>
      </c>
      <c r="E15">
        <v>1128</v>
      </c>
      <c r="F15">
        <f t="shared" si="3"/>
        <v>7</v>
      </c>
      <c r="G15">
        <f t="shared" si="3"/>
        <v>1156</v>
      </c>
      <c r="H15" s="206">
        <f>+G15/F15</f>
        <v>165.14285714285714</v>
      </c>
    </row>
    <row r="16" spans="1:8" x14ac:dyDescent="0.25">
      <c r="A16" s="179" t="s">
        <v>279</v>
      </c>
      <c r="B16">
        <v>11</v>
      </c>
      <c r="C16">
        <v>1707</v>
      </c>
      <c r="D16">
        <v>5</v>
      </c>
      <c r="E16">
        <v>723</v>
      </c>
      <c r="F16">
        <f t="shared" si="3"/>
        <v>6</v>
      </c>
      <c r="G16">
        <f t="shared" si="3"/>
        <v>984</v>
      </c>
      <c r="H16" s="206">
        <f>+G16/F16</f>
        <v>164</v>
      </c>
    </row>
    <row r="17" spans="1:8" x14ac:dyDescent="0.25">
      <c r="A17" s="179" t="s">
        <v>129</v>
      </c>
      <c r="B17">
        <v>10</v>
      </c>
      <c r="C17">
        <v>1574</v>
      </c>
      <c r="D17">
        <v>4</v>
      </c>
      <c r="E17">
        <v>555</v>
      </c>
      <c r="F17">
        <f t="shared" si="3"/>
        <v>6</v>
      </c>
      <c r="G17">
        <f t="shared" si="3"/>
        <v>1019</v>
      </c>
      <c r="H17" s="206">
        <f>+G17/F17</f>
        <v>169.83333333333334</v>
      </c>
    </row>
    <row r="19" spans="1:8" x14ac:dyDescent="0.25">
      <c r="B19">
        <f t="shared" ref="B19:G19" si="4">SUM(B13:B18)</f>
        <v>56</v>
      </c>
      <c r="C19">
        <f t="shared" si="4"/>
        <v>8901</v>
      </c>
      <c r="D19">
        <f t="shared" si="4"/>
        <v>28</v>
      </c>
      <c r="E19">
        <f t="shared" si="4"/>
        <v>4274</v>
      </c>
      <c r="F19">
        <f t="shared" si="4"/>
        <v>28</v>
      </c>
      <c r="G19">
        <f t="shared" si="4"/>
        <v>4627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joueurs2022_2023</vt:lpstr>
      <vt:lpstr>CHRONO_22_23</vt:lpstr>
      <vt:lpstr>palmares22_23</vt:lpstr>
      <vt:lpstr>nomines_21_22</vt:lpstr>
      <vt:lpstr>dames_clubs_22_23</vt:lpstr>
      <vt:lpstr>hommes_clubs_22_23</vt:lpstr>
      <vt:lpstr>N3  J 2 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2023-01-30T15:33:57Z</dcterms:modified>
</cp:coreProperties>
</file>