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J104" i="6" l="1"/>
  <c r="I104" i="6"/>
  <c r="K102" i="6"/>
  <c r="J102" i="6"/>
  <c r="I102" i="6"/>
  <c r="K96" i="6"/>
  <c r="K91" i="6"/>
  <c r="K86" i="6"/>
  <c r="K81" i="6"/>
  <c r="K100" i="6"/>
  <c r="J76" i="6"/>
  <c r="I76" i="6"/>
  <c r="K74" i="6"/>
  <c r="J74" i="6"/>
  <c r="I74" i="6"/>
  <c r="K72" i="6"/>
  <c r="K68" i="6"/>
  <c r="K63" i="6"/>
  <c r="K53" i="6"/>
  <c r="K48" i="6"/>
  <c r="K43" i="6"/>
  <c r="AH135" i="1"/>
  <c r="AH132" i="1"/>
  <c r="AH133" i="1" s="1"/>
  <c r="AH131" i="1"/>
  <c r="AH124" i="1"/>
  <c r="AJ90" i="1"/>
  <c r="AI90" i="1"/>
  <c r="AI89" i="1"/>
  <c r="AI91" i="1" s="1"/>
  <c r="AH91" i="1"/>
  <c r="AH79" i="1"/>
  <c r="AH55" i="1"/>
  <c r="AH49" i="1"/>
  <c r="AG58" i="1"/>
  <c r="AJ126" i="1"/>
  <c r="AI126" i="1"/>
  <c r="AI125" i="1"/>
  <c r="AI127" i="1" s="1"/>
  <c r="AG127" i="1"/>
  <c r="AG103" i="1"/>
  <c r="AG70" i="1"/>
  <c r="AG34" i="1"/>
  <c r="AG19" i="1"/>
  <c r="K178" i="2"/>
  <c r="J178" i="2"/>
  <c r="H178" i="2"/>
  <c r="L172" i="2"/>
  <c r="L171" i="2"/>
  <c r="L170" i="2"/>
  <c r="L169" i="2"/>
  <c r="L168" i="2"/>
  <c r="L167" i="2"/>
  <c r="L177" i="2"/>
  <c r="L176" i="2"/>
  <c r="L175" i="2"/>
  <c r="L174" i="2"/>
  <c r="L173" i="2"/>
  <c r="AJ123" i="1" l="1"/>
  <c r="AI123" i="1"/>
  <c r="AI122" i="1"/>
  <c r="AI124" i="1" s="1"/>
  <c r="AJ120" i="1"/>
  <c r="AI120" i="1"/>
  <c r="AI119" i="1"/>
  <c r="AI121" i="1" s="1"/>
  <c r="AJ117" i="1"/>
  <c r="AI117" i="1"/>
  <c r="AI116" i="1"/>
  <c r="AI118" i="1" s="1"/>
  <c r="AJ114" i="1"/>
  <c r="AI114" i="1"/>
  <c r="AI113" i="1"/>
  <c r="AI115" i="1" s="1"/>
  <c r="AJ111" i="1"/>
  <c r="AI111" i="1"/>
  <c r="AI110" i="1"/>
  <c r="AI112" i="1" s="1"/>
  <c r="AJ108" i="1"/>
  <c r="AI108" i="1"/>
  <c r="AI107" i="1"/>
  <c r="AI109" i="1" s="1"/>
  <c r="AJ105" i="1"/>
  <c r="AI105" i="1"/>
  <c r="AI104" i="1"/>
  <c r="AI106" i="1" s="1"/>
  <c r="AJ102" i="1"/>
  <c r="AI102" i="1"/>
  <c r="AI101" i="1"/>
  <c r="AI103" i="1" s="1"/>
  <c r="AJ99" i="1"/>
  <c r="AI99" i="1"/>
  <c r="AI98" i="1"/>
  <c r="AI100" i="1" s="1"/>
  <c r="AJ93" i="1"/>
  <c r="AI93" i="1"/>
  <c r="AI92" i="1"/>
  <c r="AI94" i="1" s="1"/>
  <c r="AJ87" i="1"/>
  <c r="AI87" i="1"/>
  <c r="AI86" i="1"/>
  <c r="AI88" i="1" s="1"/>
  <c r="AJ84" i="1"/>
  <c r="AI84" i="1"/>
  <c r="AI83" i="1"/>
  <c r="AI85" i="1" s="1"/>
  <c r="AJ81" i="1"/>
  <c r="AI81" i="1"/>
  <c r="AI80" i="1"/>
  <c r="AI82" i="1" s="1"/>
  <c r="AJ78" i="1"/>
  <c r="AI78" i="1"/>
  <c r="AI77" i="1"/>
  <c r="AI79" i="1" s="1"/>
  <c r="AJ75" i="1"/>
  <c r="AI75" i="1"/>
  <c r="AI74" i="1"/>
  <c r="AI76" i="1" s="1"/>
  <c r="AJ72" i="1"/>
  <c r="AI72" i="1"/>
  <c r="AI71" i="1"/>
  <c r="AI73" i="1" s="1"/>
  <c r="AJ69" i="1"/>
  <c r="AI69" i="1"/>
  <c r="AI68" i="1"/>
  <c r="AI70" i="1" s="1"/>
  <c r="AJ66" i="1"/>
  <c r="AI66" i="1"/>
  <c r="AI65" i="1"/>
  <c r="AI67" i="1" s="1"/>
  <c r="AJ63" i="1"/>
  <c r="AI63" i="1"/>
  <c r="AI62" i="1"/>
  <c r="AI64" i="1" s="1"/>
  <c r="AJ60" i="1"/>
  <c r="AI60" i="1"/>
  <c r="AI59" i="1"/>
  <c r="AI61" i="1" s="1"/>
  <c r="AJ57" i="1"/>
  <c r="AI57" i="1"/>
  <c r="AI56" i="1"/>
  <c r="AJ54" i="1"/>
  <c r="AI54" i="1"/>
  <c r="AI53" i="1"/>
  <c r="AI55" i="1" s="1"/>
  <c r="AJ51" i="1"/>
  <c r="AI51" i="1"/>
  <c r="AI50" i="1"/>
  <c r="AI52" i="1" s="1"/>
  <c r="AJ48" i="1"/>
  <c r="AI48" i="1"/>
  <c r="AI47" i="1"/>
  <c r="AI49" i="1" s="1"/>
  <c r="AJ45" i="1"/>
  <c r="AI45" i="1"/>
  <c r="AI44" i="1"/>
  <c r="AI46" i="1" s="1"/>
  <c r="AJ42" i="1"/>
  <c r="AI42" i="1"/>
  <c r="AI41" i="1"/>
  <c r="AI43" i="1" s="1"/>
  <c r="AJ39" i="1"/>
  <c r="AI39" i="1"/>
  <c r="AI38" i="1"/>
  <c r="AI40" i="1" s="1"/>
  <c r="AJ36" i="1"/>
  <c r="AI36" i="1"/>
  <c r="AI35" i="1"/>
  <c r="AI37" i="1" s="1"/>
  <c r="AJ33" i="1"/>
  <c r="AI33" i="1"/>
  <c r="AI32" i="1"/>
  <c r="AJ30" i="1"/>
  <c r="AI30" i="1"/>
  <c r="AI29" i="1"/>
  <c r="AI31" i="1" s="1"/>
  <c r="AJ27" i="1"/>
  <c r="AI27" i="1"/>
  <c r="AI26" i="1"/>
  <c r="AI28" i="1" s="1"/>
  <c r="AJ18" i="1"/>
  <c r="AI18" i="1"/>
  <c r="AI17" i="1"/>
  <c r="AI19" i="1" s="1"/>
  <c r="AJ15" i="1"/>
  <c r="AI15" i="1"/>
  <c r="AI14" i="1"/>
  <c r="AI16" i="1" s="1"/>
  <c r="AJ12" i="1"/>
  <c r="AI12" i="1"/>
  <c r="AI11" i="1"/>
  <c r="AG135" i="1"/>
  <c r="AI135" i="1" s="1"/>
  <c r="AF135" i="1"/>
  <c r="AG132" i="1"/>
  <c r="AF132" i="1"/>
  <c r="AF133" i="1" s="1"/>
  <c r="AG131" i="1"/>
  <c r="AI131" i="1" s="1"/>
  <c r="AF131" i="1"/>
  <c r="K87" i="5"/>
  <c r="K78" i="5"/>
  <c r="K73" i="5"/>
  <c r="AF100" i="1"/>
  <c r="AF67" i="1"/>
  <c r="AF13" i="1"/>
  <c r="L166" i="2"/>
  <c r="L165" i="2"/>
  <c r="L164" i="2"/>
  <c r="AI58" i="1" l="1"/>
  <c r="AI34" i="1"/>
  <c r="AG133" i="1"/>
  <c r="AI132" i="1"/>
  <c r="AB133" i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N132" i="1"/>
  <c r="AN131" i="1"/>
  <c r="AD132" i="1"/>
  <c r="AD131" i="1"/>
  <c r="J44" i="3" l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132" i="1"/>
  <c r="A131" i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J95" i="3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J56" i="3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N127" i="1"/>
  <c r="AN124" i="1"/>
  <c r="AN121" i="1"/>
  <c r="AN118" i="1"/>
  <c r="AN115" i="1"/>
  <c r="AN112" i="1"/>
  <c r="AN109" i="1"/>
  <c r="AN106" i="1"/>
  <c r="AN103" i="1"/>
  <c r="AN100" i="1"/>
  <c r="AN97" i="1"/>
  <c r="AN94" i="1"/>
  <c r="AN91" i="1"/>
  <c r="AN88" i="1"/>
  <c r="AN85" i="1"/>
  <c r="AN82" i="1"/>
  <c r="AN79" i="1"/>
  <c r="AN76" i="1"/>
  <c r="AN73" i="1"/>
  <c r="AN70" i="1"/>
  <c r="AN67" i="1"/>
  <c r="AN64" i="1"/>
  <c r="AN61" i="1"/>
  <c r="AN58" i="1"/>
  <c r="AN55" i="1"/>
  <c r="AN52" i="1"/>
  <c r="AN49" i="1"/>
  <c r="AN46" i="1"/>
  <c r="AN43" i="1"/>
  <c r="AN40" i="1"/>
  <c r="AN37" i="1"/>
  <c r="AN34" i="1"/>
  <c r="AN31" i="1"/>
  <c r="AN28" i="1"/>
  <c r="AN25" i="1"/>
  <c r="AN22" i="1"/>
  <c r="AN19" i="1"/>
  <c r="AN16" i="1"/>
  <c r="AN13" i="1"/>
  <c r="K24" i="4" l="1"/>
  <c r="K25" i="4"/>
  <c r="J97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6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7" i="6" l="1"/>
  <c r="K30" i="4"/>
  <c r="K31" i="4"/>
  <c r="K32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2" i="4"/>
  <c r="J76" i="3"/>
  <c r="L112" i="1"/>
  <c r="L100" i="1"/>
  <c r="L67" i="1"/>
  <c r="L13" i="1"/>
  <c r="L59" i="2"/>
  <c r="L58" i="2"/>
  <c r="L57" i="2"/>
  <c r="L56" i="2"/>
  <c r="L135" i="1" l="1"/>
  <c r="B60" i="4"/>
  <c r="K14" i="4" l="1"/>
  <c r="K17" i="4"/>
  <c r="AI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J129" i="1" l="1"/>
  <c r="AI129" i="1"/>
  <c r="AI128" i="1"/>
  <c r="AI130" i="1" s="1"/>
  <c r="AJ96" i="1"/>
  <c r="AI96" i="1"/>
  <c r="AI95" i="1"/>
  <c r="AI97" i="1" s="1"/>
  <c r="AJ24" i="1"/>
  <c r="AI24" i="1"/>
  <c r="AI23" i="1"/>
  <c r="AI25" i="1" s="1"/>
  <c r="AJ21" i="1"/>
  <c r="AI21" i="1"/>
  <c r="AI20" i="1"/>
  <c r="AI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P112" i="1" s="1"/>
  <c r="A82" i="1"/>
  <c r="AP82" i="1" s="1"/>
  <c r="A124" i="1"/>
  <c r="AP124" i="1" s="1"/>
  <c r="A121" i="1"/>
  <c r="AP121" i="1" s="1"/>
  <c r="A109" i="1"/>
  <c r="AP109" i="1" s="1"/>
  <c r="A97" i="1"/>
  <c r="A94" i="1"/>
  <c r="A91" i="1"/>
  <c r="A64" i="1"/>
  <c r="AP64" i="1" s="1"/>
  <c r="A49" i="1"/>
  <c r="AP49" i="1" s="1"/>
  <c r="A46" i="1"/>
  <c r="AP46" i="1" s="1"/>
  <c r="A37" i="1"/>
  <c r="AP37" i="1" s="1"/>
  <c r="A28" i="1"/>
  <c r="AP28" i="1" s="1"/>
  <c r="A22" i="1"/>
  <c r="A16" i="1"/>
  <c r="AP16" i="1" s="1"/>
  <c r="D85" i="1" l="1"/>
  <c r="D118" i="1"/>
  <c r="D70" i="1"/>
  <c r="J28" i="3"/>
  <c r="L11" i="2"/>
  <c r="L9" i="2"/>
  <c r="J62" i="3" l="1"/>
  <c r="J19" i="5" l="1"/>
  <c r="I19" i="5"/>
  <c r="K29" i="4" l="1"/>
  <c r="K19" i="4"/>
  <c r="K28" i="4"/>
  <c r="K13" i="4"/>
  <c r="K27" i="4"/>
  <c r="K21" i="4"/>
  <c r="K18" i="4"/>
  <c r="K15" i="4"/>
  <c r="K23" i="4"/>
  <c r="K20" i="4"/>
  <c r="K9" i="4"/>
  <c r="K12" i="4"/>
  <c r="K16" i="4"/>
  <c r="K39" i="4" l="1"/>
  <c r="K57" i="5"/>
  <c r="I98" i="6" l="1"/>
  <c r="J98" i="6"/>
  <c r="I83" i="6"/>
  <c r="J83" i="6"/>
  <c r="I93" i="6"/>
  <c r="J93" i="6"/>
  <c r="I88" i="6"/>
  <c r="J88" i="6"/>
  <c r="J55" i="6"/>
  <c r="I55" i="6"/>
  <c r="K93" i="6" l="1"/>
  <c r="K83" i="6"/>
  <c r="K98" i="6"/>
  <c r="K88" i="6"/>
  <c r="J20" i="3" l="1"/>
  <c r="A133" i="1" l="1"/>
  <c r="A127" i="1"/>
  <c r="A118" i="1"/>
  <c r="A115" i="1"/>
  <c r="AP115" i="1" s="1"/>
  <c r="A106" i="1"/>
  <c r="AP106" i="1" s="1"/>
  <c r="A103" i="1"/>
  <c r="AP103" i="1" s="1"/>
  <c r="A100" i="1"/>
  <c r="AP100" i="1" s="1"/>
  <c r="A85" i="1"/>
  <c r="A76" i="1"/>
  <c r="AP76" i="1" s="1"/>
  <c r="A73" i="1"/>
  <c r="AP73" i="1" s="1"/>
  <c r="A70" i="1"/>
  <c r="A67" i="1"/>
  <c r="AP67" i="1" s="1"/>
  <c r="A61" i="1"/>
  <c r="AP61" i="1" s="1"/>
  <c r="A58" i="1"/>
  <c r="AP58" i="1" s="1"/>
  <c r="A52" i="1"/>
  <c r="A43" i="1"/>
  <c r="AP43" i="1" s="1"/>
  <c r="A40" i="1"/>
  <c r="AP40" i="1" s="1"/>
  <c r="A19" i="1"/>
  <c r="AP19" i="1" s="1"/>
  <c r="A13" i="1"/>
  <c r="AP13" i="1" s="1"/>
  <c r="A34" i="1"/>
  <c r="A31" i="1"/>
  <c r="D52" i="1" l="1"/>
  <c r="D34" i="1"/>
  <c r="D31" i="1"/>
  <c r="AJ132" i="1" l="1"/>
  <c r="K95" i="6" l="1"/>
  <c r="K90" i="6"/>
  <c r="K85" i="6"/>
  <c r="K80" i="6"/>
  <c r="K104" i="6" l="1"/>
  <c r="J81" i="3" l="1"/>
  <c r="AP118" i="1" l="1"/>
  <c r="AP34" i="1"/>
  <c r="AP85" i="1" l="1"/>
  <c r="L8" i="2" l="1"/>
  <c r="L10" i="2"/>
  <c r="J70" i="6" l="1"/>
  <c r="I70" i="6"/>
  <c r="J65" i="6"/>
  <c r="I65" i="6"/>
  <c r="K62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K27" i="6"/>
  <c r="K50" i="6"/>
  <c r="K59" i="6"/>
  <c r="K70" i="6"/>
  <c r="K32" i="6"/>
  <c r="K55" i="6"/>
  <c r="K65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L178" i="2"/>
  <c r="K45" i="6"/>
  <c r="K14" i="5"/>
  <c r="K75" i="5"/>
  <c r="AL134" i="1"/>
  <c r="E135" i="1"/>
  <c r="K76" i="6" l="1"/>
  <c r="I109" i="6"/>
  <c r="J109" i="6"/>
  <c r="K39" i="6"/>
  <c r="K91" i="5"/>
  <c r="K38" i="5"/>
  <c r="K69" i="5"/>
  <c r="AP70" i="1"/>
  <c r="AP52" i="1"/>
  <c r="AN133" i="1"/>
  <c r="D135" i="1"/>
  <c r="AP31" i="1"/>
  <c r="K109" i="6" l="1"/>
  <c r="AI133" i="1"/>
</calcChain>
</file>

<file path=xl/sharedStrings.xml><?xml version="1.0" encoding="utf-8"?>
<sst xmlns="http://schemas.openxmlformats.org/spreadsheetml/2006/main" count="1972" uniqueCount="557">
  <si>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</si>
  <si>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</si>
  <si>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</si>
  <si>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</si>
  <si>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</si>
  <si>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</si>
  <si>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</si>
  <si>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</si>
  <si>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</si>
  <si>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</si>
  <si>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</si>
  <si>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</si>
  <si>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</si>
  <si>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</si>
  <si>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</si>
  <si>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</si>
  <si>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</si>
  <si>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</si>
  <si>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</si>
  <si>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</si>
  <si>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</si>
  <si>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</si>
  <si>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</si>
  <si>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</si>
  <si>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</si>
  <si>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</si>
  <si>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</si>
  <si>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</si>
  <si>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</si>
  <si>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</si>
  <si>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</si>
  <si>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</si>
  <si>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</si>
  <si>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</si>
  <si>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</si>
  <si>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</si>
  <si>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</si>
  <si>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</si>
  <si>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</si>
  <si>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</si>
  <si>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</si>
  <si>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</si>
  <si>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</si>
  <si>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</si>
  <si>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</si>
  <si>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</si>
  <si>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</si>
  <si>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</si>
  <si>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</si>
  <si>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</si>
  <si>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</si>
  <si>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</si>
  <si>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</si>
  <si>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</si>
  <si>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</si>
  <si>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</si>
  <si>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</si>
  <si>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</si>
  <si>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</si>
  <si>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</si>
  <si>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</si>
  <si>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</si>
  <si>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</si>
  <si>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</si>
  <si>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</si>
  <si>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</si>
  <si>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</si>
  <si>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</si>
  <si>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</si>
  <si>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</si>
  <si>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</si>
  <si>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</si>
  <si>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</si>
  <si>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</si>
  <si>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</si>
  <si>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</si>
  <si>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</si>
  <si>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</si>
  <si>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</si>
  <si>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</si>
  <si>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</si>
  <si>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</si>
  <si>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</si>
  <si>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</si>
  <si>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</si>
  <si>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</si>
  <si>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</si>
  <si>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</si>
  <si>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</si>
  <si>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</si>
  <si>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</si>
  <si>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</si>
  <si>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</si>
  <si>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</si>
  <si>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</si>
  <si>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</si>
  <si>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</si>
  <si>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</si>
  <si>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</si>
  <si>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</si>
  <si>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</si>
  <si>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</si>
  <si>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</si>
  <si>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</si>
  <si>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</si>
  <si>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</si>
  <si>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</si>
  <si>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</si>
  <si>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</si>
  <si>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</si>
  <si>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</si>
  <si>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</si>
  <si>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</si>
  <si>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</si>
  <si>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</si>
  <si>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</si>
  <si>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</si>
  <si>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</si>
  <si>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</si>
  <si>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</si>
  <si>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</si>
  <si>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</si>
  <si>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</si>
  <si>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</si>
  <si>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</si>
  <si>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</si>
  <si>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</si>
  <si>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</si>
  <si>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</si>
  <si>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</si>
  <si>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</si>
  <si>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</si>
  <si>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</si>
  <si>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</si>
  <si>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</si>
  <si>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</si>
  <si>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</si>
  <si>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</si>
  <si>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</si>
  <si>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</si>
  <si>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</si>
  <si>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</si>
  <si>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</si>
  <si>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</si>
  <si>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</si>
  <si>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</si>
  <si>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</si>
  <si>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</si>
  <si>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</si>
  <si>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</si>
  <si>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</si>
  <si>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</si>
  <si>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</si>
  <si>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</si>
  <si>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</si>
  <si>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</si>
  <si>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</si>
  <si>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</si>
  <si>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</si>
  <si>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</si>
  <si>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</si>
  <si>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</si>
  <si>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</si>
  <si>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</si>
  <si>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</si>
  <si>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</si>
  <si>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</si>
  <si>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</si>
  <si>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</si>
  <si>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</si>
  <si>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</si>
  <si>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</si>
  <si>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</si>
  <si>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</si>
  <si>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</si>
  <si>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</si>
  <si>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</si>
  <si>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</si>
  <si>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</si>
  <si>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</si>
  <si>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</si>
  <si>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</si>
  <si>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</si>
  <si>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</si>
  <si>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</si>
  <si>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</si>
  <si>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</si>
  <si>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</si>
  <si>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</si>
  <si>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</si>
  <si>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</si>
  <si>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</si>
  <si>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</si>
  <si>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</si>
  <si>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</si>
  <si>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</si>
  <si>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</si>
  <si>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</si>
  <si>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</si>
  <si>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</si>
  <si>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</si>
  <si>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</si>
  <si>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</si>
  <si>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</si>
  <si>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</si>
  <si>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</si>
  <si>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</si>
  <si>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</si>
  <si>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</si>
  <si>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</si>
  <si>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</si>
  <si>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</si>
  <si>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</si>
  <si>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</si>
  <si>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</si>
  <si>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</si>
  <si>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</si>
  <si>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</si>
  <si>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</si>
  <si>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</si>
  <si>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</si>
  <si>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</si>
  <si>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</si>
  <si>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</si>
  <si>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</si>
  <si>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</si>
  <si>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</si>
  <si>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</si>
  <si>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</si>
  <si>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</si>
  <si>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</si>
  <si>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</si>
  <si>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</si>
  <si>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</si>
  <si>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</si>
  <si>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</si>
  <si>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</si>
  <si>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</si>
  <si>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</si>
  <si>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</si>
  <si>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</si>
  <si>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</si>
  <si>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</si>
  <si>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</si>
  <si>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</si>
  <si>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</si>
  <si>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</si>
  <si>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</si>
  <si>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</si>
  <si>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</si>
  <si>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</si>
  <si>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</si>
  <si>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</si>
  <si>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</si>
  <si>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</si>
  <si>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</si>
  <si>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</si>
  <si>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</si>
  <si>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</si>
  <si>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</si>
  <si>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</si>
  <si>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</si>
  <si>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</si>
  <si>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</si>
  <si>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</si>
  <si>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</si>
  <si>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</si>
  <si>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</si>
  <si>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</si>
  <si>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</si>
  <si>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</si>
  <si>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</si>
  <si>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</si>
  <si>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</si>
  <si>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</si>
  <si>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</si>
  <si>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</si>
  <si>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</si>
  <si>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</si>
  <si>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</si>
  <si>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</si>
  <si>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</si>
  <si>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</si>
  <si>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</si>
  <si>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</si>
  <si>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</si>
  <si>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</si>
  <si>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</si>
  <si>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</si>
  <si>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</si>
  <si>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</si>
  <si>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</si>
  <si>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</si>
  <si>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</si>
  <si>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</si>
  <si>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</si>
  <si>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</si>
  <si>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</si>
  <si>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</si>
  <si>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</si>
  <si>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</si>
  <si>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</si>
  <si>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</si>
  <si>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</si>
  <si>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</si>
  <si>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</si>
  <si>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</si>
  <si>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</si>
  <si>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</si>
  <si>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</si>
  <si>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</si>
  <si>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</si>
  <si>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</si>
  <si>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</si>
  <si>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</si>
  <si>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</si>
  <si>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</si>
  <si>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</si>
  <si>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</si>
  <si>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</si>
  <si>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</si>
  <si>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</si>
  <si>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</si>
  <si>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</si>
  <si>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</si>
  <si>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</si>
  <si>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</si>
  <si>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</si>
  <si>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</si>
  <si>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</si>
  <si>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</si>
  <si>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</si>
  <si>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</si>
  <si>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</si>
  <si>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</si>
  <si>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</si>
  <si>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</si>
  <si>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</si>
  <si>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</si>
  <si>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</si>
  <si>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</si>
  <si>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</si>
  <si>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</si>
  <si>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</si>
  <si>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</si>
  <si>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</si>
  <si>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</si>
  <si>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</si>
  <si>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</si>
  <si>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</si>
  <si>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</si>
  <si>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</si>
  <si>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</si>
  <si>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</si>
  <si>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</si>
  <si>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</si>
  <si>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</si>
  <si>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</si>
  <si>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</si>
  <si>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</si>
  <si>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</si>
  <si>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</si>
  <si>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</si>
  <si>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</si>
  <si>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</si>
  <si>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</si>
  <si>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</si>
  <si>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</si>
  <si>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</si>
  <si>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</si>
  <si>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</si>
  <si>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</si>
  <si>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</si>
  <si>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</si>
  <si>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</si>
  <si>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</si>
  <si>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</si>
  <si>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</si>
  <si>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</si>
  <si>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</si>
  <si>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</si>
  <si>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</si>
  <si>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</si>
  <si>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</si>
  <si>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</si>
  <si>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</si>
  <si>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</si>
  <si>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</si>
  <si>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</si>
  <si>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</si>
  <si>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</si>
  <si>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</si>
  <si>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</si>
  <si>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</si>
  <si>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</si>
  <si>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</si>
  <si>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</si>
  <si>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</si>
  <si>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</si>
  <si>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</si>
  <si>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</si>
  <si>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</si>
  <si>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</si>
  <si>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</si>
  <si>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</si>
  <si>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</si>
  <si>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</si>
  <si>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</si>
  <si>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</si>
  <si>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</si>
  <si>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</si>
  <si>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</si>
  <si>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</si>
  <si>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</si>
  <si>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</si>
  <si>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</si>
  <si>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</si>
  <si>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</si>
  <si>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</si>
  <si>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</si>
  <si>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</si>
  <si>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</si>
  <si>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</si>
  <si>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</si>
  <si>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</si>
  <si>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</si>
  <si>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</si>
  <si>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</si>
  <si>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</si>
  <si>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</si>
  <si>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</si>
  <si>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</si>
  <si>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</si>
  <si>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</si>
  <si>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</si>
  <si>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</si>
  <si>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</si>
  <si>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</si>
  <si>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</si>
  <si>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</si>
  <si>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</si>
  <si>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</si>
  <si>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</si>
  <si>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</si>
  <si>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</si>
  <si>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</si>
  <si>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</si>
  <si>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</si>
  <si>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</si>
  <si>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</si>
  <si>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</si>
  <si>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</si>
  <si>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</si>
  <si>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</si>
  <si>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</si>
  <si>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</si>
  <si>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</si>
  <si>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</si>
  <si>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</si>
  <si>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</si>
  <si>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casse bien limitée !</t>
  </si>
  <si>
    <t>y a plus qu'à accélerer !</t>
  </si>
  <si>
    <t>Villeneuve d' Ascq</t>
  </si>
  <si>
    <t>N 2 dames J 2</t>
  </si>
  <si>
    <t>N 3 dames J 2</t>
  </si>
  <si>
    <t>N 3 hommes  J 2</t>
  </si>
  <si>
    <t xml:space="preserve">     8   3 èmes   places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</si>
  <si>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</si>
  <si>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</si>
  <si>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</si>
  <si>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</si>
  <si>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</si>
  <si>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</si>
  <si>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</si>
  <si>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rien de tel qu'une pause !</t>
  </si>
  <si>
    <t>confirme le retour !</t>
  </si>
  <si>
    <t>a défaut  de trouver, le mini est fait !</t>
  </si>
  <si>
    <t>pourquoi ne pas jouer plus souvent ?</t>
  </si>
  <si>
    <t>pendules remises à l'heure !</t>
  </si>
  <si>
    <t>avait sa motivation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</si>
  <si>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</si>
  <si>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</si>
  <si>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</si>
  <si>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</si>
  <si>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</si>
  <si>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</si>
  <si>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</si>
  <si>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</si>
  <si>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</si>
  <si>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</si>
  <si>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</si>
  <si>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</si>
  <si>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</si>
  <si>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</si>
  <si>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</si>
  <si>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jan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</si>
  <si>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</si>
  <si>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</si>
  <si>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</si>
  <si>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</si>
  <si>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</si>
  <si>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</si>
  <si>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</si>
  <si>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</si>
  <si>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</si>
  <si>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</si>
  <si>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</si>
  <si>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</si>
  <si>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</si>
  <si>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</si>
  <si>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où suis-je, qui suis-je, que fais-je ?</t>
  </si>
  <si>
    <t>a passé la marche arrière !</t>
  </si>
  <si>
    <t>limite la casse !</t>
  </si>
  <si>
    <t>c'est reparti !  Non, c'était !</t>
  </si>
  <si>
    <t>la voie est bonne, à suivre !</t>
  </si>
  <si>
    <t>maman  était là !</t>
  </si>
  <si>
    <t>début du retour !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</si>
  <si>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</si>
  <si>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</si>
  <si>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</si>
  <si>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</si>
  <si>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</si>
  <si>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</si>
  <si>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</si>
  <si>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</si>
  <si>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</si>
  <si>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</si>
  <si>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</si>
  <si>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</si>
  <si>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LeparquierDidier</t>
  </si>
  <si>
    <t>6 èmes jour</t>
  </si>
  <si>
    <t>Tassset  Daniel</t>
  </si>
  <si>
    <t>DELAFOSSE F - GRESSELIN - TASSET - LECARPENTIER - BOUREL - MERCIER</t>
  </si>
  <si>
    <t>GADAIS S - GENEVIEVE - LEGARSON - POIROT - LEPARQUIER Didier</t>
  </si>
  <si>
    <t>4 è J2 et 3 è Gen</t>
  </si>
  <si>
    <t>6 è J2 et 2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</si>
  <si>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</si>
  <si>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</si>
  <si>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</si>
  <si>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</si>
  <si>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</si>
  <si>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</si>
  <si>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c'est pas un retour, ça ?</t>
  </si>
  <si>
    <t>n' a pas joué !</t>
  </si>
  <si>
    <t>retour cool !</t>
  </si>
  <si>
    <t>c'était pas le hasard !</t>
  </si>
  <si>
    <t>a du fermer la petite porte !</t>
  </si>
  <si>
    <t>s'en est sorti, lui !</t>
  </si>
  <si>
    <t>yoyo quand tu nous tiens !</t>
  </si>
  <si>
    <t>et</t>
  </si>
  <si>
    <t>on oublie tout et on repart !</t>
  </si>
  <si>
    <t>sauve sa moyenne !</t>
  </si>
  <si>
    <t>le droit à l'erreur existe !</t>
  </si>
  <si>
    <t>argentan, c'est pas de la tarte !</t>
  </si>
  <si>
    <t>pas trouvé mais  cata !</t>
  </si>
  <si>
    <t>doit se reprendre, et vite !</t>
  </si>
  <si>
    <t>dès qu'il joue plus , ça va mieux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</si>
</sst>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9" fillId="13" borderId="0" xfId="0" applyFont="1" applyFill="1"/>
    <xf numFmtId="0" fontId="31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5"/>
  <sheetViews>
    <sheetView tabSelected="1" topLeftCell="X1" workbookViewId="0">
      <selection activeCell="AK19" sqref="AK1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4" width="9.7109375" customWidth="1"/>
    <col min="35" max="35" width="10.7109375" customWidth="1"/>
    <col min="36" max="36" width="8.5703125" customWidth="1"/>
    <col min="37" max="37" width="36.140625" customWidth="1"/>
    <col min="38" max="38" width="12.42578125" customWidth="1"/>
    <col min="39" max="39" width="2.28515625" customWidth="1"/>
    <col min="40" max="40" width="9.28515625" customWidth="1"/>
    <col min="41" max="41" width="2.42578125" customWidth="1"/>
    <col min="42" max="42" width="9.85546875" customWidth="1"/>
  </cols>
  <sheetData>
    <row r="1" spans="1:44" ht="15.75" x14ac:dyDescent="0.25">
      <c r="A1" s="54" t="s">
        <v>257</v>
      </c>
    </row>
    <row r="4" spans="1:44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411</v>
      </c>
      <c r="S4" s="229" t="s">
        <v>413</v>
      </c>
      <c r="T4" s="229" t="s">
        <v>418</v>
      </c>
      <c r="U4" s="229" t="s">
        <v>299</v>
      </c>
      <c r="V4" s="229" t="s">
        <v>438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458</v>
      </c>
      <c r="AB4" s="229" t="s">
        <v>418</v>
      </c>
      <c r="AC4" s="229" t="s">
        <v>299</v>
      </c>
      <c r="AD4" s="229" t="s">
        <v>295</v>
      </c>
      <c r="AE4" s="229" t="s">
        <v>299</v>
      </c>
      <c r="AF4" s="229" t="s">
        <v>299</v>
      </c>
      <c r="AG4" s="229" t="s">
        <v>295</v>
      </c>
      <c r="AH4" s="229" t="s">
        <v>524</v>
      </c>
      <c r="AI4" s="116"/>
      <c r="AJ4" s="117"/>
      <c r="AL4" s="4"/>
      <c r="AN4" s="5" t="s">
        <v>244</v>
      </c>
      <c r="AP4" s="6" t="s">
        <v>1</v>
      </c>
    </row>
    <row r="5" spans="1:44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459</v>
      </c>
      <c r="AB5" s="118"/>
      <c r="AC5" s="118"/>
      <c r="AD5" s="118"/>
      <c r="AE5" s="118"/>
      <c r="AF5" s="118"/>
      <c r="AG5" s="118"/>
      <c r="AH5" s="118"/>
      <c r="AI5" s="287" t="s">
        <v>258</v>
      </c>
      <c r="AJ5" s="288"/>
      <c r="AL5" s="8"/>
      <c r="AN5" s="9" t="s">
        <v>3</v>
      </c>
      <c r="AP5" s="10" t="s">
        <v>4</v>
      </c>
    </row>
    <row r="6" spans="1:44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236">
        <v>44962</v>
      </c>
      <c r="AG6" s="236">
        <v>44962</v>
      </c>
      <c r="AH6" s="236">
        <v>44962</v>
      </c>
      <c r="AI6" s="119"/>
      <c r="AJ6" s="120"/>
      <c r="AL6" s="4"/>
      <c r="AN6" s="9" t="s">
        <v>2</v>
      </c>
      <c r="AP6" s="10" t="s">
        <v>6</v>
      </c>
    </row>
    <row r="7" spans="1:44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384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400</v>
      </c>
      <c r="W7" s="121" t="s">
        <v>440</v>
      </c>
      <c r="X7" s="121" t="s">
        <v>296</v>
      </c>
      <c r="Y7" s="121" t="s">
        <v>446</v>
      </c>
      <c r="Z7" s="121" t="s">
        <v>446</v>
      </c>
      <c r="AA7" s="121" t="s">
        <v>354</v>
      </c>
      <c r="AB7" s="121" t="s">
        <v>354</v>
      </c>
      <c r="AC7" s="121" t="s">
        <v>354</v>
      </c>
      <c r="AD7" s="121" t="s">
        <v>492</v>
      </c>
      <c r="AE7" s="121" t="s">
        <v>492</v>
      </c>
      <c r="AF7" s="121" t="s">
        <v>354</v>
      </c>
      <c r="AG7" s="121" t="s">
        <v>354</v>
      </c>
      <c r="AH7" s="121" t="s">
        <v>354</v>
      </c>
      <c r="AI7" s="113" t="s">
        <v>8</v>
      </c>
      <c r="AJ7" s="113" t="s">
        <v>9</v>
      </c>
      <c r="AL7" s="4"/>
      <c r="AN7" s="9" t="s">
        <v>245</v>
      </c>
      <c r="AP7" s="10" t="s">
        <v>13</v>
      </c>
    </row>
    <row r="8" spans="1:44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364</v>
      </c>
      <c r="O8" s="108" t="s">
        <v>385</v>
      </c>
      <c r="P8" s="108" t="s">
        <v>400</v>
      </c>
      <c r="Q8" s="108" t="s">
        <v>400</v>
      </c>
      <c r="R8" s="108" t="s">
        <v>412</v>
      </c>
      <c r="S8" s="108" t="s">
        <v>414</v>
      </c>
      <c r="T8" s="108" t="s">
        <v>414</v>
      </c>
      <c r="U8" s="108" t="s">
        <v>384</v>
      </c>
      <c r="V8" s="108" t="s">
        <v>338</v>
      </c>
      <c r="W8" s="108" t="s">
        <v>338</v>
      </c>
      <c r="X8" s="108" t="s">
        <v>297</v>
      </c>
      <c r="Y8" s="108" t="s">
        <v>447</v>
      </c>
      <c r="Z8" s="108" t="s">
        <v>335</v>
      </c>
      <c r="AA8" s="108" t="s">
        <v>412</v>
      </c>
      <c r="AB8" s="108" t="s">
        <v>414</v>
      </c>
      <c r="AC8" s="108" t="s">
        <v>414</v>
      </c>
      <c r="AD8" s="108" t="s">
        <v>493</v>
      </c>
      <c r="AE8" s="108" t="s">
        <v>494</v>
      </c>
      <c r="AF8" s="108" t="s">
        <v>518</v>
      </c>
      <c r="AG8" s="108" t="s">
        <v>518</v>
      </c>
      <c r="AH8" s="108" t="s">
        <v>523</v>
      </c>
      <c r="AI8" s="113" t="s">
        <v>11</v>
      </c>
      <c r="AJ8" s="113" t="s">
        <v>12</v>
      </c>
      <c r="AL8" s="4"/>
      <c r="AN8" s="214" t="s">
        <v>495</v>
      </c>
      <c r="AP8" s="10" t="s">
        <v>264</v>
      </c>
    </row>
    <row r="9" spans="1:44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365</v>
      </c>
      <c r="N9" s="108" t="s">
        <v>365</v>
      </c>
      <c r="O9" s="108" t="s">
        <v>386</v>
      </c>
      <c r="P9" s="108" t="s">
        <v>401</v>
      </c>
      <c r="Q9" s="108"/>
      <c r="R9" s="108" t="s">
        <v>401</v>
      </c>
      <c r="S9" s="108" t="s">
        <v>401</v>
      </c>
      <c r="T9" s="108" t="s">
        <v>365</v>
      </c>
      <c r="U9" s="108" t="s">
        <v>433</v>
      </c>
      <c r="V9" s="108" t="s">
        <v>439</v>
      </c>
      <c r="W9" s="108" t="s">
        <v>439</v>
      </c>
      <c r="X9" s="108" t="s">
        <v>445</v>
      </c>
      <c r="Y9" s="108" t="s">
        <v>14</v>
      </c>
      <c r="Z9" s="108" t="s">
        <v>14</v>
      </c>
      <c r="AA9" s="108" t="s">
        <v>401</v>
      </c>
      <c r="AB9" s="108" t="s">
        <v>401</v>
      </c>
      <c r="AC9" s="108" t="s">
        <v>365</v>
      </c>
      <c r="AD9" s="108"/>
      <c r="AE9" s="108"/>
      <c r="AF9" s="108" t="s">
        <v>356</v>
      </c>
      <c r="AG9" s="108" t="s">
        <v>365</v>
      </c>
      <c r="AH9" s="108" t="s">
        <v>365</v>
      </c>
      <c r="AI9" s="113" t="s">
        <v>15</v>
      </c>
      <c r="AJ9" s="113" t="s">
        <v>16</v>
      </c>
      <c r="AK9" s="187"/>
      <c r="AL9" s="8"/>
      <c r="AN9" s="213">
        <v>2023</v>
      </c>
      <c r="AP9" s="10"/>
    </row>
    <row r="10" spans="1:44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353</v>
      </c>
      <c r="M10" s="109" t="s">
        <v>360</v>
      </c>
      <c r="N10" s="109" t="s">
        <v>362</v>
      </c>
      <c r="O10" s="109" t="s">
        <v>381</v>
      </c>
      <c r="P10" s="109" t="s">
        <v>306</v>
      </c>
      <c r="Q10" s="109" t="s">
        <v>306</v>
      </c>
      <c r="R10" s="109" t="s">
        <v>362</v>
      </c>
      <c r="S10" s="109" t="s">
        <v>353</v>
      </c>
      <c r="T10" s="109" t="s">
        <v>360</v>
      </c>
      <c r="U10" s="109" t="s">
        <v>432</v>
      </c>
      <c r="V10" s="109" t="s">
        <v>314</v>
      </c>
      <c r="W10" s="109" t="s">
        <v>362</v>
      </c>
      <c r="X10" s="109" t="s">
        <v>302</v>
      </c>
      <c r="Y10" s="109" t="s">
        <v>314</v>
      </c>
      <c r="Z10" s="109" t="s">
        <v>314</v>
      </c>
      <c r="AA10" s="109" t="s">
        <v>362</v>
      </c>
      <c r="AB10" s="109" t="s">
        <v>353</v>
      </c>
      <c r="AC10" s="109" t="s">
        <v>360</v>
      </c>
      <c r="AD10" s="109" t="s">
        <v>302</v>
      </c>
      <c r="AE10" s="109" t="s">
        <v>509</v>
      </c>
      <c r="AF10" s="109" t="s">
        <v>353</v>
      </c>
      <c r="AG10" s="109" t="s">
        <v>360</v>
      </c>
      <c r="AH10" s="109" t="s">
        <v>362</v>
      </c>
      <c r="AI10" s="114" t="s">
        <v>14</v>
      </c>
      <c r="AJ10" s="115"/>
      <c r="AL10" s="14"/>
      <c r="AN10" s="15"/>
      <c r="AP10" s="16"/>
    </row>
    <row r="11" spans="1:44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4">
        <f>IF(SUM(D11:AH11)=0,"",SUM(D11:AH11))</f>
        <v>5959</v>
      </c>
      <c r="AJ11" s="19"/>
      <c r="AK11" s="20"/>
      <c r="AL11" s="21" t="s">
        <v>19</v>
      </c>
      <c r="AN11" s="111">
        <v>6264</v>
      </c>
      <c r="AP11" s="18"/>
    </row>
    <row r="12" spans="1:44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284">
        <v>9</v>
      </c>
      <c r="AG12" s="284"/>
      <c r="AH12" s="284"/>
      <c r="AI12" s="144">
        <f>IF(SUM(D12:AH12)=0,"",SUM(D12:AH12))</f>
        <v>48</v>
      </c>
      <c r="AJ12" s="113">
        <f>IF(COUNTA(D12:AH12)=0,"",COUNTA(D12:AH12))</f>
        <v>6</v>
      </c>
      <c r="AK12" s="282" t="s">
        <v>555</v>
      </c>
      <c r="AL12" s="24" t="s">
        <v>21</v>
      </c>
      <c r="AN12" s="113">
        <v>49</v>
      </c>
      <c r="AP12" s="18"/>
      <c r="AQ12" s="196"/>
      <c r="AR12" s="197"/>
    </row>
    <row r="13" spans="1:44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>
        <f t="shared" ref="AI13" si="0">IF(AI11="","",AI11/AI12)</f>
        <v>124.14583333333333</v>
      </c>
      <c r="AJ13" s="25"/>
      <c r="AK13" s="159"/>
      <c r="AL13" s="132" t="s">
        <v>23</v>
      </c>
      <c r="AN13" s="137">
        <f>IF(AN11="","",AN11/AN12)</f>
        <v>127.83673469387755</v>
      </c>
      <c r="AP13" s="140">
        <f>AI13-A13</f>
        <v>-7.6291666666666771</v>
      </c>
      <c r="AQ13" s="196"/>
      <c r="AR13" s="197"/>
    </row>
    <row r="14" spans="1:44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44">
        <f t="shared" ref="AI14:AI15" si="1">IF(SUM(D14:AH14)=0,"",SUM(D14:AH14))</f>
        <v>1856</v>
      </c>
      <c r="AJ14" s="19"/>
      <c r="AK14" s="159"/>
      <c r="AL14" s="37" t="s">
        <v>235</v>
      </c>
      <c r="AN14" s="138">
        <v>5872</v>
      </c>
      <c r="AP14" s="149"/>
      <c r="AQ14" s="181"/>
      <c r="AR14" s="197"/>
    </row>
    <row r="15" spans="1:44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44">
        <f t="shared" si="1"/>
        <v>16</v>
      </c>
      <c r="AJ15" s="113">
        <f t="shared" ref="AJ15" si="2">IF(COUNTA(D15:AH15)=0,"",COUNTA(D15:AH15))</f>
        <v>2</v>
      </c>
      <c r="AK15" s="159" t="s">
        <v>454</v>
      </c>
      <c r="AL15" s="133" t="s">
        <v>236</v>
      </c>
      <c r="AN15" s="138">
        <v>52</v>
      </c>
      <c r="AP15" s="149"/>
      <c r="AQ15" s="196"/>
      <c r="AR15" s="196"/>
    </row>
    <row r="16" spans="1:44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>
        <f t="shared" ref="AI16:AI19" si="3">IF(AI14="","",AI14/AI15)</f>
        <v>116</v>
      </c>
      <c r="AJ16" s="25"/>
      <c r="AK16" s="159"/>
      <c r="AL16" s="133" t="s">
        <v>237</v>
      </c>
      <c r="AN16" s="137">
        <f>IF(AN14="","",AN14/AN15)</f>
        <v>112.92307692307692</v>
      </c>
      <c r="AP16" s="140">
        <f>AI16-A16</f>
        <v>3.211538461538467</v>
      </c>
      <c r="AQ16" s="196"/>
      <c r="AR16" s="196"/>
    </row>
    <row r="17" spans="1:44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>
        <f t="shared" ref="AI17:AI18" si="4">IF(SUM(D17:AH17)=0,"",SUM(D17:AH17))</f>
        <v>5619</v>
      </c>
      <c r="AJ17" s="19"/>
      <c r="AK17" s="23"/>
      <c r="AL17" s="26" t="s">
        <v>25</v>
      </c>
      <c r="AN17" s="138">
        <v>4322</v>
      </c>
      <c r="AP17" s="144"/>
      <c r="AQ17" s="197"/>
      <c r="AR17" s="181"/>
    </row>
    <row r="18" spans="1:44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>
        <f t="shared" si="4"/>
        <v>32</v>
      </c>
      <c r="AJ18" s="113">
        <f t="shared" ref="AJ18" si="5">IF(COUNTA(D18:AH18)=0,"",COUNTA(D18:AH18))</f>
        <v>4</v>
      </c>
      <c r="AK18" s="242" t="s">
        <v>556</v>
      </c>
      <c r="AL18" s="27" t="s">
        <v>26</v>
      </c>
      <c r="AN18" s="138">
        <v>24</v>
      </c>
      <c r="AP18" s="144"/>
    </row>
    <row r="19" spans="1:44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>
        <f t="shared" si="3"/>
        <v>175.59375</v>
      </c>
      <c r="AJ19" s="25"/>
      <c r="AK19" s="159"/>
      <c r="AL19" s="134" t="s">
        <v>27</v>
      </c>
      <c r="AN19" s="137">
        <f>IF(AN17="","",AN17/AN18)</f>
        <v>180.08333333333334</v>
      </c>
      <c r="AP19" s="140">
        <f>AI19-A19</f>
        <v>-17.322916666666657</v>
      </c>
    </row>
    <row r="20" spans="1:44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4" t="str">
        <f>IF(SUM(D20:F20)=0,"",SUM(D20:F20))</f>
        <v/>
      </c>
      <c r="AJ20" s="19"/>
      <c r="AK20" s="28"/>
      <c r="AL20" s="29" t="s">
        <v>28</v>
      </c>
      <c r="AN20" s="138">
        <v>533</v>
      </c>
      <c r="AP20" s="144"/>
    </row>
    <row r="21" spans="1:44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4" t="str">
        <f>IF(SUM(D21:F21)=0,"",SUM(D21:F21))</f>
        <v/>
      </c>
      <c r="AJ21" s="113" t="str">
        <f>IF(COUNTA(D21:F21)=0,"",COUNTA(D21:F21))</f>
        <v/>
      </c>
      <c r="AK21" s="159"/>
      <c r="AL21" s="27" t="s">
        <v>29</v>
      </c>
      <c r="AN21" s="138">
        <v>5</v>
      </c>
      <c r="AP21" s="144"/>
    </row>
    <row r="22" spans="1:44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37" t="str">
        <f t="shared" ref="AI22:AI25" si="6">IF(AI20="","",AI20/AI21)</f>
        <v/>
      </c>
      <c r="AJ22" s="25"/>
      <c r="AK22" s="28"/>
      <c r="AL22" s="160" t="s">
        <v>30</v>
      </c>
      <c r="AN22" s="137">
        <f>IF(AN20="","",AN20/AN21)</f>
        <v>106.6</v>
      </c>
      <c r="AP22" s="140"/>
    </row>
    <row r="23" spans="1:44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44" t="str">
        <f>IF(SUM(D23:F23)=0,"",SUM(D23:F23))</f>
        <v/>
      </c>
      <c r="AJ23" s="19"/>
      <c r="AK23" s="30"/>
      <c r="AL23" s="21" t="s">
        <v>31</v>
      </c>
      <c r="AN23" s="111"/>
      <c r="AP23" s="144"/>
    </row>
    <row r="24" spans="1:44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44" t="str">
        <f>IF(SUM(D24:F24)=0,"",SUM(D24:F24))</f>
        <v/>
      </c>
      <c r="AJ24" s="113" t="str">
        <f>IF(COUNTA(D24:F24)=0,"",COUNTA(D24:F24))</f>
        <v/>
      </c>
      <c r="AK24" s="159"/>
      <c r="AL24" s="31" t="s">
        <v>32</v>
      </c>
      <c r="AM24" s="32"/>
      <c r="AN24" s="111"/>
      <c r="AP24" s="144"/>
    </row>
    <row r="25" spans="1:44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37" t="str">
        <f t="shared" si="6"/>
        <v/>
      </c>
      <c r="AJ25" s="25"/>
      <c r="AK25" s="23"/>
      <c r="AL25" s="132" t="s">
        <v>33</v>
      </c>
      <c r="AM25" s="32"/>
      <c r="AN25" s="137" t="str">
        <f>IF(AN23="","",AN23/AN24)</f>
        <v/>
      </c>
      <c r="AO25" s="30"/>
      <c r="AP25" s="140"/>
    </row>
    <row r="26" spans="1:44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44">
        <f t="shared" ref="AI26:AI27" si="7">IF(SUM(D26:AH26)=0,"",SUM(D26:AH26))</f>
        <v>1353</v>
      </c>
      <c r="AJ26" s="19"/>
      <c r="AK26" s="23"/>
      <c r="AL26" s="33" t="s">
        <v>31</v>
      </c>
      <c r="AM26" s="32"/>
      <c r="AN26" s="111">
        <v>2421</v>
      </c>
      <c r="AO26" s="34"/>
      <c r="AP26" s="144"/>
    </row>
    <row r="27" spans="1:44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44">
        <f t="shared" si="7"/>
        <v>8</v>
      </c>
      <c r="AJ27" s="113">
        <f t="shared" ref="AJ27" si="8">IF(COUNTA(D27:AH27)=0,"",COUNTA(D27:AH27))</f>
        <v>1</v>
      </c>
      <c r="AK27" s="159" t="s">
        <v>453</v>
      </c>
      <c r="AL27" s="27" t="s">
        <v>34</v>
      </c>
      <c r="AM27" s="32"/>
      <c r="AN27" s="111">
        <v>15</v>
      </c>
      <c r="AO27" s="34"/>
      <c r="AP27" s="144"/>
    </row>
    <row r="28" spans="1:44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37">
        <f t="shared" ref="AI28:AI88" si="9">IF(AI26="","",AI26/AI27)</f>
        <v>169.125</v>
      </c>
      <c r="AJ28" s="25"/>
      <c r="AK28" s="23"/>
      <c r="AL28" s="134" t="s">
        <v>35</v>
      </c>
      <c r="AM28" s="32"/>
      <c r="AN28" s="137">
        <f>IF(AN26="","",AN26/AN27)</f>
        <v>161.4</v>
      </c>
      <c r="AO28" s="30"/>
      <c r="AP28" s="140">
        <f>AI28-A28</f>
        <v>16.553571428571416</v>
      </c>
    </row>
    <row r="29" spans="1:44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44">
        <f t="shared" ref="AI29:AI30" si="10">IF(SUM(D29:AH29)=0,"",SUM(D29:AH29))</f>
        <v>20824</v>
      </c>
      <c r="AJ29" s="19"/>
      <c r="AK29" s="20"/>
      <c r="AL29" s="36" t="s">
        <v>36</v>
      </c>
      <c r="AM29" s="30"/>
      <c r="AN29" s="111">
        <v>48676</v>
      </c>
      <c r="AO29" s="30"/>
      <c r="AP29" s="144"/>
    </row>
    <row r="30" spans="1:44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44">
        <f t="shared" si="10"/>
        <v>120</v>
      </c>
      <c r="AJ30" s="113">
        <f t="shared" ref="AJ30" si="11">IF(COUNTA(D30:AH30)=0,"",COUNTA(D30:AH30))</f>
        <v>11</v>
      </c>
      <c r="AK30" s="159" t="s">
        <v>516</v>
      </c>
      <c r="AL30" s="31" t="s">
        <v>37</v>
      </c>
      <c r="AM30" s="30"/>
      <c r="AN30" s="111">
        <v>279</v>
      </c>
      <c r="AO30" s="30"/>
      <c r="AP30" s="144"/>
    </row>
    <row r="31" spans="1:44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>
        <f t="shared" si="9"/>
        <v>173.53333333333333</v>
      </c>
      <c r="AJ31" s="25"/>
      <c r="AK31" s="159"/>
      <c r="AL31" s="132" t="s">
        <v>38</v>
      </c>
      <c r="AM31" s="30"/>
      <c r="AN31" s="137">
        <f>IF(AN29="","",AN29/AN30)</f>
        <v>174.46594982078852</v>
      </c>
      <c r="AO31" s="30"/>
      <c r="AP31" s="140">
        <f>AI31-A31</f>
        <v>-1.2733333333333405</v>
      </c>
    </row>
    <row r="32" spans="1:44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44">
        <f t="shared" ref="AI32:AI33" si="12">IF(SUM(D32:AH32)=0,"",SUM(D32:AH32))</f>
        <v>7585</v>
      </c>
      <c r="AJ32" s="19"/>
      <c r="AK32" s="185"/>
      <c r="AL32" s="37" t="s">
        <v>39</v>
      </c>
      <c r="AM32" s="30"/>
      <c r="AN32" s="111">
        <v>18568</v>
      </c>
      <c r="AO32" s="30"/>
      <c r="AP32" s="144"/>
    </row>
    <row r="33" spans="1:42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44">
        <f t="shared" si="12"/>
        <v>40</v>
      </c>
      <c r="AJ33" s="113">
        <f t="shared" ref="AJ33" si="13">IF(COUNTA(D33:AH33)=0,"",COUNTA(D33:AH33))</f>
        <v>5</v>
      </c>
      <c r="AK33" s="242" t="s">
        <v>554</v>
      </c>
      <c r="AL33" s="27" t="s">
        <v>40</v>
      </c>
      <c r="AM33" s="30"/>
      <c r="AN33" s="111">
        <v>100</v>
      </c>
      <c r="AO33" s="30"/>
      <c r="AP33" s="144"/>
    </row>
    <row r="34" spans="1:42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>
        <f t="shared" si="9"/>
        <v>189.625</v>
      </c>
      <c r="AJ34" s="25"/>
      <c r="AK34" s="159"/>
      <c r="AL34" s="134" t="s">
        <v>41</v>
      </c>
      <c r="AM34" s="30"/>
      <c r="AN34" s="137">
        <f>IF(AN32="","",AN32/AN33)</f>
        <v>185.68</v>
      </c>
      <c r="AO34" s="30"/>
      <c r="AP34" s="140">
        <f>AI34-A34</f>
        <v>8.9363207547169736</v>
      </c>
    </row>
    <row r="35" spans="1:42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44">
        <f t="shared" ref="AI35:AI36" si="14">IF(SUM(D35:AH35)=0,"",SUM(D35:AH35))</f>
        <v>3346</v>
      </c>
      <c r="AJ35" s="19"/>
      <c r="AK35" s="23"/>
      <c r="AL35" s="37" t="s">
        <v>39</v>
      </c>
      <c r="AN35" s="111">
        <v>4285</v>
      </c>
      <c r="AP35" s="144"/>
    </row>
    <row r="36" spans="1:42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44">
        <f t="shared" si="14"/>
        <v>17</v>
      </c>
      <c r="AJ36" s="113">
        <f t="shared" ref="AJ36" si="15">IF(COUNTA(D36:AH36)=0,"",COUNTA(D36:AH36))</f>
        <v>2</v>
      </c>
      <c r="AK36" s="159" t="s">
        <v>472</v>
      </c>
      <c r="AL36" s="27" t="s">
        <v>42</v>
      </c>
      <c r="AN36" s="111">
        <v>22</v>
      </c>
      <c r="AP36" s="144"/>
    </row>
    <row r="37" spans="1:42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296">
        <f t="shared" si="9"/>
        <v>196.8235294117647</v>
      </c>
      <c r="AJ37" s="25"/>
      <c r="AK37" s="23"/>
      <c r="AL37" s="134" t="s">
        <v>43</v>
      </c>
      <c r="AM37" s="30"/>
      <c r="AN37" s="137">
        <f>IF(AN35="","",AN35/AN36)</f>
        <v>194.77272727272728</v>
      </c>
      <c r="AO37" s="30"/>
      <c r="AP37" s="140">
        <f>AI37-A37</f>
        <v>6.0140056022408999</v>
      </c>
    </row>
    <row r="38" spans="1:42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44">
        <f t="shared" ref="AI38:AI39" si="16">IF(SUM(D38:AH38)=0,"",SUM(D38:AH38))</f>
        <v>13266</v>
      </c>
      <c r="AJ38" s="19"/>
      <c r="AL38" s="37" t="s">
        <v>44</v>
      </c>
      <c r="AN38" s="111">
        <v>22795</v>
      </c>
      <c r="AP38" s="144"/>
    </row>
    <row r="39" spans="1:42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44">
        <f t="shared" si="16"/>
        <v>73</v>
      </c>
      <c r="AJ39" s="113">
        <f t="shared" ref="AJ39" si="17">IF(COUNTA(D39:AH39)=0,"",COUNTA(D39:AH39))</f>
        <v>8</v>
      </c>
      <c r="AK39" s="159" t="s">
        <v>515</v>
      </c>
      <c r="AL39" s="27" t="s">
        <v>45</v>
      </c>
      <c r="AN39" s="111">
        <v>124</v>
      </c>
      <c r="AP39" s="144"/>
    </row>
    <row r="40" spans="1:42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>
        <f t="shared" si="9"/>
        <v>181.72602739726028</v>
      </c>
      <c r="AJ40" s="25"/>
      <c r="AK40" s="159"/>
      <c r="AL40" s="134" t="s">
        <v>46</v>
      </c>
      <c r="AM40" s="30"/>
      <c r="AN40" s="137">
        <f>IF(AN38="","",AN38/AN39)</f>
        <v>183.83064516129033</v>
      </c>
      <c r="AO40" s="30"/>
      <c r="AP40" s="140">
        <f>AI40-A40</f>
        <v>-1.3707467962881026</v>
      </c>
    </row>
    <row r="41" spans="1:42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44">
        <f t="shared" ref="AI41:AI42" si="21">IF(SUM(D41:AH41)=0,"",SUM(D41:AH41))</f>
        <v>10196</v>
      </c>
      <c r="AJ41" s="19"/>
      <c r="AK41" s="159"/>
      <c r="AL41" s="36" t="s">
        <v>44</v>
      </c>
      <c r="AM41" s="30"/>
      <c r="AN41" s="111">
        <v>11039</v>
      </c>
      <c r="AO41" s="30"/>
      <c r="AP41" s="144"/>
    </row>
    <row r="42" spans="1:42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44">
        <f t="shared" si="21"/>
        <v>63</v>
      </c>
      <c r="AJ42" s="113">
        <f t="shared" ref="AJ42" si="22">IF(COUNTA(D42:AH42)=0,"",COUNTA(D42:AH42))</f>
        <v>7</v>
      </c>
      <c r="AK42" s="159" t="s">
        <v>514</v>
      </c>
      <c r="AL42" s="38" t="s">
        <v>47</v>
      </c>
      <c r="AM42" s="30"/>
      <c r="AN42" s="111">
        <v>68</v>
      </c>
      <c r="AO42" s="30"/>
      <c r="AP42" s="144"/>
    </row>
    <row r="43" spans="1:42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>
        <f t="shared" si="9"/>
        <v>161.84126984126985</v>
      </c>
      <c r="AJ43" s="25"/>
      <c r="AK43" s="23"/>
      <c r="AL43" s="132" t="s">
        <v>48</v>
      </c>
      <c r="AM43" s="30"/>
      <c r="AN43" s="137">
        <f>IF(AN41="","",AN41/AN42)</f>
        <v>162.33823529411765</v>
      </c>
      <c r="AO43" s="30"/>
      <c r="AP43" s="140">
        <f>AI43-A43</f>
        <v>1.083205325140824</v>
      </c>
    </row>
    <row r="44" spans="1:42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44">
        <f t="shared" ref="AI44:AI45" si="24">IF(SUM(D44:AH44)=0,"",SUM(D44:AH44))</f>
        <v>1293</v>
      </c>
      <c r="AJ44" s="19"/>
      <c r="AK44" s="23"/>
      <c r="AL44" s="36" t="s">
        <v>44</v>
      </c>
      <c r="AM44" s="30"/>
      <c r="AN44" s="111">
        <v>3872</v>
      </c>
      <c r="AO44" s="30"/>
      <c r="AP44" s="144"/>
    </row>
    <row r="45" spans="1:42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44">
        <f t="shared" si="24"/>
        <v>8</v>
      </c>
      <c r="AJ45" s="113">
        <f t="shared" ref="AJ45" si="25">IF(COUNTA(D45:AH45)=0,"",COUNTA(D45:AH45))</f>
        <v>1</v>
      </c>
      <c r="AK45" s="159" t="s">
        <v>348</v>
      </c>
      <c r="AL45" s="31" t="s">
        <v>49</v>
      </c>
      <c r="AM45" s="30"/>
      <c r="AN45" s="111">
        <v>26</v>
      </c>
      <c r="AO45" s="30"/>
      <c r="AP45" s="144"/>
    </row>
    <row r="46" spans="1:42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>
        <f t="shared" si="9"/>
        <v>161.625</v>
      </c>
      <c r="AJ46" s="25"/>
      <c r="AK46" s="23"/>
      <c r="AL46" s="132" t="s">
        <v>50</v>
      </c>
      <c r="AM46" s="30"/>
      <c r="AN46" s="137">
        <f>IF(AN44="","",AN44/AN45)</f>
        <v>148.92307692307693</v>
      </c>
      <c r="AO46" s="30"/>
      <c r="AP46" s="140">
        <f>AI46-A46</f>
        <v>18.347222222222229</v>
      </c>
    </row>
    <row r="47" spans="1:42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44">
        <f t="shared" ref="AI47:AI48" si="26">IF(SUM(D47:AH47)=0,"",SUM(D47:AH47))</f>
        <v>1500</v>
      </c>
      <c r="AJ47" s="19"/>
      <c r="AK47" s="23"/>
      <c r="AL47" s="37" t="s">
        <v>44</v>
      </c>
      <c r="AM47" s="30"/>
      <c r="AN47" s="138">
        <v>6642</v>
      </c>
      <c r="AO47" s="30"/>
      <c r="AP47" s="149"/>
    </row>
    <row r="48" spans="1:42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44">
        <f t="shared" si="26"/>
        <v>10</v>
      </c>
      <c r="AJ48" s="113">
        <f t="shared" ref="AJ48" si="27">IF(COUNTA(D48:AH48)=0,"",COUNTA(D48:AH48))</f>
        <v>2</v>
      </c>
      <c r="AK48" s="242" t="s">
        <v>553</v>
      </c>
      <c r="AL48" s="27" t="s">
        <v>241</v>
      </c>
      <c r="AM48" s="30"/>
      <c r="AN48" s="138">
        <v>42</v>
      </c>
      <c r="AO48" s="30"/>
      <c r="AP48" s="149"/>
    </row>
    <row r="49" spans="1:42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>
        <f t="shared" si="9"/>
        <v>150</v>
      </c>
      <c r="AJ49" s="25"/>
      <c r="AK49" s="23"/>
      <c r="AL49" s="134" t="s">
        <v>242</v>
      </c>
      <c r="AM49" s="30"/>
      <c r="AN49" s="137">
        <f>IF(AN47="","",AN47/AN48)</f>
        <v>158.14285714285714</v>
      </c>
      <c r="AO49" s="30"/>
      <c r="AP49" s="140">
        <f>AI49-A49</f>
        <v>-7.2045454545454675</v>
      </c>
    </row>
    <row r="50" spans="1:42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>
        <f t="shared" ref="AI50:AI51" si="28">IF(SUM(D50:AH50)=0,"",SUM(D50:AH50))</f>
        <v>19341</v>
      </c>
      <c r="AJ50" s="19"/>
      <c r="AK50" s="159"/>
      <c r="AL50" s="37" t="s">
        <v>51</v>
      </c>
      <c r="AM50" s="39"/>
      <c r="AN50" s="111">
        <v>42036</v>
      </c>
      <c r="AO50" s="39"/>
      <c r="AP50" s="144"/>
    </row>
    <row r="51" spans="1:42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>
        <f t="shared" si="28"/>
        <v>104</v>
      </c>
      <c r="AJ51" s="113">
        <f t="shared" ref="AJ51" si="29">IF(COUNTA(D51:AH51)=0,"",COUNTA(D51:AH51))</f>
        <v>10</v>
      </c>
      <c r="AK51" s="159" t="s">
        <v>513</v>
      </c>
      <c r="AL51" s="27" t="s">
        <v>52</v>
      </c>
      <c r="AM51" s="39"/>
      <c r="AN51" s="111">
        <v>222</v>
      </c>
      <c r="AO51" s="39"/>
      <c r="AP51" s="144"/>
    </row>
    <row r="52" spans="1:42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37">
        <f t="shared" si="9"/>
        <v>185.97115384615384</v>
      </c>
      <c r="AJ52" s="25"/>
      <c r="AK52" s="193"/>
      <c r="AL52" s="134" t="s">
        <v>53</v>
      </c>
      <c r="AM52" s="39"/>
      <c r="AN52" s="137">
        <f>IF(AN50="","",AN50/AN51)</f>
        <v>189.35135135135135</v>
      </c>
      <c r="AO52" s="39"/>
      <c r="AP52" s="140">
        <f>AI52-A52</f>
        <v>-5.7536167960479929</v>
      </c>
    </row>
    <row r="53" spans="1:42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44">
        <f t="shared" ref="AI53:AI54" si="30">IF(SUM(D53:AH53)=0,"",SUM(D53:AH53))</f>
        <v>2236</v>
      </c>
      <c r="AJ53" s="19"/>
      <c r="AK53" s="193"/>
      <c r="AL53" s="37" t="s">
        <v>289</v>
      </c>
      <c r="AM53" s="39"/>
      <c r="AN53" s="138">
        <v>1743</v>
      </c>
      <c r="AO53" s="39"/>
      <c r="AP53" s="149"/>
    </row>
    <row r="54" spans="1:42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44">
        <f t="shared" si="30"/>
        <v>17</v>
      </c>
      <c r="AJ54" s="113">
        <f t="shared" ref="AJ54" si="31">IF(COUNTA(D54:AH54)=0,"",COUNTA(D54:AH54))</f>
        <v>3</v>
      </c>
      <c r="AK54" s="242" t="s">
        <v>551</v>
      </c>
      <c r="AL54" s="133" t="s">
        <v>290</v>
      </c>
      <c r="AM54" s="39"/>
      <c r="AN54" s="138">
        <v>13</v>
      </c>
      <c r="AO54" s="39"/>
      <c r="AP54" s="149"/>
    </row>
    <row r="55" spans="1:42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>
        <f t="shared" si="9"/>
        <v>131.52941176470588</v>
      </c>
      <c r="AJ55" s="25"/>
      <c r="AK55" s="193"/>
      <c r="AL55" s="134" t="s">
        <v>291</v>
      </c>
      <c r="AM55" s="39"/>
      <c r="AN55" s="137">
        <f>IF(AN53="","",AN53/AN54)</f>
        <v>134.07692307692307</v>
      </c>
      <c r="AO55" s="39"/>
      <c r="AP55" s="140"/>
    </row>
    <row r="56" spans="1:42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>
        <f t="shared" ref="AI56:AI57" si="32">IF(SUM(D56:AH56)=0,"",SUM(D56:AH56))</f>
        <v>17375</v>
      </c>
      <c r="AJ56" s="19"/>
      <c r="AK56" s="23"/>
      <c r="AL56" s="37" t="s">
        <v>54</v>
      </c>
      <c r="AM56" s="39"/>
      <c r="AN56" s="110">
        <v>26817</v>
      </c>
      <c r="AO56" s="39"/>
      <c r="AP56" s="144"/>
    </row>
    <row r="57" spans="1:42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>
        <f t="shared" si="32"/>
        <v>92</v>
      </c>
      <c r="AJ57" s="113">
        <f t="shared" ref="AJ57" si="33">IF(COUNTA(D57:AH57)=0,"",COUNTA(D57:AH57))</f>
        <v>9</v>
      </c>
      <c r="AK57" s="242" t="s">
        <v>552</v>
      </c>
      <c r="AL57" s="27" t="s">
        <v>55</v>
      </c>
      <c r="AM57" s="39"/>
      <c r="AN57" s="113">
        <v>138</v>
      </c>
      <c r="AO57" s="39"/>
      <c r="AP57" s="144"/>
    </row>
    <row r="58" spans="1:42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37">
        <f t="shared" si="9"/>
        <v>188.85869565217391</v>
      </c>
      <c r="AJ58" s="25"/>
      <c r="AK58" s="159"/>
      <c r="AL58" s="134" t="s">
        <v>56</v>
      </c>
      <c r="AM58" s="39"/>
      <c r="AN58" s="137">
        <f>IF(AN56="","",AN56/AN57)</f>
        <v>194.32608695652175</v>
      </c>
      <c r="AO58" s="39"/>
      <c r="AP58" s="140">
        <f>AI58-A58</f>
        <v>-2.8935167372066246</v>
      </c>
    </row>
    <row r="59" spans="1:42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>
        <f t="shared" ref="AI59:AI60" si="34">IF(SUM(D59:AH59)=0,"",SUM(D59:AH59))</f>
        <v>4709</v>
      </c>
      <c r="AJ59" s="19"/>
      <c r="AK59" s="23"/>
      <c r="AL59" s="37" t="s">
        <v>57</v>
      </c>
      <c r="AM59" s="39"/>
      <c r="AN59" s="113">
        <v>9232</v>
      </c>
      <c r="AO59" s="39"/>
      <c r="AP59" s="144"/>
    </row>
    <row r="60" spans="1:42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>
        <f t="shared" si="34"/>
        <v>32</v>
      </c>
      <c r="AJ60" s="113">
        <f t="shared" ref="AJ60" si="35">IF(COUNTA(D60:AH60)=0,"",COUNTA(D60:AH60))</f>
        <v>4</v>
      </c>
      <c r="AK60" s="159" t="s">
        <v>511</v>
      </c>
      <c r="AL60" s="27" t="s">
        <v>58</v>
      </c>
      <c r="AM60" s="39"/>
      <c r="AN60" s="113">
        <v>61</v>
      </c>
      <c r="AO60" s="39"/>
      <c r="AP60" s="144"/>
    </row>
    <row r="61" spans="1:42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6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>
        <f t="shared" si="9"/>
        <v>147.15625</v>
      </c>
      <c r="AJ61" s="25"/>
      <c r="AK61" s="159"/>
      <c r="AL61" s="134" t="s">
        <v>59</v>
      </c>
      <c r="AM61" s="39"/>
      <c r="AN61" s="137">
        <f>IF(AN59="","",AN59/AN60)</f>
        <v>151.34426229508196</v>
      </c>
      <c r="AO61" s="39"/>
      <c r="AP61" s="140">
        <f>AI61-A61</f>
        <v>-3.1716188524590052</v>
      </c>
    </row>
    <row r="62" spans="1:42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>
        <f t="shared" ref="AI62:AI63" si="37">IF(SUM(D62:AH62)=0,"",SUM(D62:AH62))</f>
        <v>460</v>
      </c>
      <c r="AJ62" s="19"/>
      <c r="AK62" s="23"/>
      <c r="AL62" s="37" t="s">
        <v>60</v>
      </c>
      <c r="AM62" s="39"/>
      <c r="AN62" s="111">
        <v>1663</v>
      </c>
      <c r="AO62" s="39"/>
      <c r="AP62" s="144"/>
    </row>
    <row r="63" spans="1:42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>
        <f t="shared" si="37"/>
        <v>3</v>
      </c>
      <c r="AJ63" s="113">
        <f t="shared" ref="AJ63" si="38">IF(COUNTA(D63:AH63)=0,"",COUNTA(D63:AH63))</f>
        <v>1</v>
      </c>
      <c r="AK63" s="159" t="s">
        <v>375</v>
      </c>
      <c r="AL63" s="27" t="s">
        <v>34</v>
      </c>
      <c r="AM63" s="39"/>
      <c r="AN63" s="111">
        <v>10</v>
      </c>
      <c r="AO63" s="39"/>
      <c r="AP63" s="144"/>
    </row>
    <row r="64" spans="1:42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>
        <f t="shared" si="9"/>
        <v>153.33333333333334</v>
      </c>
      <c r="AJ64" s="25"/>
      <c r="AK64" s="159"/>
      <c r="AL64" s="134" t="s">
        <v>61</v>
      </c>
      <c r="AM64" s="39"/>
      <c r="AN64" s="137">
        <f>IF(AN62="","",AN62/AN63)</f>
        <v>166.3</v>
      </c>
      <c r="AO64" s="39"/>
      <c r="AP64" s="140">
        <f>AI64-A64</f>
        <v>-12</v>
      </c>
    </row>
    <row r="65" spans="1:42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>
        <f t="shared" ref="AI65:AI66" si="39">IF(SUM(D65:AH65)=0,"",SUM(D65:AH65))</f>
        <v>6337</v>
      </c>
      <c r="AJ65" s="19"/>
      <c r="AK65" s="23"/>
      <c r="AL65" s="40" t="s">
        <v>62</v>
      </c>
      <c r="AM65" s="39"/>
      <c r="AN65" s="111">
        <v>8085</v>
      </c>
      <c r="AO65" s="39"/>
      <c r="AP65" s="144"/>
    </row>
    <row r="66" spans="1:42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>
        <f t="shared" si="39"/>
        <v>48</v>
      </c>
      <c r="AJ66" s="113">
        <f t="shared" ref="AJ66" si="40">IF(COUNTA(D66:AH66)=0,"",COUNTA(D66:AH66))</f>
        <v>6</v>
      </c>
      <c r="AK66" s="282" t="s">
        <v>548</v>
      </c>
      <c r="AL66" s="31" t="s">
        <v>63</v>
      </c>
      <c r="AM66" s="39"/>
      <c r="AN66" s="111">
        <v>61</v>
      </c>
      <c r="AO66" s="39"/>
      <c r="AP66" s="144"/>
    </row>
    <row r="67" spans="1:42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1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>
        <f t="shared" si="9"/>
        <v>132.02083333333334</v>
      </c>
      <c r="AJ67" s="25"/>
      <c r="AK67" s="159"/>
      <c r="AL67" s="132" t="s">
        <v>64</v>
      </c>
      <c r="AM67" s="39"/>
      <c r="AN67" s="137">
        <f>IF(AN65="","",AN65/AN66)</f>
        <v>132.54098360655738</v>
      </c>
      <c r="AO67" s="39"/>
      <c r="AP67" s="140">
        <f>AI67-A67</f>
        <v>-10.912499999999994</v>
      </c>
    </row>
    <row r="68" spans="1:42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>
        <f t="shared" ref="AI68:AI69" si="42">IF(SUM(D68:AH68)=0,"",SUM(D68:AH68))</f>
        <v>16889</v>
      </c>
      <c r="AJ68" s="19"/>
      <c r="AK68" s="23"/>
      <c r="AL68" s="35" t="s">
        <v>65</v>
      </c>
      <c r="AM68" s="39"/>
      <c r="AN68" s="111">
        <v>31026</v>
      </c>
      <c r="AO68" s="39"/>
      <c r="AP68" s="144"/>
    </row>
    <row r="69" spans="1:42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>
        <f t="shared" si="42"/>
        <v>95</v>
      </c>
      <c r="AJ69" s="113">
        <f t="shared" ref="AJ69" si="43">IF(COUNTA(D69:AH69)=0,"",COUNTA(D69:AH69))</f>
        <v>11</v>
      </c>
      <c r="AK69" s="242" t="s">
        <v>547</v>
      </c>
      <c r="AL69" s="27" t="s">
        <v>66</v>
      </c>
      <c r="AM69" s="39"/>
      <c r="AN69" s="111">
        <v>175</v>
      </c>
      <c r="AO69" s="39"/>
      <c r="AP69" s="144"/>
    </row>
    <row r="70" spans="1:42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4">+V68/V69</f>
        <v>182</v>
      </c>
      <c r="W70" s="137">
        <f t="shared" si="44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>
        <f t="shared" si="9"/>
        <v>177.77894736842106</v>
      </c>
      <c r="AJ70" s="25"/>
      <c r="AK70" s="159"/>
      <c r="AL70" s="134" t="s">
        <v>67</v>
      </c>
      <c r="AM70" s="39"/>
      <c r="AN70" s="137">
        <f>IF(AN68="","",AN68/AN69)</f>
        <v>177.29142857142858</v>
      </c>
      <c r="AO70" s="39"/>
      <c r="AP70" s="140">
        <f>AI70-A70</f>
        <v>-3.4555023923444992</v>
      </c>
    </row>
    <row r="71" spans="1:42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>
        <f t="shared" ref="AI71:AI72" si="45">IF(SUM(D71:AH71)=0,"",SUM(D71:AH71))</f>
        <v>5011</v>
      </c>
      <c r="AJ71" s="19"/>
      <c r="AK71" s="23"/>
      <c r="AL71" s="37" t="s">
        <v>68</v>
      </c>
      <c r="AM71" s="39"/>
      <c r="AN71" s="111">
        <v>12912</v>
      </c>
      <c r="AO71" s="39"/>
      <c r="AP71" s="144"/>
    </row>
    <row r="72" spans="1:42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>
        <f t="shared" si="45"/>
        <v>29</v>
      </c>
      <c r="AJ72" s="113">
        <f t="shared" ref="AJ72" si="46">IF(COUNTA(D72:AH72)=0,"",COUNTA(D72:AH72))</f>
        <v>3</v>
      </c>
      <c r="AK72" s="159" t="s">
        <v>474</v>
      </c>
      <c r="AL72" s="27" t="s">
        <v>69</v>
      </c>
      <c r="AM72" s="39"/>
      <c r="AN72" s="111">
        <v>73</v>
      </c>
      <c r="AO72" s="39"/>
      <c r="AP72" s="144"/>
    </row>
    <row r="73" spans="1:42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7">+AC71/AC72</f>
        <v>177.42857142857142</v>
      </c>
      <c r="AD73" s="137"/>
      <c r="AE73" s="137"/>
      <c r="AF73" s="137"/>
      <c r="AG73" s="137"/>
      <c r="AH73" s="137"/>
      <c r="AI73" s="137">
        <f t="shared" si="9"/>
        <v>172.79310344827587</v>
      </c>
      <c r="AJ73" s="25"/>
      <c r="AK73" s="159"/>
      <c r="AL73" s="134" t="s">
        <v>70</v>
      </c>
      <c r="AM73" s="39"/>
      <c r="AN73" s="137">
        <f>IF(AN71="","",AN71/AN72)</f>
        <v>176.87671232876713</v>
      </c>
      <c r="AO73" s="39"/>
      <c r="AP73" s="140">
        <f>AI73-A73</f>
        <v>-8.364199922510636</v>
      </c>
    </row>
    <row r="74" spans="1:42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>
        <f t="shared" ref="AI74:AI75" si="48">IF(SUM(D74:AH74)=0,"",SUM(D74:AH74))</f>
        <v>4539</v>
      </c>
      <c r="AJ74" s="19"/>
      <c r="AK74" s="20"/>
      <c r="AL74" s="40" t="s">
        <v>68</v>
      </c>
      <c r="AM74" s="39"/>
      <c r="AN74" s="138">
        <v>12752</v>
      </c>
      <c r="AO74" s="39"/>
      <c r="AP74" s="144"/>
    </row>
    <row r="75" spans="1:42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>
        <f t="shared" si="48"/>
        <v>28</v>
      </c>
      <c r="AJ75" s="113">
        <f t="shared" ref="AJ75" si="49">IF(COUNTA(D75:AH75)=0,"",COUNTA(D75:AH75))</f>
        <v>3</v>
      </c>
      <c r="AK75" s="159" t="s">
        <v>473</v>
      </c>
      <c r="AL75" s="31" t="s">
        <v>71</v>
      </c>
      <c r="AM75" s="39"/>
      <c r="AN75" s="138">
        <v>73</v>
      </c>
      <c r="AO75" s="39"/>
      <c r="AP75" s="144"/>
    </row>
    <row r="76" spans="1:42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0">+AB74/AB75</f>
        <v>165.14285714285714</v>
      </c>
      <c r="AC76" s="137"/>
      <c r="AD76" s="137"/>
      <c r="AE76" s="137"/>
      <c r="AF76" s="137"/>
      <c r="AG76" s="137"/>
      <c r="AH76" s="137"/>
      <c r="AI76" s="137">
        <f t="shared" si="9"/>
        <v>162.10714285714286</v>
      </c>
      <c r="AJ76" s="25"/>
      <c r="AK76" s="159"/>
      <c r="AL76" s="132" t="s">
        <v>72</v>
      </c>
      <c r="AM76" s="39"/>
      <c r="AN76" s="137">
        <f>IF(AN74="","",AN74/AN75)</f>
        <v>174.68493150684932</v>
      </c>
      <c r="AO76" s="39"/>
      <c r="AP76" s="140">
        <f>AI76-A76</f>
        <v>-13.129699248120289</v>
      </c>
    </row>
    <row r="77" spans="1:42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44">
        <f t="shared" ref="AI77:AI78" si="51">IF(SUM(D77:AH77)=0,"",SUM(D77:AH77))</f>
        <v>2220</v>
      </c>
      <c r="AJ77" s="19"/>
      <c r="AK77" s="159"/>
      <c r="AL77" s="222" t="s">
        <v>292</v>
      </c>
      <c r="AM77" s="39"/>
      <c r="AN77" s="138">
        <v>1788</v>
      </c>
      <c r="AO77" s="39"/>
      <c r="AP77" s="149"/>
    </row>
    <row r="78" spans="1:42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44">
        <f t="shared" si="51"/>
        <v>17</v>
      </c>
      <c r="AJ78" s="113">
        <f t="shared" ref="AJ78" si="52">IF(COUNTA(D78:AH78)=0,"",COUNTA(D78:AH78))</f>
        <v>3</v>
      </c>
      <c r="AK78" s="242" t="s">
        <v>550</v>
      </c>
      <c r="AL78" s="221" t="s">
        <v>549</v>
      </c>
      <c r="AM78" s="39"/>
      <c r="AN78" s="138">
        <v>13</v>
      </c>
      <c r="AO78" s="39"/>
      <c r="AP78" s="149"/>
    </row>
    <row r="79" spans="1:42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>
        <f t="shared" si="9"/>
        <v>130.58823529411765</v>
      </c>
      <c r="AJ79" s="25"/>
      <c r="AK79" s="159"/>
      <c r="AL79" s="223" t="s">
        <v>294</v>
      </c>
      <c r="AM79" s="39"/>
      <c r="AN79" s="137">
        <f>IF(AN77="","",AN77/AN78)</f>
        <v>137.53846153846155</v>
      </c>
      <c r="AO79" s="39"/>
      <c r="AP79" s="140"/>
    </row>
    <row r="80" spans="1:42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44">
        <f t="shared" ref="AI80:AI81" si="53">IF(SUM(D80:AH80)=0,"",SUM(D80:AH80))</f>
        <v>18938</v>
      </c>
      <c r="AJ80" s="19"/>
      <c r="AK80" s="159"/>
      <c r="AL80" s="222" t="s">
        <v>260</v>
      </c>
      <c r="AM80" s="39"/>
      <c r="AN80" s="138">
        <v>35299</v>
      </c>
      <c r="AO80" s="39"/>
      <c r="AP80" s="149"/>
    </row>
    <row r="81" spans="1:44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44">
        <f t="shared" si="53"/>
        <v>102</v>
      </c>
      <c r="AJ81" s="113">
        <f t="shared" ref="AJ81" si="54">IF(COUNTA(D81:AH81)=0,"",COUNTA(D81:AH81))</f>
        <v>10</v>
      </c>
      <c r="AK81" s="159" t="s">
        <v>512</v>
      </c>
      <c r="AL81" s="221" t="s">
        <v>26</v>
      </c>
      <c r="AM81" s="39"/>
      <c r="AN81" s="138">
        <v>189</v>
      </c>
      <c r="AO81" s="39"/>
      <c r="AP81" s="149"/>
    </row>
    <row r="82" spans="1:44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5">+AC80/AC81</f>
        <v>189.66666666666666</v>
      </c>
      <c r="AD82" s="137">
        <f t="shared" si="55"/>
        <v>181.125</v>
      </c>
      <c r="AE82" s="137"/>
      <c r="AF82" s="137"/>
      <c r="AG82" s="137"/>
      <c r="AH82" s="137"/>
      <c r="AI82" s="137">
        <f t="shared" si="9"/>
        <v>185.66666666666666</v>
      </c>
      <c r="AJ82" s="25"/>
      <c r="AK82" s="159"/>
      <c r="AL82" s="223" t="s">
        <v>271</v>
      </c>
      <c r="AM82" s="39"/>
      <c r="AN82" s="137">
        <f>IF(AN80="","",AN80/AN81)</f>
        <v>186.76719576719577</v>
      </c>
      <c r="AO82" s="39"/>
      <c r="AP82" s="140">
        <f>AI82-A82</f>
        <v>-2.6481481481481524</v>
      </c>
    </row>
    <row r="83" spans="1:44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>
        <f t="shared" ref="AI83:AI84" si="56">IF(SUM(D83:AH83)=0,"",SUM(D83:AH83))</f>
        <v>8991</v>
      </c>
      <c r="AJ83" s="19"/>
      <c r="AK83" s="159"/>
      <c r="AL83" s="40" t="s">
        <v>73</v>
      </c>
      <c r="AM83" s="39"/>
      <c r="AN83" s="111">
        <v>12386</v>
      </c>
      <c r="AO83" s="39"/>
      <c r="AP83" s="144"/>
      <c r="AR83" s="182"/>
    </row>
    <row r="84" spans="1:44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>
        <f t="shared" si="56"/>
        <v>61</v>
      </c>
      <c r="AJ84" s="113">
        <f t="shared" ref="AJ84" si="57">IF(COUNTA(D84:AH84)=0,"",COUNTA(D84:AH84))</f>
        <v>7</v>
      </c>
      <c r="AK84" s="159" t="s">
        <v>475</v>
      </c>
      <c r="AL84" s="31" t="s">
        <v>74</v>
      </c>
      <c r="AM84" s="39"/>
      <c r="AN84" s="111">
        <v>84</v>
      </c>
      <c r="AO84" s="39"/>
      <c r="AP84" s="144"/>
      <c r="AR84" s="182"/>
    </row>
    <row r="85" spans="1:44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>
        <f t="shared" si="9"/>
        <v>147.39344262295083</v>
      </c>
      <c r="AJ85" s="25"/>
      <c r="AK85" s="20"/>
      <c r="AL85" s="132" t="s">
        <v>75</v>
      </c>
      <c r="AM85" s="39"/>
      <c r="AN85" s="137">
        <f>IF(AN83="","",AN83/AN84)</f>
        <v>147.45238095238096</v>
      </c>
      <c r="AO85" s="39"/>
      <c r="AP85" s="140">
        <f>AI85-A85</f>
        <v>-4.9260018214936281</v>
      </c>
      <c r="AR85" s="181"/>
    </row>
    <row r="86" spans="1:44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44">
        <f t="shared" ref="AI86:AI87" si="58">IF(SUM(D86:AH86)=0,"",SUM(D86:AH86))</f>
        <v>7885</v>
      </c>
      <c r="AJ86" s="19"/>
      <c r="AK86" s="20"/>
      <c r="AL86" s="225" t="s">
        <v>76</v>
      </c>
      <c r="AM86" s="39"/>
      <c r="AN86" s="138">
        <v>6901</v>
      </c>
      <c r="AO86" s="39"/>
      <c r="AP86" s="149"/>
      <c r="AR86" s="181"/>
    </row>
    <row r="87" spans="1:44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44">
        <f t="shared" si="58"/>
        <v>48</v>
      </c>
      <c r="AJ87" s="113">
        <f t="shared" ref="AJ87" si="59">IF(COUNTA(D87:AH87)=0,"",COUNTA(D87:AH87))</f>
        <v>5</v>
      </c>
      <c r="AK87" s="159" t="s">
        <v>476</v>
      </c>
      <c r="AL87" s="224" t="s">
        <v>261</v>
      </c>
      <c r="AM87" s="39"/>
      <c r="AN87" s="138">
        <v>42</v>
      </c>
      <c r="AO87" s="39"/>
      <c r="AP87" s="149"/>
      <c r="AR87" s="181"/>
    </row>
    <row r="88" spans="1:44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>
        <f t="shared" si="9"/>
        <v>164.27083333333334</v>
      </c>
      <c r="AJ88" s="25"/>
      <c r="AK88" s="20"/>
      <c r="AL88" s="226" t="s">
        <v>272</v>
      </c>
      <c r="AM88" s="39"/>
      <c r="AN88" s="137">
        <f>IF(AN86="","",AN86/AN87)</f>
        <v>164.3095238095238</v>
      </c>
      <c r="AO88" s="39"/>
      <c r="AP88" s="140"/>
      <c r="AR88" s="181"/>
    </row>
    <row r="89" spans="1:44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>
        <f t="shared" ref="AI89:AI90" si="60">IF(SUM(D89:AH89)=0,"",SUM(D89:AH89))</f>
        <v>669</v>
      </c>
      <c r="AJ89" s="19"/>
      <c r="AK89" s="23"/>
      <c r="AL89" s="37" t="s">
        <v>76</v>
      </c>
      <c r="AM89" s="39"/>
      <c r="AN89" s="138">
        <v>2257</v>
      </c>
      <c r="AO89" s="39"/>
      <c r="AP89" s="144"/>
      <c r="AR89" s="180"/>
    </row>
    <row r="90" spans="1:44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>
        <f t="shared" si="60"/>
        <v>5</v>
      </c>
      <c r="AJ90" s="113">
        <f t="shared" ref="AJ90" si="61">IF(COUNTA(D90:AH90)=0,"",COUNTA(D90:AH90))</f>
        <v>1</v>
      </c>
      <c r="AK90" s="242" t="s">
        <v>544</v>
      </c>
      <c r="AL90" s="27" t="s">
        <v>77</v>
      </c>
      <c r="AM90" s="39"/>
      <c r="AN90" s="138">
        <v>15</v>
      </c>
      <c r="AO90" s="39"/>
      <c r="AP90" s="144"/>
      <c r="AR90" s="180"/>
    </row>
    <row r="91" spans="1:44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2">+AH89/AH90</f>
        <v>133.80000000000001</v>
      </c>
      <c r="AI91" s="137">
        <f t="shared" ref="AI91" si="63">IF(AI89="","",AI89/AI90)</f>
        <v>133.80000000000001</v>
      </c>
      <c r="AJ91" s="25"/>
      <c r="AK91" s="23"/>
      <c r="AL91" s="134" t="s">
        <v>78</v>
      </c>
      <c r="AM91" s="39"/>
      <c r="AN91" s="137">
        <f>IF(AN89="","",AN89/AN90)</f>
        <v>150.46666666666667</v>
      </c>
      <c r="AO91" s="39"/>
      <c r="AP91" s="140"/>
      <c r="AR91" s="181"/>
    </row>
    <row r="92" spans="1:44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>
        <f>IF(SUM(D92:AH92)=0,"",SUM(D92:AH92))</f>
        <v>1970</v>
      </c>
      <c r="AJ92" s="19"/>
      <c r="AK92" s="159"/>
      <c r="AL92" s="40" t="s">
        <v>79</v>
      </c>
      <c r="AM92" s="39"/>
      <c r="AN92" s="111">
        <v>3263</v>
      </c>
      <c r="AO92" s="39"/>
      <c r="AP92" s="144"/>
      <c r="AR92" s="182"/>
    </row>
    <row r="93" spans="1:44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>
        <f>IF(SUM(D93:AH93)=0,"",SUM(D93:AH93))</f>
        <v>12</v>
      </c>
      <c r="AJ93" s="113">
        <f>IF(COUNTA(D93:AH93)=0,"",COUNTA(D93:AH93))</f>
        <v>2</v>
      </c>
      <c r="AK93" s="280" t="s">
        <v>477</v>
      </c>
      <c r="AL93" s="31" t="s">
        <v>80</v>
      </c>
      <c r="AM93" s="39"/>
      <c r="AN93" s="111">
        <v>20</v>
      </c>
      <c r="AO93" s="39"/>
      <c r="AP93" s="144"/>
      <c r="AR93" s="182"/>
    </row>
    <row r="94" spans="1:44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37">
        <f t="shared" ref="AI94" si="64">IF(AI92="","",AI92/AI93)</f>
        <v>164.16666666666666</v>
      </c>
      <c r="AJ94" s="25"/>
      <c r="AK94" s="23"/>
      <c r="AL94" s="132" t="s">
        <v>81</v>
      </c>
      <c r="AM94" s="39"/>
      <c r="AN94" s="137">
        <f>IF(AN92="","",AN92/AN93)</f>
        <v>163.15</v>
      </c>
      <c r="AO94" s="39"/>
      <c r="AP94" s="140"/>
      <c r="AR94" s="181"/>
    </row>
    <row r="95" spans="1:44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 t="str">
        <f>IF(SUM(D95:F95)=0,"",SUM(D95:F95))</f>
        <v/>
      </c>
      <c r="AJ95" s="19"/>
      <c r="AK95" s="23"/>
      <c r="AL95" s="37" t="s">
        <v>82</v>
      </c>
      <c r="AM95" s="39"/>
      <c r="AN95" s="111">
        <v>2135</v>
      </c>
      <c r="AO95" s="39"/>
      <c r="AP95" s="149"/>
      <c r="AR95" s="182"/>
    </row>
    <row r="96" spans="1:44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 t="str">
        <f>IF(SUM(D96:F96)=0,"",SUM(D96:F96))</f>
        <v/>
      </c>
      <c r="AJ96" s="113" t="str">
        <f>IF(COUNTA(D96:F96)=0,"",COUNTA(D96:F96))</f>
        <v/>
      </c>
      <c r="AK96" s="159"/>
      <c r="AL96" s="27" t="s">
        <v>83</v>
      </c>
      <c r="AM96" s="39"/>
      <c r="AN96" s="113">
        <v>13</v>
      </c>
      <c r="AO96" s="39"/>
      <c r="AP96" s="144"/>
      <c r="AR96" s="183"/>
    </row>
    <row r="97" spans="1:44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37" t="str">
        <f t="shared" ref="AI91:AI97" si="65">IF(AI95="","",AI95/AI96)</f>
        <v/>
      </c>
      <c r="AJ97" s="25"/>
      <c r="AK97" s="23"/>
      <c r="AL97" s="134" t="s">
        <v>84</v>
      </c>
      <c r="AM97" s="39"/>
      <c r="AN97" s="137">
        <f>IF(AN95="","",AN95/AN96)</f>
        <v>164.23076923076923</v>
      </c>
      <c r="AO97" s="39"/>
      <c r="AP97" s="140"/>
      <c r="AR97" s="181"/>
    </row>
    <row r="98" spans="1:44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>
        <f t="shared" ref="AI98:AI99" si="66">IF(SUM(D98:AH98)=0,"",SUM(D98:AH98))</f>
        <v>6408</v>
      </c>
      <c r="AJ98" s="19"/>
      <c r="AK98" s="159"/>
      <c r="AL98" s="40" t="s">
        <v>85</v>
      </c>
      <c r="AM98" s="39"/>
      <c r="AN98" s="113">
        <v>5740</v>
      </c>
      <c r="AO98" s="39"/>
      <c r="AP98" s="144"/>
      <c r="AR98" s="183"/>
    </row>
    <row r="99" spans="1:44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>
        <f t="shared" si="66"/>
        <v>38</v>
      </c>
      <c r="AJ99" s="113">
        <f t="shared" ref="AJ99" si="67">IF(COUNTA(D99:AH99)=0,"",COUNTA(D99:AH99))</f>
        <v>4</v>
      </c>
      <c r="AK99" s="242" t="s">
        <v>545</v>
      </c>
      <c r="AL99" s="31" t="s">
        <v>86</v>
      </c>
      <c r="AM99" s="39"/>
      <c r="AN99" s="113">
        <v>35</v>
      </c>
      <c r="AO99" s="39"/>
      <c r="AP99" s="144"/>
      <c r="AR99" s="183"/>
    </row>
    <row r="100" spans="1:44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>
        <f t="shared" ref="AI100:AI124" si="68">IF(AI98="","",AI98/AI99)</f>
        <v>168.63157894736841</v>
      </c>
      <c r="AJ100" s="25"/>
      <c r="AK100" s="23"/>
      <c r="AL100" s="132" t="s">
        <v>87</v>
      </c>
      <c r="AM100" s="39"/>
      <c r="AN100" s="137">
        <f>IF(AN98="","",AN98/AN99)</f>
        <v>164</v>
      </c>
      <c r="AO100" s="39"/>
      <c r="AP100" s="140">
        <f>AI100-A100</f>
        <v>15.798245614035068</v>
      </c>
      <c r="AR100" s="181"/>
    </row>
    <row r="101" spans="1:44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>
        <f t="shared" ref="AI101:AI102" si="69">IF(SUM(D101:AH101)=0,"",SUM(D101:AH101))</f>
        <v>2608</v>
      </c>
      <c r="AJ101" s="19"/>
      <c r="AK101" s="20"/>
      <c r="AL101" s="37" t="s">
        <v>88</v>
      </c>
      <c r="AM101" s="39"/>
      <c r="AN101" s="138">
        <v>12310</v>
      </c>
      <c r="AO101" s="39"/>
      <c r="AP101" s="144"/>
      <c r="AR101" s="180"/>
    </row>
    <row r="102" spans="1:44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>
        <f t="shared" si="69"/>
        <v>15</v>
      </c>
      <c r="AJ102" s="113">
        <f t="shared" ref="AJ102" si="70">IF(COUNTA(D102:AH102)=0,"",COUNTA(D102:AH102))</f>
        <v>2</v>
      </c>
      <c r="AK102" s="242" t="s">
        <v>546</v>
      </c>
      <c r="AL102" s="27" t="s">
        <v>89</v>
      </c>
      <c r="AM102" s="39"/>
      <c r="AN102" s="138">
        <v>65</v>
      </c>
      <c r="AO102" s="39"/>
      <c r="AP102" s="144"/>
      <c r="AR102" s="180"/>
    </row>
    <row r="103" spans="1:44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37">
        <f t="shared" si="68"/>
        <v>173.86666666666667</v>
      </c>
      <c r="AJ103" s="25"/>
      <c r="AK103" s="204"/>
      <c r="AL103" s="134" t="s">
        <v>90</v>
      </c>
      <c r="AM103" s="39"/>
      <c r="AN103" s="137">
        <f>IF(AN101="","",AN101/AN102)</f>
        <v>189.38461538461539</v>
      </c>
      <c r="AO103" s="39"/>
      <c r="AP103" s="140">
        <f>AI103-A103</f>
        <v>-17.883333333333326</v>
      </c>
      <c r="AR103" s="181"/>
    </row>
    <row r="104" spans="1:44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>
        <f t="shared" ref="AI104:AI105" si="71">IF(SUM(D104:AH104)=0,"",SUM(D104:AH104))</f>
        <v>6299</v>
      </c>
      <c r="AJ104" s="19"/>
      <c r="AK104" s="159"/>
      <c r="AL104" s="40" t="s">
        <v>88</v>
      </c>
      <c r="AM104" s="39"/>
      <c r="AN104" s="111">
        <v>9332</v>
      </c>
      <c r="AO104" s="39"/>
      <c r="AP104" s="144"/>
      <c r="AR104" s="182"/>
    </row>
    <row r="105" spans="1:44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>
        <f t="shared" si="71"/>
        <v>36</v>
      </c>
      <c r="AJ105" s="113">
        <f t="shared" ref="AJ105" si="72">IF(COUNTA(D105:AH105)=0,"",COUNTA(D105:AH105))</f>
        <v>3</v>
      </c>
      <c r="AK105" s="159" t="s">
        <v>460</v>
      </c>
      <c r="AL105" s="31" t="s">
        <v>91</v>
      </c>
      <c r="AM105" s="39"/>
      <c r="AN105" s="111">
        <v>53</v>
      </c>
      <c r="AO105" s="39"/>
      <c r="AP105" s="144"/>
      <c r="AR105" s="182"/>
    </row>
    <row r="106" spans="1:44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>
        <f t="shared" si="68"/>
        <v>174.97222222222223</v>
      </c>
      <c r="AJ106" s="25"/>
      <c r="AK106" s="159"/>
      <c r="AL106" s="132" t="s">
        <v>92</v>
      </c>
      <c r="AM106" s="39"/>
      <c r="AN106" s="137">
        <f>IF(AN104="","",AN104/AN105)</f>
        <v>176.0754716981132</v>
      </c>
      <c r="AO106" s="39"/>
      <c r="AP106" s="140">
        <f>AI106-A106</f>
        <v>-1.0490543735224662</v>
      </c>
      <c r="AR106" s="181"/>
    </row>
    <row r="107" spans="1:44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>
        <f t="shared" ref="AI107:AI108" si="73">IF(SUM(D107:AH107)=0,"",SUM(D107:AH107))</f>
        <v>2843</v>
      </c>
      <c r="AJ107" s="19"/>
      <c r="AK107" s="23"/>
      <c r="AL107" s="40" t="s">
        <v>93</v>
      </c>
      <c r="AM107" s="39"/>
      <c r="AN107" s="111">
        <v>4168</v>
      </c>
      <c r="AO107" s="39"/>
      <c r="AP107" s="144"/>
      <c r="AR107" s="182"/>
    </row>
    <row r="108" spans="1:44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>
        <f t="shared" si="73"/>
        <v>18</v>
      </c>
      <c r="AJ108" s="113">
        <f t="shared" ref="AJ108" si="74">IF(COUNTA(D108:AH108)=0,"",COUNTA(D108:AH108))</f>
        <v>3</v>
      </c>
      <c r="AK108" s="159" t="s">
        <v>478</v>
      </c>
      <c r="AL108" s="31" t="s">
        <v>94</v>
      </c>
      <c r="AM108" s="39"/>
      <c r="AN108" s="111">
        <v>26</v>
      </c>
      <c r="AO108" s="39"/>
      <c r="AP108" s="144"/>
      <c r="AR108" s="182"/>
    </row>
    <row r="109" spans="1:44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>
        <f t="shared" si="68"/>
        <v>157.94444444444446</v>
      </c>
      <c r="AJ109" s="25"/>
      <c r="AK109" s="23"/>
      <c r="AL109" s="132" t="s">
        <v>95</v>
      </c>
      <c r="AM109" s="39"/>
      <c r="AN109" s="137">
        <f>IF(AN107="","",AN107/AN108)</f>
        <v>160.30769230769232</v>
      </c>
      <c r="AO109" s="39"/>
      <c r="AP109" s="140">
        <f>AI109-A109</f>
        <v>-7.7698412698412653</v>
      </c>
      <c r="AR109" s="181"/>
    </row>
    <row r="110" spans="1:44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44">
        <f t="shared" ref="AI110:AI111" si="75">IF(SUM(D110:AH110)=0,"",SUM(D110:AH110))</f>
        <v>9459</v>
      </c>
      <c r="AJ110" s="19"/>
      <c r="AK110" s="23"/>
      <c r="AL110" s="40" t="s">
        <v>211</v>
      </c>
      <c r="AM110" s="39"/>
      <c r="AN110" s="138">
        <v>16813</v>
      </c>
      <c r="AO110" s="39"/>
      <c r="AP110" s="149"/>
      <c r="AR110" s="181"/>
    </row>
    <row r="111" spans="1:44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44">
        <f t="shared" si="75"/>
        <v>70</v>
      </c>
      <c r="AJ111" s="113">
        <f t="shared" ref="AJ111" si="76">IF(COUNTA(D111:AH111)=0,"",COUNTA(D111:AH111))</f>
        <v>8</v>
      </c>
      <c r="AK111" s="298" t="s">
        <v>510</v>
      </c>
      <c r="AL111" s="131" t="s">
        <v>259</v>
      </c>
      <c r="AM111" s="39"/>
      <c r="AN111" s="138">
        <v>121</v>
      </c>
      <c r="AO111" s="39"/>
      <c r="AP111" s="149"/>
      <c r="AR111" s="181"/>
    </row>
    <row r="112" spans="1:44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>
        <f t="shared" si="68"/>
        <v>135.12857142857143</v>
      </c>
      <c r="AJ112" s="25"/>
      <c r="AK112" s="23"/>
      <c r="AL112" s="132" t="s">
        <v>270</v>
      </c>
      <c r="AM112" s="39"/>
      <c r="AN112" s="137">
        <f>IF(AN110="","",AN110/AN111)</f>
        <v>138.95041322314049</v>
      </c>
      <c r="AO112" s="39"/>
      <c r="AP112" s="140">
        <f>AI112-A112</f>
        <v>-4.7166666666666686</v>
      </c>
      <c r="AR112" s="181"/>
    </row>
    <row r="113" spans="1:42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/>
      <c r="AG113" s="144"/>
      <c r="AH113" s="144"/>
      <c r="AI113" s="144">
        <f t="shared" ref="AI113:AI114" si="77">IF(SUM(D113:AH113)=0,"",SUM(D113:AH113))</f>
        <v>13295</v>
      </c>
      <c r="AJ113" s="19"/>
      <c r="AK113" s="23"/>
      <c r="AL113" s="40" t="s">
        <v>211</v>
      </c>
      <c r="AM113" s="39"/>
      <c r="AN113" s="138">
        <v>29897</v>
      </c>
      <c r="AO113" s="39"/>
      <c r="AP113" s="149"/>
    </row>
    <row r="114" spans="1:42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f t="shared" si="77"/>
        <v>77</v>
      </c>
      <c r="AJ114" s="113">
        <f t="shared" ref="AJ114" si="78">IF(COUNTA(D114:AH114)=0,"",COUNTA(D114:AH114))</f>
        <v>6</v>
      </c>
      <c r="AK114" s="159" t="s">
        <v>460</v>
      </c>
      <c r="AL114" s="131" t="s">
        <v>212</v>
      </c>
      <c r="AM114" s="39"/>
      <c r="AN114" s="138">
        <v>172</v>
      </c>
      <c r="AO114" s="39"/>
      <c r="AP114" s="149"/>
    </row>
    <row r="115" spans="1:42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/>
      <c r="AG115" s="137"/>
      <c r="AH115" s="137"/>
      <c r="AI115" s="137">
        <f t="shared" si="68"/>
        <v>172.66233766233765</v>
      </c>
      <c r="AJ115" s="25"/>
      <c r="AK115" s="159"/>
      <c r="AL115" s="177" t="s">
        <v>215</v>
      </c>
      <c r="AM115" s="39"/>
      <c r="AN115" s="137">
        <f>IF(AN113="","",AN113/AN114)</f>
        <v>173.81976744186048</v>
      </c>
      <c r="AO115" s="39"/>
      <c r="AP115" s="140">
        <f>AI115-A115</f>
        <v>-3.7786561264822183</v>
      </c>
    </row>
    <row r="116" spans="1:42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>
        <f t="shared" ref="AI116:AI117" si="79">IF(SUM(D116:AH116)=0,"",SUM(D116:AH116))</f>
        <v>4733</v>
      </c>
      <c r="AJ116" s="19"/>
      <c r="AK116" s="23"/>
      <c r="AL116" s="40" t="s">
        <v>96</v>
      </c>
      <c r="AM116" s="39"/>
      <c r="AN116" s="111">
        <v>12717</v>
      </c>
      <c r="AO116" s="39"/>
      <c r="AP116" s="144"/>
    </row>
    <row r="117" spans="1:42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>
        <f t="shared" si="79"/>
        <v>29</v>
      </c>
      <c r="AJ117" s="113">
        <f t="shared" ref="AJ117" si="80">IF(COUNTA(D117:AH117)=0,"",COUNTA(D117:AH117))</f>
        <v>4</v>
      </c>
      <c r="AK117" s="159" t="s">
        <v>461</v>
      </c>
      <c r="AL117" s="31" t="s">
        <v>97</v>
      </c>
      <c r="AM117" s="39"/>
      <c r="AN117" s="111">
        <v>77</v>
      </c>
      <c r="AO117" s="39"/>
      <c r="AP117" s="144"/>
    </row>
    <row r="118" spans="1:42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>
        <f t="shared" si="68"/>
        <v>163.20689655172413</v>
      </c>
      <c r="AJ118" s="25"/>
      <c r="AK118" s="23"/>
      <c r="AL118" s="132" t="s">
        <v>98</v>
      </c>
      <c r="AM118" s="39"/>
      <c r="AN118" s="137">
        <f>IF(AN116="","",AN116/AN117)</f>
        <v>165.15584415584416</v>
      </c>
      <c r="AO118" s="39"/>
      <c r="AP118" s="140">
        <f>AI118-A118</f>
        <v>-3.2674624226348499</v>
      </c>
    </row>
    <row r="119" spans="1:42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>
        <f t="shared" ref="AI119:AI120" si="81">IF(SUM(D119:AH119)=0,"",SUM(D119:AH119))</f>
        <v>11191</v>
      </c>
      <c r="AJ119" s="19"/>
      <c r="AK119" s="23"/>
      <c r="AL119" s="37" t="s">
        <v>205</v>
      </c>
      <c r="AM119" s="39"/>
      <c r="AN119" s="138">
        <v>27855</v>
      </c>
      <c r="AO119" s="39"/>
      <c r="AP119" s="149"/>
    </row>
    <row r="120" spans="1:42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>
        <f t="shared" si="81"/>
        <v>64</v>
      </c>
      <c r="AJ120" s="113">
        <f t="shared" ref="AJ120" si="82">IF(COUNTA(D120:AH120)=0,"",COUNTA(D120:AH120))</f>
        <v>8</v>
      </c>
      <c r="AK120" s="159" t="s">
        <v>479</v>
      </c>
      <c r="AL120" s="37" t="s">
        <v>206</v>
      </c>
      <c r="AM120" s="39"/>
      <c r="AN120" s="138">
        <v>156</v>
      </c>
      <c r="AO120" s="39"/>
      <c r="AP120" s="149"/>
    </row>
    <row r="121" spans="1:42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>
        <f t="shared" si="68"/>
        <v>174.859375</v>
      </c>
      <c r="AJ121" s="25"/>
      <c r="AK121" s="23"/>
      <c r="AL121" s="134" t="s">
        <v>207</v>
      </c>
      <c r="AM121" s="39"/>
      <c r="AN121" s="137">
        <f>IF(AN119="","",AN119/AN120)</f>
        <v>178.55769230769232</v>
      </c>
      <c r="AO121" s="39"/>
      <c r="AP121" s="140">
        <f>AI121-A121</f>
        <v>-6.640625</v>
      </c>
    </row>
    <row r="122" spans="1:42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>
        <f t="shared" ref="AI122:AI123" si="83">IF(SUM(D122:AH122)=0,"",SUM(D122:AH122))</f>
        <v>4605</v>
      </c>
      <c r="AJ122" s="19"/>
      <c r="AK122" s="23"/>
      <c r="AL122" s="37" t="s">
        <v>99</v>
      </c>
      <c r="AM122" s="39"/>
      <c r="AN122" s="138">
        <v>8436</v>
      </c>
      <c r="AO122" s="39"/>
      <c r="AP122" s="149"/>
    </row>
    <row r="123" spans="1:42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>
        <f t="shared" si="83"/>
        <v>31</v>
      </c>
      <c r="AJ123" s="113">
        <f t="shared" ref="AJ123" si="84">IF(COUNTA(D123:AH123)=0,"",COUNTA(D123:AH123))</f>
        <v>5</v>
      </c>
      <c r="AK123" s="283" t="s">
        <v>543</v>
      </c>
      <c r="AL123" s="27" t="s">
        <v>100</v>
      </c>
      <c r="AM123" s="39"/>
      <c r="AN123" s="138">
        <v>57</v>
      </c>
      <c r="AO123" s="39"/>
      <c r="AP123" s="149"/>
    </row>
    <row r="124" spans="1:42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>
        <f t="shared" si="68"/>
        <v>148.54838709677421</v>
      </c>
      <c r="AJ124" s="25"/>
      <c r="AK124" s="41"/>
      <c r="AL124" s="134" t="s">
        <v>101</v>
      </c>
      <c r="AM124" s="39"/>
      <c r="AN124" s="137">
        <f>IF(AN122="","",AN122/AN123)</f>
        <v>148</v>
      </c>
      <c r="AO124" s="39"/>
      <c r="AP124" s="140">
        <f>AI124-A124</f>
        <v>2.115551275878687</v>
      </c>
    </row>
    <row r="125" spans="1:42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>
        <f t="shared" ref="AI125:AI126" si="85">IF(SUM(D125:AH125)=0,"",SUM(D125:AH125))</f>
        <v>1521</v>
      </c>
      <c r="AJ125" s="19"/>
      <c r="AK125" s="23"/>
      <c r="AL125" s="37" t="s">
        <v>102</v>
      </c>
      <c r="AM125" s="39"/>
      <c r="AN125" s="138">
        <v>1155</v>
      </c>
      <c r="AO125" s="39"/>
      <c r="AP125" s="144"/>
    </row>
    <row r="126" spans="1:42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>
        <f t="shared" si="85"/>
        <v>8</v>
      </c>
      <c r="AJ126" s="113">
        <f t="shared" ref="AJ126" si="86">IF(COUNTA(D126:AH126)=0,"",COUNTA(D126:AH126))</f>
        <v>1</v>
      </c>
      <c r="AK126" s="242" t="s">
        <v>542</v>
      </c>
      <c r="AL126" s="27" t="s">
        <v>26</v>
      </c>
      <c r="AM126" s="39"/>
      <c r="AN126" s="138">
        <v>7</v>
      </c>
      <c r="AO126" s="39"/>
      <c r="AP126" s="144"/>
    </row>
    <row r="127" spans="1:42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68">
        <f t="shared" ref="AI127" si="87">IF(AI125="","",AI125/AI126)</f>
        <v>190.125</v>
      </c>
      <c r="AJ127" s="25"/>
      <c r="AK127" s="159"/>
      <c r="AL127" s="134" t="s">
        <v>103</v>
      </c>
      <c r="AM127" s="39"/>
      <c r="AN127" s="137">
        <f>IF(AN125="","",AN125/AN126)</f>
        <v>165</v>
      </c>
      <c r="AO127" s="39"/>
      <c r="AP127" s="140"/>
    </row>
    <row r="128" spans="1:42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4" t="str">
        <f t="shared" ref="AI128:AI129" si="88">IF(SUM(D128:F128)=0,"",SUM(D128:F128))</f>
        <v/>
      </c>
      <c r="AJ128" s="19"/>
      <c r="AK128" s="28"/>
      <c r="AL128" s="42" t="s">
        <v>104</v>
      </c>
      <c r="AM128" s="39"/>
      <c r="AN128" s="138">
        <v>0</v>
      </c>
      <c r="AO128" s="39"/>
      <c r="AP128" s="154"/>
    </row>
    <row r="129" spans="1:42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4" t="str">
        <f t="shared" si="88"/>
        <v/>
      </c>
      <c r="AJ129" s="113" t="str">
        <f t="shared" ref="AJ129" si="89">IF(COUNTA(D129:F129)=0,"",COUNTA(D129:F129))</f>
        <v/>
      </c>
      <c r="AK129" s="159"/>
      <c r="AL129" s="31" t="s">
        <v>74</v>
      </c>
      <c r="AM129" s="39"/>
      <c r="AN129" s="138">
        <v>0</v>
      </c>
      <c r="AO129" s="39"/>
      <c r="AP129" s="149"/>
    </row>
    <row r="130" spans="1:42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37" t="str">
        <f t="shared" ref="AI127:AI130" si="90">IF(AI128="","",AI128/AI129)</f>
        <v/>
      </c>
      <c r="AJ130" s="25"/>
      <c r="AK130" s="28"/>
      <c r="AL130" s="132" t="s">
        <v>105</v>
      </c>
      <c r="AM130" s="39"/>
      <c r="AN130" s="137"/>
      <c r="AO130" s="39"/>
      <c r="AP130" s="140"/>
    </row>
    <row r="131" spans="1:42" x14ac:dyDescent="0.25">
      <c r="A131" s="139" t="e">
        <f>A11+A14+A17+A20+A23+A26+A29+A32+A35+A38+A41+A44+A47+A50+A56+A59+A62+A65+A68+A71+A74+A80+A83+A89+A92+A95+A98++A101+A104+A107+A110+A113+A116+A119+#REF!+A122+#REF!+A125+A128</f>
        <v>#REF!</v>
      </c>
      <c r="B131" s="43"/>
      <c r="C131" s="22" t="s">
        <v>20</v>
      </c>
      <c r="D131" s="139">
        <f t="shared" ref="D131:AC131" si="91">D11+D14+D17+D20+D23+D26+D29+D32+D35+D38+D41+D44+D47+D50+D53+D56+D59+D62+D65+D68+D71+D74+D77+D80+D83+D86+D89+D92+D95+D98+D101+D104+D107+D110+D113+D116+D119+D122+D125+D128</f>
        <v>8417</v>
      </c>
      <c r="E131" s="139">
        <f t="shared" si="91"/>
        <v>2693</v>
      </c>
      <c r="F131" s="139">
        <f t="shared" si="91"/>
        <v>26552</v>
      </c>
      <c r="G131" s="139">
        <f t="shared" si="91"/>
        <v>1090</v>
      </c>
      <c r="H131" s="139">
        <f t="shared" si="91"/>
        <v>19151</v>
      </c>
      <c r="I131" s="139">
        <f t="shared" si="91"/>
        <v>21365</v>
      </c>
      <c r="J131" s="139">
        <f t="shared" si="91"/>
        <v>8681</v>
      </c>
      <c r="K131" s="139">
        <f t="shared" si="91"/>
        <v>9168</v>
      </c>
      <c r="L131" s="139">
        <f t="shared" si="91"/>
        <v>3668</v>
      </c>
      <c r="M131" s="139">
        <f t="shared" si="91"/>
        <v>8455</v>
      </c>
      <c r="N131" s="139">
        <f t="shared" si="91"/>
        <v>2807</v>
      </c>
      <c r="O131" s="139">
        <f t="shared" si="91"/>
        <v>18188</v>
      </c>
      <c r="P131" s="139">
        <f t="shared" si="91"/>
        <v>5314</v>
      </c>
      <c r="Q131" s="139">
        <f t="shared" si="91"/>
        <v>15406</v>
      </c>
      <c r="R131" s="139">
        <f t="shared" si="91"/>
        <v>7461</v>
      </c>
      <c r="S131" s="139">
        <f t="shared" si="91"/>
        <v>4274</v>
      </c>
      <c r="T131" s="139">
        <f t="shared" si="91"/>
        <v>8136</v>
      </c>
      <c r="U131" s="139">
        <f t="shared" si="91"/>
        <v>8379</v>
      </c>
      <c r="V131" s="139">
        <f t="shared" si="91"/>
        <v>6157</v>
      </c>
      <c r="W131" s="139">
        <f t="shared" si="91"/>
        <v>2174</v>
      </c>
      <c r="X131" s="139">
        <f t="shared" si="91"/>
        <v>766</v>
      </c>
      <c r="Y131" s="139">
        <f t="shared" si="91"/>
        <v>11679</v>
      </c>
      <c r="Z131" s="139">
        <f t="shared" si="91"/>
        <v>2256</v>
      </c>
      <c r="AA131" s="139">
        <f t="shared" si="91"/>
        <v>7185</v>
      </c>
      <c r="AB131" s="139">
        <f t="shared" si="91"/>
        <v>4627</v>
      </c>
      <c r="AC131" s="139">
        <f t="shared" si="91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2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2"/>
        <v>3811</v>
      </c>
      <c r="AG131" s="139">
        <f t="shared" si="92"/>
        <v>8019</v>
      </c>
      <c r="AH131" s="139">
        <f t="shared" ref="AH131" si="93">AH11+AH14+AH17+AH20+AH23+AH26+AH29+AH32+AH35+AH38+AH41+AH44+AH47+AH50+AH53+AH56+AH59+AH62+AH65+AH68+AH71+AH74+AH77+AH80+AH83+AH86+AH89+AH92+AH95+AH98+AH101+AH104+AH107+AH110+AH113+AH116+AH119+AH122+AH125+AH128</f>
        <v>2575</v>
      </c>
      <c r="AI131" s="138">
        <f>SUM(D131:AH131)</f>
        <v>253329</v>
      </c>
      <c r="AJ131" s="145"/>
      <c r="AK131" s="44"/>
      <c r="AL131" s="43"/>
      <c r="AM131" s="44"/>
      <c r="AN131" s="139">
        <f>AN11+AN14+AN17+AN20+AN23+AN26+AN29+AN32+AN35+AN38+AN41+AN44+AN47+AN50+AN53+AN56+AN59+AN62+AN65+AN68+AN71+AN74+AN77+AN80+AN83+AN86+AN89+AN92+AN95+AN98++AN101+AN104+AN107+AN110+AN113+AN116+AN119+AN122+AN125+AN128</f>
        <v>474007</v>
      </c>
      <c r="AO131" s="44"/>
      <c r="AP131" s="44"/>
    </row>
    <row r="132" spans="1:42" x14ac:dyDescent="0.25">
      <c r="A132" s="144" t="e">
        <f>A12+A15+A18+A21+A24+A27+A30+A33+A36+A39+A42+A45+A48+A51+A57+A60+A63+A66+A69+A72+A75+A81+A84+A87+A90+A93+A96+A99++A102+A105+A108+A111+A114+A117+A120+#REF!+A123+#REF!+A126+A129</f>
        <v>#REF!</v>
      </c>
      <c r="B132" s="45"/>
      <c r="C132" s="46" t="s">
        <v>22</v>
      </c>
      <c r="D132" s="144">
        <f t="shared" ref="D132:AC132" si="94">D12+D15+D18+D21+D24+D27+D30+D33+D36+D39+D42+D45+D48+D51+D54+D57+D60+D63+D66+D69+D72+D75+D78+D81+D84+D87+D90+D93+D96+D99+D102+D105+D108+D111+D114+D117+D120+D123+D126+D129</f>
        <v>48</v>
      </c>
      <c r="E132" s="144">
        <f t="shared" si="94"/>
        <v>15</v>
      </c>
      <c r="F132" s="144">
        <f t="shared" si="94"/>
        <v>150</v>
      </c>
      <c r="G132" s="144">
        <f t="shared" si="94"/>
        <v>8</v>
      </c>
      <c r="H132" s="144">
        <f t="shared" si="94"/>
        <v>111</v>
      </c>
      <c r="I132" s="144">
        <f t="shared" si="94"/>
        <v>128</v>
      </c>
      <c r="J132" s="144">
        <f t="shared" si="94"/>
        <v>48</v>
      </c>
      <c r="K132" s="144">
        <f t="shared" si="94"/>
        <v>64</v>
      </c>
      <c r="L132" s="144">
        <f t="shared" si="94"/>
        <v>27</v>
      </c>
      <c r="M132" s="144">
        <f t="shared" si="94"/>
        <v>45</v>
      </c>
      <c r="N132" s="144">
        <f t="shared" si="94"/>
        <v>20</v>
      </c>
      <c r="O132" s="144">
        <f t="shared" si="94"/>
        <v>112</v>
      </c>
      <c r="P132" s="144">
        <f t="shared" si="94"/>
        <v>33</v>
      </c>
      <c r="Q132" s="144">
        <f t="shared" si="94"/>
        <v>84</v>
      </c>
      <c r="R132" s="144">
        <f t="shared" si="94"/>
        <v>44</v>
      </c>
      <c r="S132" s="144">
        <f t="shared" si="94"/>
        <v>28</v>
      </c>
      <c r="T132" s="144">
        <f t="shared" si="94"/>
        <v>45</v>
      </c>
      <c r="U132" s="144">
        <f t="shared" si="94"/>
        <v>48</v>
      </c>
      <c r="V132" s="144">
        <f t="shared" si="94"/>
        <v>36</v>
      </c>
      <c r="W132" s="144">
        <f t="shared" si="94"/>
        <v>12</v>
      </c>
      <c r="X132" s="144">
        <f t="shared" si="94"/>
        <v>8</v>
      </c>
      <c r="Y132" s="144">
        <f t="shared" si="94"/>
        <v>72</v>
      </c>
      <c r="Z132" s="144">
        <f t="shared" si="94"/>
        <v>16</v>
      </c>
      <c r="AA132" s="144">
        <f t="shared" si="94"/>
        <v>44</v>
      </c>
      <c r="AB132" s="144">
        <f t="shared" si="94"/>
        <v>28</v>
      </c>
      <c r="AC132" s="144">
        <f t="shared" si="94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2"/>
        <v>79</v>
      </c>
      <c r="AF132" s="144">
        <f t="shared" si="92"/>
        <v>27</v>
      </c>
      <c r="AG132" s="144">
        <f t="shared" si="92"/>
        <v>45</v>
      </c>
      <c r="AH132" s="144">
        <f t="shared" ref="AH132" si="95">AH12+AH15+AH18+AH21+AH24+AH27+AH30+AH33+AH36+AH39+AH42+AH45+AH48+AH51+AH54+AH57+AH60+AH63+AH66+AH69+AH72+AH75+AH78+AH81+AH84+AH87+AH90+AH93+AH96+AH99+AH102+AH105+AH108+AH111+AH114+AH117+AH120+AH123+AH126+AH129</f>
        <v>20</v>
      </c>
      <c r="AI132" s="138">
        <f>SUM(D132:AH132)</f>
        <v>1514</v>
      </c>
      <c r="AJ132" s="52">
        <f>SUM(AJ12:AJ129)</f>
        <v>171</v>
      </c>
      <c r="AK132" s="44"/>
      <c r="AL132" s="45"/>
      <c r="AM132" s="44"/>
      <c r="AN132" s="144">
        <f>AN12+AN15+AN18+AN21+AN24+AN27+AN30+AN33+AN36+AN39+AN42+AN45+AN48+AN51+AN54+AN57+AN60+AN63+AN66+AN69+AN72+AN75+AN78+AN81+AN84+AN87+AN90+AN93+AN96+AN99++AN102+AN105+AN108+AN111+AN114+AN117+AN120+AN123+AN126+AN129</f>
        <v>2777</v>
      </c>
      <c r="AO132" s="44"/>
      <c r="AP132" s="44"/>
    </row>
    <row r="133" spans="1:42" x14ac:dyDescent="0.25">
      <c r="A133" s="137" t="e">
        <f>A131/A132</f>
        <v>#REF!</v>
      </c>
      <c r="B133" s="43"/>
      <c r="C133" s="22" t="s">
        <v>24</v>
      </c>
      <c r="D133" s="140">
        <f t="shared" ref="D133:AC133" si="96">IF(D132=0,"",(D131/D132))</f>
        <v>175.35416666666666</v>
      </c>
      <c r="E133" s="140">
        <f t="shared" si="96"/>
        <v>179.53333333333333</v>
      </c>
      <c r="F133" s="140">
        <f t="shared" si="96"/>
        <v>177.01333333333332</v>
      </c>
      <c r="G133" s="140">
        <f t="shared" si="96"/>
        <v>136.25</v>
      </c>
      <c r="H133" s="140">
        <f t="shared" si="96"/>
        <v>172.53153153153153</v>
      </c>
      <c r="I133" s="140">
        <f t="shared" si="96"/>
        <v>166.9140625</v>
      </c>
      <c r="J133" s="140">
        <f t="shared" si="96"/>
        <v>180.85416666666666</v>
      </c>
      <c r="K133" s="140">
        <f t="shared" si="96"/>
        <v>143.25</v>
      </c>
      <c r="L133" s="140">
        <f t="shared" si="96"/>
        <v>135.85185185185185</v>
      </c>
      <c r="M133" s="140">
        <f t="shared" si="96"/>
        <v>187.88888888888889</v>
      </c>
      <c r="N133" s="140">
        <f t="shared" si="96"/>
        <v>140.35</v>
      </c>
      <c r="O133" s="140">
        <f t="shared" si="96"/>
        <v>162.39285714285714</v>
      </c>
      <c r="P133" s="140">
        <f t="shared" si="96"/>
        <v>161.03030303030303</v>
      </c>
      <c r="Q133" s="140">
        <f t="shared" si="96"/>
        <v>183.4047619047619</v>
      </c>
      <c r="R133" s="140">
        <f t="shared" si="96"/>
        <v>169.56818181818181</v>
      </c>
      <c r="S133" s="140">
        <f t="shared" si="96"/>
        <v>152.64285714285714</v>
      </c>
      <c r="T133" s="140">
        <f t="shared" si="96"/>
        <v>180.8</v>
      </c>
      <c r="U133" s="140">
        <f t="shared" si="96"/>
        <v>174.5625</v>
      </c>
      <c r="V133" s="140">
        <f t="shared" si="96"/>
        <v>171.02777777777777</v>
      </c>
      <c r="W133" s="140">
        <f t="shared" si="96"/>
        <v>181.16666666666666</v>
      </c>
      <c r="X133" s="140">
        <f t="shared" si="96"/>
        <v>95.75</v>
      </c>
      <c r="Y133" s="140">
        <f t="shared" si="96"/>
        <v>162.20833333333334</v>
      </c>
      <c r="Z133" s="140">
        <f t="shared" si="96"/>
        <v>141</v>
      </c>
      <c r="AA133" s="140">
        <f t="shared" si="96"/>
        <v>163.29545454545453</v>
      </c>
      <c r="AB133" s="140">
        <f t="shared" si="96"/>
        <v>165.25</v>
      </c>
      <c r="AC133" s="140">
        <f t="shared" si="96"/>
        <v>188.73333333333332</v>
      </c>
      <c r="AD133" s="140">
        <f t="shared" ref="AD133" si="97">IF(AD132=0,"",(AD131/AD132))</f>
        <v>178.20833333333334</v>
      </c>
      <c r="AE133" s="140">
        <f t="shared" ref="AE133:AG133" si="98">IF(AE132=0,"",(AE131/AE132))</f>
        <v>153.22784810126583</v>
      </c>
      <c r="AF133" s="140">
        <f t="shared" si="98"/>
        <v>141.14814814814815</v>
      </c>
      <c r="AG133" s="140">
        <f t="shared" si="98"/>
        <v>178.2</v>
      </c>
      <c r="AH133" s="140">
        <f t="shared" ref="AH133" si="99">IF(AH132=0,"",(AH131/AH132))</f>
        <v>128.75</v>
      </c>
      <c r="AI133" s="47">
        <f>AI131/AI132</f>
        <v>167.32430647291943</v>
      </c>
      <c r="AJ133" s="48"/>
      <c r="AK133" s="49"/>
      <c r="AL133" s="43"/>
      <c r="AM133" s="49"/>
      <c r="AN133" s="140">
        <f>IF(AN132=0,"",(AN131/AN132))</f>
        <v>170.69031328772056</v>
      </c>
      <c r="AO133" s="49"/>
      <c r="AP133" s="49"/>
    </row>
    <row r="134" spans="1:42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J134" s="50"/>
      <c r="AK134" s="190" t="s">
        <v>201</v>
      </c>
      <c r="AL134" s="155">
        <f>COUNTA(AL10:AL130)/3</f>
        <v>40</v>
      </c>
    </row>
    <row r="135" spans="1:42" x14ac:dyDescent="0.25">
      <c r="A135" s="51"/>
      <c r="B135" s="32" t="s">
        <v>106</v>
      </c>
      <c r="D135" s="62">
        <f t="shared" ref="D135:Z135" si="100">COUNTA(D11:D130)/3</f>
        <v>6</v>
      </c>
      <c r="E135" s="62">
        <f t="shared" si="100"/>
        <v>1</v>
      </c>
      <c r="F135" s="62">
        <f t="shared" si="100"/>
        <v>10</v>
      </c>
      <c r="G135" s="62">
        <f t="shared" si="100"/>
        <v>1</v>
      </c>
      <c r="H135" s="62">
        <f t="shared" si="100"/>
        <v>7</v>
      </c>
      <c r="I135" s="62">
        <f t="shared" si="100"/>
        <v>10</v>
      </c>
      <c r="J135" s="62">
        <f t="shared" si="100"/>
        <v>6</v>
      </c>
      <c r="K135" s="62">
        <f t="shared" si="100"/>
        <v>8</v>
      </c>
      <c r="L135" s="62">
        <f t="shared" si="100"/>
        <v>4</v>
      </c>
      <c r="M135" s="62">
        <f t="shared" si="100"/>
        <v>6</v>
      </c>
      <c r="N135" s="62">
        <f t="shared" si="100"/>
        <v>4</v>
      </c>
      <c r="O135" s="62">
        <f t="shared" si="100"/>
        <v>14</v>
      </c>
      <c r="P135" s="62">
        <f t="shared" si="100"/>
        <v>3</v>
      </c>
      <c r="Q135" s="62">
        <f t="shared" si="100"/>
        <v>6</v>
      </c>
      <c r="R135" s="62">
        <f t="shared" si="100"/>
        <v>5</v>
      </c>
      <c r="S135" s="62">
        <f t="shared" si="100"/>
        <v>5</v>
      </c>
      <c r="T135" s="62">
        <f t="shared" si="100"/>
        <v>6</v>
      </c>
      <c r="U135" s="62">
        <f t="shared" si="100"/>
        <v>6</v>
      </c>
      <c r="V135" s="62">
        <f t="shared" si="100"/>
        <v>6</v>
      </c>
      <c r="W135" s="62">
        <f t="shared" si="100"/>
        <v>2</v>
      </c>
      <c r="X135" s="62">
        <f t="shared" si="100"/>
        <v>1</v>
      </c>
      <c r="Y135" s="62">
        <f t="shared" si="100"/>
        <v>9</v>
      </c>
      <c r="Z135" s="62">
        <f t="shared" si="100"/>
        <v>2</v>
      </c>
      <c r="AA135" s="62">
        <f t="shared" ref="AA135:AC135" si="101">COUNTA(AA11:AA130)/3</f>
        <v>5</v>
      </c>
      <c r="AB135" s="62">
        <f t="shared" si="101"/>
        <v>5</v>
      </c>
      <c r="AC135" s="62">
        <f t="shared" si="101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02">COUNTA(AF11:AF130)/3</f>
        <v>3</v>
      </c>
      <c r="AG135" s="62">
        <f t="shared" si="102"/>
        <v>6</v>
      </c>
      <c r="AH135" s="62">
        <f t="shared" ref="AH135" si="103">COUNTA(AH11:AH130)/3</f>
        <v>5</v>
      </c>
      <c r="AI135" s="156">
        <f>SUM(D135:AH135)</f>
        <v>171</v>
      </c>
      <c r="AJ135" s="8"/>
      <c r="AL135" s="53"/>
    </row>
  </sheetData>
  <mergeCells count="1">
    <mergeCell ref="AI5:AJ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1"/>
  <sheetViews>
    <sheetView topLeftCell="A150" workbookViewId="0">
      <selection activeCell="J178" sqref="J17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359</v>
      </c>
      <c r="E60" s="63"/>
      <c r="F60" s="246" t="s">
        <v>360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359</v>
      </c>
      <c r="E61" s="63"/>
      <c r="F61" s="246" t="s">
        <v>360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359</v>
      </c>
      <c r="E62" s="63"/>
      <c r="F62" s="246" t="s">
        <v>360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359</v>
      </c>
      <c r="E63" s="63"/>
      <c r="F63" s="246" t="s">
        <v>360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359</v>
      </c>
      <c r="E64" s="63"/>
      <c r="F64" s="246" t="s">
        <v>360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359</v>
      </c>
      <c r="E65" s="63"/>
      <c r="F65" s="246" t="s">
        <v>360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361</v>
      </c>
      <c r="E66" s="63"/>
      <c r="F66" s="246" t="s">
        <v>362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363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361</v>
      </c>
      <c r="E67" s="63"/>
      <c r="F67" s="246" t="s">
        <v>362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363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361</v>
      </c>
      <c r="E68" s="63"/>
      <c r="F68" s="246" t="s">
        <v>362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363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361</v>
      </c>
      <c r="E69" s="63"/>
      <c r="F69" s="246" t="s">
        <v>362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363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377</v>
      </c>
      <c r="E70" s="63"/>
      <c r="F70" s="248" t="s">
        <v>381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376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377</v>
      </c>
      <c r="E71" s="63"/>
      <c r="F71" s="248" t="s">
        <v>381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378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377</v>
      </c>
      <c r="E72" s="63"/>
      <c r="F72" s="248" t="s">
        <v>381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377</v>
      </c>
      <c r="E73" s="63"/>
      <c r="F73" s="248" t="s">
        <v>381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379</v>
      </c>
      <c r="E74" s="63"/>
      <c r="F74" s="248" t="s">
        <v>381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376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379</v>
      </c>
      <c r="E75" s="63"/>
      <c r="F75" s="248" t="s">
        <v>381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379</v>
      </c>
      <c r="E76" s="63"/>
      <c r="F76" s="248" t="s">
        <v>381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379</v>
      </c>
      <c r="E77" s="63"/>
      <c r="F77" s="248" t="s">
        <v>381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379</v>
      </c>
      <c r="E78" s="63"/>
      <c r="F78" s="248" t="s">
        <v>381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378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379</v>
      </c>
      <c r="E79" s="63"/>
      <c r="F79" s="248" t="s">
        <v>381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379</v>
      </c>
      <c r="E80" s="63"/>
      <c r="F80" s="248" t="s">
        <v>381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380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379</v>
      </c>
      <c r="E81" s="63"/>
      <c r="F81" s="248" t="s">
        <v>381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382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379</v>
      </c>
      <c r="E82" s="63"/>
      <c r="F82" s="248" t="s">
        <v>381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379</v>
      </c>
      <c r="E83" s="63"/>
      <c r="F83" s="248" t="s">
        <v>381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383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398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399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398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399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398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382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402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402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402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403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402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403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402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404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402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404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408</v>
      </c>
      <c r="E93" s="63"/>
      <c r="F93" s="254" t="s">
        <v>410</v>
      </c>
      <c r="G93" s="63" t="s">
        <v>409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421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408</v>
      </c>
      <c r="E94" s="63"/>
      <c r="F94" s="255" t="s">
        <v>410</v>
      </c>
      <c r="G94" s="63" t="s">
        <v>409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421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408</v>
      </c>
      <c r="E95" s="63"/>
      <c r="F95" s="255" t="s">
        <v>410</v>
      </c>
      <c r="G95" s="63" t="s">
        <v>409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421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408</v>
      </c>
      <c r="E96" s="63"/>
      <c r="F96" s="255" t="s">
        <v>410</v>
      </c>
      <c r="G96" s="63" t="s">
        <v>409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421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408</v>
      </c>
      <c r="E97" s="63"/>
      <c r="F97" s="255" t="s">
        <v>410</v>
      </c>
      <c r="G97" s="63" t="s">
        <v>409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421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415</v>
      </c>
      <c r="E98" s="63"/>
      <c r="F98" s="255" t="s">
        <v>410</v>
      </c>
      <c r="G98" s="63" t="s">
        <v>416</v>
      </c>
      <c r="H98" s="71" t="s">
        <v>417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422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415</v>
      </c>
      <c r="E99" s="63"/>
      <c r="F99" s="255" t="s">
        <v>410</v>
      </c>
      <c r="G99" s="63" t="s">
        <v>416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422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415</v>
      </c>
      <c r="E100" s="63"/>
      <c r="F100" s="255" t="s">
        <v>410</v>
      </c>
      <c r="G100" s="63" t="s">
        <v>416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422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415</v>
      </c>
      <c r="E101" s="63"/>
      <c r="F101" s="255" t="s">
        <v>410</v>
      </c>
      <c r="G101" s="63" t="s">
        <v>416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422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415</v>
      </c>
      <c r="E102" s="63"/>
      <c r="F102" s="255" t="s">
        <v>410</v>
      </c>
      <c r="G102" s="63" t="s">
        <v>416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422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415</v>
      </c>
      <c r="E103" s="63"/>
      <c r="F103" s="256" t="s">
        <v>410</v>
      </c>
      <c r="G103" s="63" t="s">
        <v>416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422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420</v>
      </c>
      <c r="E104" s="63"/>
      <c r="F104" s="256" t="s">
        <v>410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430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420</v>
      </c>
      <c r="E105" s="63"/>
      <c r="F105" s="256" t="s">
        <v>410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430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420</v>
      </c>
      <c r="E106" s="63"/>
      <c r="F106" s="256" t="s">
        <v>410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430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420</v>
      </c>
      <c r="E107" s="63"/>
      <c r="F107" s="256" t="s">
        <v>410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430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420</v>
      </c>
      <c r="E108" s="63"/>
      <c r="F108" s="256" t="s">
        <v>410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430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431</v>
      </c>
      <c r="E109" s="63"/>
      <c r="F109" s="261" t="s">
        <v>432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431</v>
      </c>
      <c r="E110" s="63"/>
      <c r="F110" s="261" t="s">
        <v>432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431</v>
      </c>
      <c r="E111" s="63"/>
      <c r="F111" s="261" t="s">
        <v>432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431</v>
      </c>
      <c r="E112" s="63"/>
      <c r="F112" s="261" t="s">
        <v>432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431</v>
      </c>
      <c r="E113" s="63"/>
      <c r="F113" s="261" t="s">
        <v>432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431</v>
      </c>
      <c r="E114" s="63"/>
      <c r="F114" s="261" t="s">
        <v>432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435</v>
      </c>
      <c r="E115" s="63"/>
      <c r="F115" s="265" t="s">
        <v>314</v>
      </c>
      <c r="G115" s="63" t="s">
        <v>434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435</v>
      </c>
      <c r="E116" s="63"/>
      <c r="F116" s="265" t="s">
        <v>314</v>
      </c>
      <c r="G116" s="63" t="s">
        <v>434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435</v>
      </c>
      <c r="E117" s="63"/>
      <c r="F117" s="265" t="s">
        <v>314</v>
      </c>
      <c r="G117" s="63" t="s">
        <v>434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435</v>
      </c>
      <c r="E118" s="63"/>
      <c r="F118" s="265" t="s">
        <v>314</v>
      </c>
      <c r="G118" s="63" t="s">
        <v>434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435</v>
      </c>
      <c r="E119" s="63"/>
      <c r="F119" s="265" t="s">
        <v>314</v>
      </c>
      <c r="G119" s="63" t="s">
        <v>434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380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435</v>
      </c>
      <c r="E120" s="63"/>
      <c r="F120" s="265" t="s">
        <v>314</v>
      </c>
      <c r="G120" s="63" t="s">
        <v>434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437</v>
      </c>
      <c r="E121" s="63"/>
      <c r="F121" s="265" t="s">
        <v>362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436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437</v>
      </c>
      <c r="E122" s="63"/>
      <c r="F122" s="265" t="s">
        <v>362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436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442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444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444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444</v>
      </c>
      <c r="E126" s="63"/>
      <c r="F126" s="267" t="s">
        <v>314</v>
      </c>
      <c r="G126" s="63" t="s">
        <v>118</v>
      </c>
      <c r="H126" s="179" t="s">
        <v>443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436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444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436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444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444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444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399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444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72" si="1">J131/K131</f>
        <v>140.625</v>
      </c>
      <c r="M131" s="269" t="s">
        <v>399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444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380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448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448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456</v>
      </c>
      <c r="E135" s="63"/>
      <c r="F135" s="272" t="s">
        <v>362</v>
      </c>
      <c r="G135" s="63" t="s">
        <v>455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470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456</v>
      </c>
      <c r="E136" s="63"/>
      <c r="F136" s="272" t="s">
        <v>362</v>
      </c>
      <c r="G136" s="63" t="s">
        <v>455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470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456</v>
      </c>
      <c r="E137" s="63"/>
      <c r="F137" s="272" t="s">
        <v>362</v>
      </c>
      <c r="G137" s="63" t="s">
        <v>455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470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456</v>
      </c>
      <c r="E138" s="63"/>
      <c r="F138" s="272" t="s">
        <v>362</v>
      </c>
      <c r="G138" s="63" t="s">
        <v>455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470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456</v>
      </c>
      <c r="E139" s="63"/>
      <c r="F139" s="272" t="s">
        <v>362</v>
      </c>
      <c r="G139" s="63" t="s">
        <v>455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470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467</v>
      </c>
      <c r="E140" s="63"/>
      <c r="F140" s="273" t="s">
        <v>410</v>
      </c>
      <c r="G140" s="63" t="s">
        <v>118</v>
      </c>
      <c r="H140" s="71" t="s">
        <v>417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468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467</v>
      </c>
      <c r="E141" s="63"/>
      <c r="F141" s="273" t="s">
        <v>410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468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467</v>
      </c>
      <c r="E142" s="63"/>
      <c r="F142" s="273" t="s">
        <v>410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468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467</v>
      </c>
      <c r="E143" s="63"/>
      <c r="F143" s="273" t="s">
        <v>410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468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467</v>
      </c>
      <c r="E144" s="63"/>
      <c r="F144" s="273" t="s">
        <v>410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468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467</v>
      </c>
      <c r="E145" s="63"/>
      <c r="F145" s="273" t="s">
        <v>410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468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469</v>
      </c>
      <c r="E146" s="63"/>
      <c r="F146" s="273" t="s">
        <v>410</v>
      </c>
      <c r="G146" s="63" t="s">
        <v>416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457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469</v>
      </c>
      <c r="E147" s="63"/>
      <c r="F147" s="273" t="s">
        <v>410</v>
      </c>
      <c r="G147" s="63" t="s">
        <v>416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457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469</v>
      </c>
      <c r="E148" s="63"/>
      <c r="F148" s="273" t="s">
        <v>410</v>
      </c>
      <c r="G148" s="63" t="s">
        <v>416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457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469</v>
      </c>
      <c r="E149" s="63"/>
      <c r="F149" s="273" t="s">
        <v>410</v>
      </c>
      <c r="G149" s="63" t="s">
        <v>416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457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469</v>
      </c>
      <c r="E150" s="63"/>
      <c r="F150" s="273" t="s">
        <v>410</v>
      </c>
      <c r="G150" s="63" t="s">
        <v>416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457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490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376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490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490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382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491</v>
      </c>
      <c r="E154" s="63"/>
      <c r="F154" s="277" t="s">
        <v>509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491</v>
      </c>
      <c r="E155" s="63"/>
      <c r="F155" s="277" t="s">
        <v>509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498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491</v>
      </c>
      <c r="E156" s="63"/>
      <c r="F156" s="277" t="s">
        <v>509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383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491</v>
      </c>
      <c r="E157" s="63"/>
      <c r="F157" s="277" t="s">
        <v>509</v>
      </c>
      <c r="G157" s="63" t="s">
        <v>118</v>
      </c>
      <c r="H157" s="179" t="s">
        <v>138</v>
      </c>
      <c r="I157" s="279" t="s">
        <v>503</v>
      </c>
      <c r="J157" s="64">
        <v>1174</v>
      </c>
      <c r="K157" s="62">
        <v>7</v>
      </c>
      <c r="L157" s="65">
        <f t="shared" si="1"/>
        <v>167.71428571428572</v>
      </c>
      <c r="M157" s="277" t="s">
        <v>500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491</v>
      </c>
      <c r="E158" s="63"/>
      <c r="F158" s="277" t="s">
        <v>509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499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491</v>
      </c>
      <c r="E159" s="63"/>
      <c r="F159" s="277" t="s">
        <v>509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501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491</v>
      </c>
      <c r="E160" s="63"/>
      <c r="F160" s="277" t="s">
        <v>509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380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491</v>
      </c>
      <c r="E161" s="63"/>
      <c r="F161" s="277" t="s">
        <v>509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498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491</v>
      </c>
      <c r="E162" s="63"/>
      <c r="F162" s="277" t="s">
        <v>509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376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491</v>
      </c>
      <c r="E163" s="63"/>
      <c r="F163" s="277" t="s">
        <v>509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502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517</v>
      </c>
      <c r="E164" s="63"/>
      <c r="F164" s="285" t="s">
        <v>353</v>
      </c>
      <c r="G164" s="63" t="s">
        <v>118</v>
      </c>
      <c r="H164" s="179" t="s">
        <v>132</v>
      </c>
      <c r="I164" s="285"/>
      <c r="J164" s="64">
        <v>1069</v>
      </c>
      <c r="K164" s="62">
        <v>9</v>
      </c>
      <c r="L164" s="65">
        <f t="shared" si="1"/>
        <v>118.77777777777777</v>
      </c>
      <c r="M164" s="285" t="s">
        <v>526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517</v>
      </c>
      <c r="E165" s="63"/>
      <c r="F165" s="285" t="s">
        <v>353</v>
      </c>
      <c r="G165" s="63" t="s">
        <v>118</v>
      </c>
      <c r="H165" s="179" t="s">
        <v>325</v>
      </c>
      <c r="I165" s="285"/>
      <c r="J165" s="64">
        <v>1157</v>
      </c>
      <c r="K165" s="62">
        <v>9</v>
      </c>
      <c r="L165" s="65">
        <f t="shared" si="1"/>
        <v>128.55555555555554</v>
      </c>
      <c r="M165" s="285" t="s">
        <v>526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517</v>
      </c>
      <c r="E166" s="63"/>
      <c r="F166" s="285" t="s">
        <v>353</v>
      </c>
      <c r="G166" s="63" t="s">
        <v>118</v>
      </c>
      <c r="H166" s="179" t="s">
        <v>134</v>
      </c>
      <c r="I166" s="285"/>
      <c r="J166" s="64">
        <v>1585</v>
      </c>
      <c r="K166" s="62">
        <v>9</v>
      </c>
      <c r="L166" s="65">
        <f t="shared" si="1"/>
        <v>176.11111111111111</v>
      </c>
      <c r="M166" s="285" t="s">
        <v>526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519</v>
      </c>
      <c r="E167" s="63"/>
      <c r="F167" s="285" t="s">
        <v>360</v>
      </c>
      <c r="G167" s="63" t="s">
        <v>133</v>
      </c>
      <c r="H167" s="71" t="s">
        <v>125</v>
      </c>
      <c r="I167" s="285"/>
      <c r="J167" s="64">
        <v>1132</v>
      </c>
      <c r="K167" s="62">
        <v>7</v>
      </c>
      <c r="L167" s="65">
        <f t="shared" si="1"/>
        <v>161.71428571428572</v>
      </c>
      <c r="M167" s="286" t="s">
        <v>530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519</v>
      </c>
      <c r="E168" s="63"/>
      <c r="F168" s="286" t="s">
        <v>360</v>
      </c>
      <c r="G168" s="63" t="s">
        <v>133</v>
      </c>
      <c r="H168" s="179" t="s">
        <v>224</v>
      </c>
      <c r="I168" s="285"/>
      <c r="J168" s="64">
        <v>1405</v>
      </c>
      <c r="K168" s="62">
        <v>8</v>
      </c>
      <c r="L168" s="65">
        <f t="shared" si="1"/>
        <v>175.625</v>
      </c>
      <c r="M168" s="286" t="s">
        <v>530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519</v>
      </c>
      <c r="E169" s="63"/>
      <c r="F169" s="286" t="s">
        <v>360</v>
      </c>
      <c r="G169" s="63" t="s">
        <v>133</v>
      </c>
      <c r="H169" s="179" t="s">
        <v>131</v>
      </c>
      <c r="I169" s="285"/>
      <c r="J169" s="64">
        <v>1090</v>
      </c>
      <c r="K169" s="62">
        <v>6</v>
      </c>
      <c r="L169" s="65">
        <f t="shared" si="1"/>
        <v>181.66666666666666</v>
      </c>
      <c r="M169" s="286" t="s">
        <v>530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519</v>
      </c>
      <c r="E170" s="63"/>
      <c r="F170" s="286" t="s">
        <v>360</v>
      </c>
      <c r="G170" s="63" t="s">
        <v>133</v>
      </c>
      <c r="H170" s="179" t="s">
        <v>138</v>
      </c>
      <c r="I170" s="285"/>
      <c r="J170" s="64">
        <v>1462</v>
      </c>
      <c r="K170" s="62">
        <v>8</v>
      </c>
      <c r="L170" s="65">
        <f t="shared" si="1"/>
        <v>182.75</v>
      </c>
      <c r="M170" s="286" t="s">
        <v>530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519</v>
      </c>
      <c r="E171" s="63"/>
      <c r="F171" s="286" t="s">
        <v>360</v>
      </c>
      <c r="G171" s="63" t="s">
        <v>133</v>
      </c>
      <c r="H171" s="179" t="s">
        <v>123</v>
      </c>
      <c r="I171" s="285"/>
      <c r="J171" s="64">
        <v>1409</v>
      </c>
      <c r="K171" s="62">
        <v>8</v>
      </c>
      <c r="L171" s="65">
        <f t="shared" si="1"/>
        <v>176.125</v>
      </c>
      <c r="M171" s="286" t="s">
        <v>530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519</v>
      </c>
      <c r="E172" s="63"/>
      <c r="F172" s="286" t="s">
        <v>360</v>
      </c>
      <c r="G172" s="63" t="s">
        <v>133</v>
      </c>
      <c r="H172" s="179" t="s">
        <v>531</v>
      </c>
      <c r="I172" s="285"/>
      <c r="J172" s="64">
        <v>1521</v>
      </c>
      <c r="K172" s="62">
        <v>8</v>
      </c>
      <c r="L172" s="233">
        <f t="shared" si="1"/>
        <v>190.125</v>
      </c>
      <c r="M172" s="286" t="s">
        <v>530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528</v>
      </c>
      <c r="E173" s="63"/>
      <c r="F173" s="285" t="s">
        <v>410</v>
      </c>
      <c r="G173" s="63" t="s">
        <v>525</v>
      </c>
      <c r="H173" s="179" t="s">
        <v>240</v>
      </c>
      <c r="I173" s="285"/>
      <c r="J173" s="64">
        <v>732</v>
      </c>
      <c r="K173" s="62">
        <v>5</v>
      </c>
      <c r="L173" s="65">
        <f t="shared" ref="L173:L177" si="2">J173/K173</f>
        <v>146.4</v>
      </c>
      <c r="M173" s="286" t="s">
        <v>530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528</v>
      </c>
      <c r="E174" s="63"/>
      <c r="F174" s="286" t="s">
        <v>410</v>
      </c>
      <c r="G174" s="63" t="s">
        <v>525</v>
      </c>
      <c r="H174" s="179" t="s">
        <v>328</v>
      </c>
      <c r="I174" s="285"/>
      <c r="J174" s="64">
        <v>493</v>
      </c>
      <c r="K174" s="62">
        <v>4</v>
      </c>
      <c r="L174" s="65">
        <f t="shared" si="2"/>
        <v>123.25</v>
      </c>
      <c r="M174" s="286" t="s">
        <v>530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528</v>
      </c>
      <c r="E175" s="63"/>
      <c r="F175" s="286" t="s">
        <v>410</v>
      </c>
      <c r="G175" s="63" t="s">
        <v>525</v>
      </c>
      <c r="H175" s="179" t="s">
        <v>330</v>
      </c>
      <c r="I175" s="285"/>
      <c r="J175" s="64">
        <v>432</v>
      </c>
      <c r="K175" s="62">
        <v>4</v>
      </c>
      <c r="L175" s="65">
        <f t="shared" si="2"/>
        <v>108</v>
      </c>
      <c r="M175" s="286" t="s">
        <v>530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528</v>
      </c>
      <c r="E176" s="63"/>
      <c r="F176" s="286" t="s">
        <v>410</v>
      </c>
      <c r="G176" s="63" t="s">
        <v>525</v>
      </c>
      <c r="H176" s="179" t="s">
        <v>208</v>
      </c>
      <c r="I176" s="285"/>
      <c r="J176" s="64">
        <v>249</v>
      </c>
      <c r="K176" s="62">
        <v>2</v>
      </c>
      <c r="L176" s="65">
        <f t="shared" si="2"/>
        <v>124.5</v>
      </c>
      <c r="M176" s="286" t="s">
        <v>530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528</v>
      </c>
      <c r="E177" s="63"/>
      <c r="F177" s="286" t="s">
        <v>410</v>
      </c>
      <c r="G177" s="63" t="s">
        <v>525</v>
      </c>
      <c r="H177" s="179" t="s">
        <v>529</v>
      </c>
      <c r="I177" s="285"/>
      <c r="J177" s="64">
        <v>669</v>
      </c>
      <c r="K177" s="62">
        <v>5</v>
      </c>
      <c r="L177" s="65">
        <f t="shared" si="2"/>
        <v>133.80000000000001</v>
      </c>
      <c r="M177" s="286" t="s">
        <v>530</v>
      </c>
    </row>
    <row r="178" spans="1:13" x14ac:dyDescent="0.25">
      <c r="A178" s="51"/>
      <c r="B178" s="51"/>
      <c r="C178" s="51"/>
      <c r="D178" s="32"/>
      <c r="E178" s="32"/>
      <c r="F178" s="53"/>
      <c r="G178" s="58"/>
      <c r="H178" s="70">
        <f>COUNTA(H7:H177)</f>
        <v>171</v>
      </c>
      <c r="I178" s="70"/>
      <c r="J178" s="157">
        <f>SUBTOTAL(9,J7:J177)</f>
        <v>253329</v>
      </c>
      <c r="K178" s="78">
        <f>SUBTOTAL(9,K7:K177)</f>
        <v>1514</v>
      </c>
      <c r="L178" s="158">
        <f t="shared" ref="L178" si="3">J178/K178</f>
        <v>167.32430647291943</v>
      </c>
    </row>
    <row r="180" spans="1:13" x14ac:dyDescent="0.25">
      <c r="C180" s="279" t="s">
        <v>503</v>
      </c>
      <c r="D180" t="s">
        <v>507</v>
      </c>
    </row>
    <row r="181" spans="1:13" x14ac:dyDescent="0.25">
      <c r="D181" t="s">
        <v>508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6"/>
  <sheetViews>
    <sheetView topLeftCell="A48" workbookViewId="0">
      <selection activeCell="B76" sqref="B76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0" t="s">
        <v>268</v>
      </c>
      <c r="B2" s="291"/>
      <c r="C2" s="291"/>
      <c r="D2" s="291"/>
      <c r="E2" s="291"/>
      <c r="F2" s="291"/>
      <c r="G2" s="291"/>
      <c r="H2" s="291"/>
      <c r="I2" s="292"/>
    </row>
    <row r="4" spans="1:10" x14ac:dyDescent="0.25">
      <c r="J4" s="62" t="s">
        <v>139</v>
      </c>
    </row>
    <row r="5" spans="1:10" ht="15.75" x14ac:dyDescent="0.25">
      <c r="A5" s="72" t="s">
        <v>505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391</v>
      </c>
      <c r="B7" s="76"/>
      <c r="C7" s="62"/>
      <c r="D7" s="66" t="s">
        <v>389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391</v>
      </c>
      <c r="B8" s="76"/>
      <c r="C8" s="62"/>
      <c r="D8" s="66" t="s">
        <v>390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392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392</v>
      </c>
      <c r="B10" s="76"/>
      <c r="C10" s="51"/>
      <c r="D10" s="66" t="s">
        <v>395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496</v>
      </c>
      <c r="B11" s="76"/>
      <c r="C11" s="51"/>
      <c r="D11" s="66" t="s">
        <v>390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504</v>
      </c>
      <c r="B12" s="76"/>
      <c r="C12" s="51"/>
      <c r="D12" s="66" t="s">
        <v>395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293"/>
      <c r="B23" s="293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451</v>
      </c>
      <c r="J29" s="51"/>
    </row>
    <row r="30" spans="1:10" x14ac:dyDescent="0.25">
      <c r="J30" s="51"/>
    </row>
    <row r="31" spans="1:10" x14ac:dyDescent="0.25">
      <c r="A31" s="186" t="s">
        <v>506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392</v>
      </c>
    </row>
    <row r="38" spans="1:11" x14ac:dyDescent="0.25">
      <c r="A38" s="63" t="s">
        <v>370</v>
      </c>
      <c r="B38" s="80"/>
      <c r="C38" s="62" t="s">
        <v>118</v>
      </c>
      <c r="D38" s="63" t="s">
        <v>425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391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392</v>
      </c>
      <c r="B40" s="80"/>
      <c r="C40" s="62" t="s">
        <v>232</v>
      </c>
      <c r="D40" s="66" t="s">
        <v>393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435</v>
      </c>
      <c r="B41" s="80"/>
      <c r="C41" s="62" t="s">
        <v>434</v>
      </c>
      <c r="D41" s="66" t="s">
        <v>441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444</v>
      </c>
      <c r="B42" s="80"/>
      <c r="C42" s="62" t="s">
        <v>118</v>
      </c>
      <c r="D42" s="66" t="s">
        <v>449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504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466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358</v>
      </c>
      <c r="B49" s="80"/>
      <c r="C49" s="62" t="s">
        <v>133</v>
      </c>
      <c r="D49" s="63" t="s">
        <v>357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392</v>
      </c>
      <c r="B50" s="80"/>
      <c r="C50" s="62" t="s">
        <v>232</v>
      </c>
      <c r="D50" s="66" t="s">
        <v>394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426</v>
      </c>
      <c r="C51" s="62" t="s">
        <v>409</v>
      </c>
      <c r="D51" s="63" t="s">
        <v>427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428</v>
      </c>
      <c r="C52" s="259" t="s">
        <v>233</v>
      </c>
      <c r="D52" s="66" t="s">
        <v>429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464</v>
      </c>
      <c r="C53" s="272" t="s">
        <v>416</v>
      </c>
      <c r="D53" s="66" t="s">
        <v>429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437</v>
      </c>
      <c r="C54" s="62" t="s">
        <v>232</v>
      </c>
      <c r="D54" s="63" t="s">
        <v>452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444</v>
      </c>
      <c r="C55" s="62" t="s">
        <v>118</v>
      </c>
      <c r="D55" s="63" t="s">
        <v>450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2"/>
      <c r="B56" s="63"/>
      <c r="C56" s="62"/>
      <c r="D56" s="80"/>
      <c r="F56" s="63"/>
      <c r="G56" s="63"/>
      <c r="I56" s="62"/>
      <c r="J56" s="78">
        <f>SUM(J48:J55)</f>
        <v>26</v>
      </c>
    </row>
    <row r="57" spans="1:10" ht="15.75" x14ac:dyDescent="0.25">
      <c r="A57" s="72" t="s">
        <v>154</v>
      </c>
      <c r="I57" s="190"/>
      <c r="J57" s="62"/>
    </row>
    <row r="58" spans="1:10" ht="15.75" x14ac:dyDescent="0.25">
      <c r="A58" s="72"/>
      <c r="I58" s="190"/>
      <c r="J58" s="62"/>
    </row>
    <row r="59" spans="1:10" x14ac:dyDescent="0.25">
      <c r="A59" s="51"/>
      <c r="J59" s="51"/>
    </row>
    <row r="60" spans="1:10" ht="15.75" x14ac:dyDescent="0.25">
      <c r="A60" s="72" t="s">
        <v>155</v>
      </c>
      <c r="J60" s="51"/>
    </row>
    <row r="61" spans="1:10" x14ac:dyDescent="0.25">
      <c r="A61" s="63"/>
      <c r="B61" s="62"/>
      <c r="C61" s="215"/>
      <c r="D61" s="80"/>
      <c r="E61" s="71"/>
      <c r="F61" s="76"/>
      <c r="G61" s="76"/>
      <c r="H61" s="76"/>
      <c r="I61" s="76"/>
      <c r="J61" s="62"/>
    </row>
    <row r="62" spans="1:10" x14ac:dyDescent="0.25">
      <c r="A62" s="70"/>
      <c r="B62" s="80"/>
      <c r="C62" s="76"/>
      <c r="D62" s="76"/>
      <c r="E62" s="76"/>
      <c r="F62" s="76"/>
      <c r="G62" s="76"/>
      <c r="H62" s="76"/>
      <c r="I62" s="76"/>
      <c r="J62" s="78">
        <f>SUM(J61:J61)</f>
        <v>0</v>
      </c>
    </row>
    <row r="63" spans="1:10" ht="15.75" x14ac:dyDescent="0.25">
      <c r="A63" s="72" t="s">
        <v>156</v>
      </c>
      <c r="J63" s="51"/>
    </row>
    <row r="64" spans="1:10" x14ac:dyDescent="0.25">
      <c r="A64" s="258" t="s">
        <v>368</v>
      </c>
      <c r="B64" s="62" t="s">
        <v>136</v>
      </c>
      <c r="C64" s="62" t="s">
        <v>133</v>
      </c>
      <c r="D64" s="63" t="s">
        <v>357</v>
      </c>
      <c r="J64" s="51"/>
    </row>
    <row r="65" spans="1:10" x14ac:dyDescent="0.25">
      <c r="A65" s="285" t="s">
        <v>520</v>
      </c>
      <c r="B65" s="62" t="s">
        <v>534</v>
      </c>
      <c r="C65" s="62" t="s">
        <v>118</v>
      </c>
      <c r="D65" s="63" t="s">
        <v>527</v>
      </c>
      <c r="J65" s="51"/>
    </row>
    <row r="66" spans="1:10" x14ac:dyDescent="0.25">
      <c r="A66" s="246" t="s">
        <v>369</v>
      </c>
      <c r="B66" s="62" t="s">
        <v>135</v>
      </c>
      <c r="C66" s="62" t="s">
        <v>118</v>
      </c>
      <c r="D66" s="63" t="s">
        <v>425</v>
      </c>
      <c r="J66" s="51"/>
    </row>
    <row r="67" spans="1:10" x14ac:dyDescent="0.25">
      <c r="A67" s="285" t="s">
        <v>521</v>
      </c>
      <c r="B67" s="62" t="s">
        <v>535</v>
      </c>
      <c r="C67" s="62" t="s">
        <v>133</v>
      </c>
      <c r="D67" s="63" t="s">
        <v>532</v>
      </c>
      <c r="J67" s="51"/>
    </row>
    <row r="68" spans="1:10" x14ac:dyDescent="0.25">
      <c r="A68" s="246" t="s">
        <v>396</v>
      </c>
      <c r="B68" s="62" t="s">
        <v>303</v>
      </c>
      <c r="C68" s="246" t="s">
        <v>232</v>
      </c>
      <c r="D68" s="63" t="s">
        <v>397</v>
      </c>
      <c r="J68" s="51"/>
    </row>
    <row r="69" spans="1:10" x14ac:dyDescent="0.25">
      <c r="A69" s="285" t="s">
        <v>522</v>
      </c>
      <c r="B69" s="62" t="s">
        <v>536</v>
      </c>
      <c r="C69" s="285" t="s">
        <v>525</v>
      </c>
      <c r="D69" s="63" t="s">
        <v>533</v>
      </c>
      <c r="J69" s="51"/>
    </row>
    <row r="70" spans="1:10" x14ac:dyDescent="0.25">
      <c r="A70" s="258" t="s">
        <v>423</v>
      </c>
      <c r="B70" s="62" t="s">
        <v>383</v>
      </c>
      <c r="C70" s="62" t="s">
        <v>416</v>
      </c>
      <c r="D70" s="63" t="s">
        <v>424</v>
      </c>
      <c r="J70" s="51"/>
    </row>
    <row r="71" spans="1:10" x14ac:dyDescent="0.25">
      <c r="A71" s="272" t="s">
        <v>465</v>
      </c>
      <c r="B71" s="62" t="s">
        <v>539</v>
      </c>
      <c r="C71" s="62" t="s">
        <v>118</v>
      </c>
      <c r="D71" s="63" t="s">
        <v>424</v>
      </c>
      <c r="J71" s="51"/>
    </row>
    <row r="72" spans="1:10" x14ac:dyDescent="0.25">
      <c r="A72" s="258" t="s">
        <v>426</v>
      </c>
      <c r="B72" s="62" t="s">
        <v>136</v>
      </c>
      <c r="C72" s="62" t="s">
        <v>409</v>
      </c>
      <c r="D72" s="63" t="s">
        <v>427</v>
      </c>
      <c r="J72" s="51"/>
    </row>
    <row r="73" spans="1:10" x14ac:dyDescent="0.25">
      <c r="A73" s="272" t="s">
        <v>463</v>
      </c>
      <c r="B73" s="62" t="s">
        <v>540</v>
      </c>
      <c r="C73" s="62" t="s">
        <v>462</v>
      </c>
      <c r="D73" s="63" t="s">
        <v>427</v>
      </c>
      <c r="J73" s="51"/>
    </row>
    <row r="74" spans="1:10" x14ac:dyDescent="0.25">
      <c r="A74" s="258" t="s">
        <v>428</v>
      </c>
      <c r="B74" s="62" t="s">
        <v>136</v>
      </c>
      <c r="C74" s="211" t="s">
        <v>233</v>
      </c>
      <c r="D74" s="66" t="s">
        <v>429</v>
      </c>
      <c r="J74" s="51"/>
    </row>
    <row r="75" spans="1:10" x14ac:dyDescent="0.25">
      <c r="A75" s="272" t="s">
        <v>464</v>
      </c>
      <c r="B75" s="62" t="s">
        <v>541</v>
      </c>
      <c r="C75" s="62" t="s">
        <v>416</v>
      </c>
      <c r="D75" s="66" t="s">
        <v>429</v>
      </c>
      <c r="J75" s="51"/>
    </row>
    <row r="76" spans="1:10" x14ac:dyDescent="0.25">
      <c r="A76" s="169"/>
      <c r="J76" s="61">
        <f>SUM(J64:J74)</f>
        <v>0</v>
      </c>
    </row>
    <row r="77" spans="1:10" ht="15.75" x14ac:dyDescent="0.25">
      <c r="A77" s="72" t="s">
        <v>157</v>
      </c>
      <c r="J77" s="51"/>
    </row>
    <row r="78" spans="1:10" ht="15.75" x14ac:dyDescent="0.25">
      <c r="A78" s="72"/>
      <c r="J78" s="51"/>
    </row>
    <row r="79" spans="1:10" x14ac:dyDescent="0.25">
      <c r="A79" s="166" t="s">
        <v>204</v>
      </c>
      <c r="J79" s="51"/>
    </row>
    <row r="80" spans="1:10" x14ac:dyDescent="0.25">
      <c r="A80" s="71"/>
      <c r="B80" s="62"/>
      <c r="C80" s="62"/>
      <c r="D80" s="63"/>
      <c r="J80" s="62"/>
    </row>
    <row r="81" spans="1:10" ht="15.75" x14ac:dyDescent="0.25">
      <c r="A81" s="72"/>
      <c r="J81" s="78">
        <f>SUM(J80:J80)</f>
        <v>0</v>
      </c>
    </row>
    <row r="82" spans="1:10" x14ac:dyDescent="0.25">
      <c r="A82" s="73" t="s">
        <v>256</v>
      </c>
      <c r="J82" s="51"/>
    </row>
    <row r="83" spans="1:10" x14ac:dyDescent="0.25">
      <c r="A83" s="73"/>
      <c r="J83" s="51"/>
    </row>
    <row r="84" spans="1:10" ht="15.75" x14ac:dyDescent="0.25">
      <c r="A84" s="63"/>
      <c r="B84" s="51"/>
      <c r="C84" s="217"/>
      <c r="D84" s="66"/>
      <c r="J84" s="51"/>
    </row>
    <row r="85" spans="1:10" x14ac:dyDescent="0.25">
      <c r="A85" s="63"/>
      <c r="B85" s="51"/>
      <c r="C85" s="216"/>
      <c r="D85" s="66"/>
      <c r="J85" s="51"/>
    </row>
    <row r="86" spans="1:10" x14ac:dyDescent="0.25">
      <c r="A86" s="73" t="s">
        <v>158</v>
      </c>
      <c r="J86" s="51"/>
    </row>
    <row r="87" spans="1:10" x14ac:dyDescent="0.25">
      <c r="A87" s="73"/>
      <c r="B87" s="73"/>
      <c r="J87" s="51"/>
    </row>
    <row r="88" spans="1:10" x14ac:dyDescent="0.25">
      <c r="B88" s="74" t="s">
        <v>159</v>
      </c>
      <c r="C88" s="32"/>
      <c r="E88" s="32"/>
      <c r="F88" s="32"/>
      <c r="G88" s="32"/>
      <c r="J88" s="51"/>
    </row>
    <row r="89" spans="1:10" x14ac:dyDescent="0.25">
      <c r="A89" s="174"/>
      <c r="B89" s="173"/>
      <c r="C89" s="175"/>
      <c r="D89" s="66"/>
      <c r="E89" s="32"/>
      <c r="F89" s="32"/>
      <c r="G89" s="32"/>
      <c r="J89" s="51"/>
    </row>
    <row r="90" spans="1:10" x14ac:dyDescent="0.25">
      <c r="A90" s="62" t="s">
        <v>266</v>
      </c>
      <c r="B90" s="195" t="s">
        <v>232</v>
      </c>
      <c r="C90" s="178" t="s">
        <v>265</v>
      </c>
      <c r="D90" s="66" t="s">
        <v>160</v>
      </c>
      <c r="E90" s="71"/>
      <c r="F90" s="71"/>
      <c r="G90" s="71"/>
      <c r="H90" s="76"/>
      <c r="I90" s="76"/>
      <c r="J90" s="62">
        <v>1</v>
      </c>
    </row>
    <row r="91" spans="1:10" x14ac:dyDescent="0.25">
      <c r="A91" s="246" t="s">
        <v>367</v>
      </c>
      <c r="B91" s="62" t="s">
        <v>118</v>
      </c>
      <c r="C91" s="184" t="s">
        <v>366</v>
      </c>
      <c r="D91" s="66" t="s">
        <v>175</v>
      </c>
      <c r="E91" s="71"/>
      <c r="F91" s="71"/>
      <c r="G91" s="71"/>
      <c r="H91" s="76"/>
      <c r="I91" s="76"/>
      <c r="J91" s="62">
        <v>1</v>
      </c>
    </row>
    <row r="92" spans="1:10" x14ac:dyDescent="0.25">
      <c r="A92" s="62" t="s">
        <v>387</v>
      </c>
      <c r="B92" s="248" t="s">
        <v>232</v>
      </c>
      <c r="C92" s="210" t="s">
        <v>388</v>
      </c>
      <c r="D92" s="66" t="s">
        <v>175</v>
      </c>
      <c r="E92" s="71"/>
      <c r="F92" s="71"/>
      <c r="G92" s="71"/>
      <c r="H92" s="76"/>
      <c r="I92" s="76"/>
      <c r="J92" s="62">
        <v>1</v>
      </c>
    </row>
    <row r="93" spans="1:10" x14ac:dyDescent="0.25">
      <c r="A93" s="62" t="s">
        <v>406</v>
      </c>
      <c r="B93" s="62" t="s">
        <v>118</v>
      </c>
      <c r="C93" s="212" t="s">
        <v>405</v>
      </c>
      <c r="D93" s="66" t="s">
        <v>407</v>
      </c>
      <c r="E93" s="71"/>
      <c r="F93" s="71"/>
      <c r="G93" s="71"/>
      <c r="H93" s="76"/>
      <c r="I93" s="76"/>
      <c r="J93" s="62">
        <v>1</v>
      </c>
    </row>
    <row r="94" spans="1:10" x14ac:dyDescent="0.25">
      <c r="A94" s="63" t="s">
        <v>467</v>
      </c>
      <c r="B94" s="62" t="s">
        <v>118</v>
      </c>
      <c r="C94" s="273" t="s">
        <v>471</v>
      </c>
      <c r="D94" s="66" t="s">
        <v>497</v>
      </c>
      <c r="E94" s="71"/>
      <c r="F94" s="71"/>
      <c r="G94" s="71"/>
      <c r="H94" s="76"/>
      <c r="I94" s="76"/>
      <c r="J94" s="62">
        <v>1</v>
      </c>
    </row>
    <row r="95" spans="1:10" x14ac:dyDescent="0.25">
      <c r="D95" s="66"/>
      <c r="E95" s="76"/>
      <c r="F95" s="76"/>
      <c r="G95" s="76"/>
      <c r="H95" s="76"/>
      <c r="I95" s="76"/>
      <c r="J95" s="78">
        <f>SUM(J88:J94)</f>
        <v>5</v>
      </c>
    </row>
    <row r="96" spans="1:10" x14ac:dyDescent="0.25">
      <c r="A96" s="73"/>
    </row>
    <row r="97" spans="1:10" x14ac:dyDescent="0.25">
      <c r="A97" s="73"/>
      <c r="I97" s="62" t="s">
        <v>163</v>
      </c>
      <c r="J97" s="62">
        <f>J13+J20+J24+J28+J44+J56+J62+J76+J81+J84+J95</f>
        <v>67</v>
      </c>
    </row>
    <row r="98" spans="1:10" x14ac:dyDescent="0.25">
      <c r="B98" s="51"/>
      <c r="C98" s="32"/>
      <c r="E98" s="51"/>
      <c r="F98" s="32"/>
    </row>
    <row r="99" spans="1:10" x14ac:dyDescent="0.25">
      <c r="A99" s="73" t="s">
        <v>162</v>
      </c>
      <c r="B99" s="51"/>
      <c r="C99" s="32"/>
      <c r="E99" s="75"/>
    </row>
    <row r="101" spans="1:10" x14ac:dyDescent="0.25">
      <c r="A101" s="62"/>
      <c r="B101" s="289"/>
      <c r="C101" s="289"/>
      <c r="D101" s="66"/>
      <c r="E101" s="63"/>
      <c r="F101" s="51"/>
    </row>
    <row r="102" spans="1:10" x14ac:dyDescent="0.25">
      <c r="A102" s="62"/>
      <c r="B102" s="289"/>
      <c r="C102" s="289"/>
      <c r="D102" s="62"/>
      <c r="E102" s="63"/>
      <c r="F102" s="51"/>
    </row>
    <row r="103" spans="1:10" x14ac:dyDescent="0.25">
      <c r="A103" s="62"/>
      <c r="B103" s="289"/>
      <c r="C103" s="289"/>
      <c r="D103" s="62"/>
      <c r="E103" s="63"/>
    </row>
    <row r="104" spans="1:10" x14ac:dyDescent="0.25">
      <c r="A104" s="51"/>
      <c r="B104" s="289"/>
      <c r="C104" s="289"/>
      <c r="D104" s="62"/>
      <c r="E104" s="63"/>
    </row>
    <row r="105" spans="1:10" x14ac:dyDescent="0.25">
      <c r="B105" s="289"/>
      <c r="C105" s="289"/>
      <c r="D105" s="62"/>
    </row>
    <row r="106" spans="1:10" x14ac:dyDescent="0.25">
      <c r="B106" s="289"/>
      <c r="C106" s="289"/>
      <c r="D106" s="62"/>
    </row>
  </sheetData>
  <mergeCells count="8">
    <mergeCell ref="B105:C105"/>
    <mergeCell ref="B106:C106"/>
    <mergeCell ref="B102:C102"/>
    <mergeCell ref="A2:I2"/>
    <mergeCell ref="A23:B23"/>
    <mergeCell ref="B101:C101"/>
    <mergeCell ref="B103:C103"/>
    <mergeCell ref="B104:C10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G30" sqref="G30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0" t="s">
        <v>269</v>
      </c>
      <c r="C2" s="291"/>
      <c r="D2" s="291"/>
      <c r="E2" s="291"/>
      <c r="F2" s="291"/>
      <c r="G2" s="291"/>
      <c r="H2" s="291"/>
      <c r="I2" s="291"/>
      <c r="J2" s="291"/>
      <c r="K2" s="291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 t="shared" ref="K9:K37" si="0"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 t="shared" si="0"/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 t="shared" si="0"/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 t="shared" si="0"/>
        <v>4</v>
      </c>
    </row>
    <row r="14" spans="2:11" x14ac:dyDescent="0.25">
      <c r="B14" s="63" t="s">
        <v>347</v>
      </c>
      <c r="C14" s="241">
        <v>1</v>
      </c>
      <c r="D14" s="87"/>
      <c r="E14" s="87"/>
      <c r="F14" s="90">
        <v>2</v>
      </c>
      <c r="G14" s="87"/>
      <c r="H14" s="87"/>
      <c r="I14" s="87"/>
      <c r="J14" s="87"/>
      <c r="K14" s="86">
        <f t="shared" si="0"/>
        <v>3</v>
      </c>
    </row>
    <row r="15" spans="2:11" x14ac:dyDescent="0.25">
      <c r="B15" s="63" t="s">
        <v>144</v>
      </c>
      <c r="C15" s="87"/>
      <c r="D15" s="87"/>
      <c r="E15" s="163">
        <v>2</v>
      </c>
      <c r="F15" s="90">
        <v>1</v>
      </c>
      <c r="G15" s="87"/>
      <c r="H15" s="87"/>
      <c r="I15" s="87"/>
      <c r="J15" s="87"/>
      <c r="K15" s="86">
        <f t="shared" si="0"/>
        <v>3</v>
      </c>
    </row>
    <row r="16" spans="2:11" x14ac:dyDescent="0.25">
      <c r="B16" s="71" t="s">
        <v>150</v>
      </c>
      <c r="C16" s="87"/>
      <c r="D16" s="87"/>
      <c r="E16" s="163">
        <v>2</v>
      </c>
      <c r="F16" s="87"/>
      <c r="G16" s="87"/>
      <c r="H16" s="87"/>
      <c r="I16" s="87"/>
      <c r="J16" s="88">
        <v>1</v>
      </c>
      <c r="K16" s="86">
        <f t="shared" si="0"/>
        <v>3</v>
      </c>
    </row>
    <row r="17" spans="2:11" x14ac:dyDescent="0.25">
      <c r="B17" s="71" t="s">
        <v>346</v>
      </c>
      <c r="C17" s="87"/>
      <c r="D17" s="87"/>
      <c r="E17" s="163">
        <v>1</v>
      </c>
      <c r="F17" s="90">
        <v>2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71" t="s">
        <v>161</v>
      </c>
      <c r="C18" s="227"/>
      <c r="D18" s="87"/>
      <c r="E18" s="163">
        <v>1</v>
      </c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71" t="s">
        <v>141</v>
      </c>
      <c r="C19" s="71"/>
      <c r="D19" s="87"/>
      <c r="E19" s="87"/>
      <c r="F19" s="90">
        <v>3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71" t="s">
        <v>217</v>
      </c>
      <c r="C20" s="87"/>
      <c r="D20" s="87"/>
      <c r="E20" s="87"/>
      <c r="F20" s="90">
        <v>3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71" t="s">
        <v>146</v>
      </c>
      <c r="C21" s="241">
        <v>1</v>
      </c>
      <c r="D21" s="87"/>
      <c r="E21" s="87"/>
      <c r="F21" s="90">
        <v>1</v>
      </c>
      <c r="G21" s="87"/>
      <c r="H21" s="87"/>
      <c r="I21" s="87"/>
      <c r="J21" s="87"/>
      <c r="K21" s="86">
        <f t="shared" si="0"/>
        <v>2</v>
      </c>
    </row>
    <row r="22" spans="2:11" x14ac:dyDescent="0.25">
      <c r="B22" s="71" t="s">
        <v>153</v>
      </c>
      <c r="C22" s="71"/>
      <c r="D22" s="87"/>
      <c r="E22" s="163">
        <v>1</v>
      </c>
      <c r="F22" s="90">
        <v>1</v>
      </c>
      <c r="G22" s="87"/>
      <c r="H22" s="87"/>
      <c r="I22" s="87"/>
      <c r="J22" s="62"/>
      <c r="K22" s="86">
        <f t="shared" si="0"/>
        <v>2</v>
      </c>
    </row>
    <row r="23" spans="2:11" x14ac:dyDescent="0.25">
      <c r="B23" s="71" t="s">
        <v>214</v>
      </c>
      <c r="C23" s="87"/>
      <c r="D23" s="87"/>
      <c r="E23" s="163">
        <v>1</v>
      </c>
      <c r="F23" s="90">
        <v>1</v>
      </c>
      <c r="G23" s="87"/>
      <c r="H23" s="87"/>
      <c r="I23" s="87"/>
      <c r="J23" s="87"/>
      <c r="K23" s="86">
        <f t="shared" si="0"/>
        <v>2</v>
      </c>
    </row>
    <row r="24" spans="2:11" x14ac:dyDescent="0.25">
      <c r="B24" s="71" t="s">
        <v>178</v>
      </c>
      <c r="D24" s="87"/>
      <c r="E24" s="87"/>
      <c r="F24" s="90">
        <v>2</v>
      </c>
      <c r="G24" s="87"/>
      <c r="H24" s="87"/>
      <c r="I24" s="176"/>
      <c r="K24" s="86">
        <f t="shared" si="0"/>
        <v>2</v>
      </c>
    </row>
    <row r="25" spans="2:11" x14ac:dyDescent="0.25">
      <c r="B25" s="71" t="s">
        <v>143</v>
      </c>
      <c r="D25" s="87"/>
      <c r="E25" s="87"/>
      <c r="F25" s="90">
        <v>2</v>
      </c>
      <c r="G25" s="87"/>
      <c r="H25" s="87"/>
      <c r="I25" s="176"/>
      <c r="K25" s="86">
        <f t="shared" si="0"/>
        <v>2</v>
      </c>
    </row>
    <row r="26" spans="2:11" x14ac:dyDescent="0.25">
      <c r="B26" s="71" t="s">
        <v>389</v>
      </c>
      <c r="C26" s="241">
        <v>1</v>
      </c>
      <c r="D26" s="87"/>
      <c r="E26" s="87"/>
      <c r="F26" s="87"/>
      <c r="G26" s="87"/>
      <c r="H26" s="87"/>
      <c r="I26" s="87"/>
      <c r="J26" s="62"/>
      <c r="K26" s="86">
        <f t="shared" si="0"/>
        <v>1</v>
      </c>
    </row>
    <row r="27" spans="2:11" x14ac:dyDescent="0.25">
      <c r="B27" s="71" t="s">
        <v>152</v>
      </c>
      <c r="C27" s="227"/>
      <c r="D27" s="87"/>
      <c r="E27" s="163">
        <v>1</v>
      </c>
      <c r="F27" s="87"/>
      <c r="G27" s="87"/>
      <c r="H27" s="87"/>
      <c r="I27" s="87"/>
      <c r="J27" s="87"/>
      <c r="K27" s="86">
        <f t="shared" si="0"/>
        <v>1</v>
      </c>
    </row>
    <row r="28" spans="2:11" x14ac:dyDescent="0.25">
      <c r="B28" s="71" t="s">
        <v>173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 t="shared" si="0"/>
        <v>1</v>
      </c>
    </row>
    <row r="29" spans="2:11" x14ac:dyDescent="0.25">
      <c r="B29" s="71" t="s">
        <v>149</v>
      </c>
      <c r="C29" s="71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63" t="s">
        <v>180</v>
      </c>
      <c r="C30" s="71"/>
      <c r="D30" s="87"/>
      <c r="E30" s="163">
        <v>1</v>
      </c>
      <c r="F30" s="87"/>
      <c r="G30" s="87"/>
      <c r="H30" s="87"/>
      <c r="I30" s="87"/>
      <c r="J30" s="62"/>
      <c r="K30" s="86">
        <f t="shared" si="0"/>
        <v>1</v>
      </c>
    </row>
    <row r="31" spans="2:11" x14ac:dyDescent="0.25">
      <c r="B31" s="71" t="s">
        <v>172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 t="shared" si="0"/>
        <v>1</v>
      </c>
    </row>
    <row r="32" spans="2:11" x14ac:dyDescent="0.25">
      <c r="B32" s="71" t="s">
        <v>145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 t="shared" si="0"/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 t="shared" si="0"/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1">SUM(D9:D37)</f>
        <v>0</v>
      </c>
      <c r="E39" s="62">
        <f t="shared" si="1"/>
        <v>25</v>
      </c>
      <c r="F39" s="62">
        <f t="shared" si="1"/>
        <v>26</v>
      </c>
      <c r="G39" s="62">
        <f t="shared" si="1"/>
        <v>3</v>
      </c>
      <c r="H39" s="62">
        <f t="shared" si="1"/>
        <v>0</v>
      </c>
      <c r="I39" s="62">
        <f t="shared" si="1"/>
        <v>0</v>
      </c>
      <c r="J39" s="62">
        <f t="shared" si="1"/>
        <v>5</v>
      </c>
      <c r="K39" s="62">
        <f>SUM(K9:K37)</f>
        <v>67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" workbookViewId="0">
      <selection activeCell="K87" sqref="K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371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294" t="s">
        <v>187</v>
      </c>
      <c r="F9" s="294"/>
      <c r="G9" s="294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409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462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409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462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409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462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409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462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409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462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294" t="s">
        <v>192</v>
      </c>
      <c r="F40" s="294"/>
      <c r="G40" s="294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416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416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416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416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416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294" t="s">
        <v>194</v>
      </c>
      <c r="F70" s="294"/>
      <c r="G70" s="294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2036</v>
      </c>
      <c r="J75" s="78">
        <f>SUM(J72:J74)</f>
        <v>16</v>
      </c>
      <c r="K75" s="65">
        <f>I75/J75</f>
        <v>127.25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5" t="s">
        <v>195</v>
      </c>
      <c r="F78" s="285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1957</v>
      </c>
      <c r="J80" s="78">
        <f>SUM(J77:J79)</f>
        <v>16</v>
      </c>
      <c r="K80" s="65">
        <f>I80/J80</f>
        <v>122.3125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309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750</v>
      </c>
      <c r="J84" s="78">
        <f>SUM(J82:J83)</f>
        <v>6</v>
      </c>
      <c r="K84" s="65">
        <f>I84/J84</f>
        <v>125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4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5" t="s">
        <v>195</v>
      </c>
      <c r="F87" s="285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/>
      <c r="C88" s="62"/>
      <c r="D88" s="62"/>
      <c r="E88" s="70" t="s">
        <v>195</v>
      </c>
      <c r="F88" s="169">
        <v>3</v>
      </c>
      <c r="G88" s="71"/>
      <c r="H88" s="63"/>
      <c r="I88" s="62"/>
      <c r="J88" s="62"/>
      <c r="K88" s="65"/>
    </row>
    <row r="89" spans="2:11" x14ac:dyDescent="0.25">
      <c r="B89" s="63"/>
      <c r="H89" s="63"/>
      <c r="I89" s="78">
        <f>SUM(I86:I88)</f>
        <v>2736</v>
      </c>
      <c r="J89" s="78">
        <f>SUM(J86:J88)</f>
        <v>16</v>
      </c>
      <c r="K89" s="65">
        <f>I89/J89</f>
        <v>171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7479</v>
      </c>
      <c r="J91" s="101">
        <f>J75+J80+J84+J89</f>
        <v>54</v>
      </c>
      <c r="K91" s="102">
        <f>I91/J91</f>
        <v>138.5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9"/>
  <sheetViews>
    <sheetView topLeftCell="A6" workbookViewId="0">
      <selection activeCell="J109" sqref="J109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371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295" t="s">
        <v>372</v>
      </c>
      <c r="H8" s="295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419</v>
      </c>
      <c r="F9" s="70">
        <v>5</v>
      </c>
      <c r="G9" s="63" t="s">
        <v>416</v>
      </c>
      <c r="H9" s="71" t="s">
        <v>417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419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419</v>
      </c>
      <c r="F14" s="255">
        <v>5</v>
      </c>
      <c r="G14" s="63" t="s">
        <v>416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419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419</v>
      </c>
      <c r="F19" s="255">
        <v>5</v>
      </c>
      <c r="G19" s="63" t="s">
        <v>416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419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419</v>
      </c>
      <c r="F24" s="255">
        <v>5</v>
      </c>
      <c r="G24" s="63" t="s">
        <v>416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419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419</v>
      </c>
      <c r="F29" s="255">
        <v>5</v>
      </c>
      <c r="G29" s="63" t="s">
        <v>416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419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419</v>
      </c>
      <c r="F34" s="255">
        <v>5</v>
      </c>
      <c r="G34" s="63" t="s">
        <v>416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419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295" t="s">
        <v>255</v>
      </c>
      <c r="H40" s="295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1">
        <v>2023</v>
      </c>
      <c r="E43" s="285" t="s">
        <v>195</v>
      </c>
      <c r="F43" s="202"/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3155</v>
      </c>
      <c r="J45" s="78">
        <f>SUM(J42:J44)</f>
        <v>17</v>
      </c>
      <c r="K45" s="65">
        <f>I45/J45</f>
        <v>185.58823529411765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6">
        <v>2023</v>
      </c>
      <c r="E48" s="286" t="s">
        <v>195</v>
      </c>
      <c r="F48" s="286"/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2538</v>
      </c>
      <c r="J50" s="78">
        <f>SUM(J47:J49)</f>
        <v>14</v>
      </c>
      <c r="K50" s="65">
        <f>I50/J50</f>
        <v>181.28571428571428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6">
        <v>2023</v>
      </c>
      <c r="E53" s="286" t="s">
        <v>195</v>
      </c>
      <c r="F53" s="286"/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3262</v>
      </c>
      <c r="J55" s="78">
        <f>SUM(J52:J54)</f>
        <v>17</v>
      </c>
      <c r="K55" s="65">
        <f>I55/J55</f>
        <v>191.88235294117646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202">
        <v>16</v>
      </c>
      <c r="C62" s="62">
        <v>10</v>
      </c>
      <c r="D62" s="62">
        <v>2022</v>
      </c>
      <c r="E62" s="170" t="s">
        <v>195</v>
      </c>
      <c r="F62" s="170">
        <v>5</v>
      </c>
      <c r="G62" s="63" t="s">
        <v>118</v>
      </c>
      <c r="H62" s="71" t="s">
        <v>125</v>
      </c>
      <c r="I62" s="99">
        <v>1798</v>
      </c>
      <c r="J62" s="99">
        <v>9</v>
      </c>
      <c r="K62" s="233">
        <f>I62/J62</f>
        <v>199.77777777777777</v>
      </c>
    </row>
    <row r="63" spans="2:11" x14ac:dyDescent="0.25">
      <c r="B63" s="97">
        <v>5</v>
      </c>
      <c r="C63" s="62">
        <v>2</v>
      </c>
      <c r="D63" s="286">
        <v>2023</v>
      </c>
      <c r="E63" s="286" t="s">
        <v>195</v>
      </c>
      <c r="F63" s="286"/>
      <c r="G63" s="63" t="s">
        <v>133</v>
      </c>
      <c r="H63" s="76"/>
      <c r="I63" s="62">
        <v>1132</v>
      </c>
      <c r="J63" s="62">
        <v>7</v>
      </c>
      <c r="K63" s="65">
        <f>I63/J63</f>
        <v>161.71428571428572</v>
      </c>
    </row>
    <row r="64" spans="2:11" x14ac:dyDescent="0.25">
      <c r="B64" s="62"/>
      <c r="C64" s="62"/>
      <c r="D64" s="62"/>
      <c r="E64" s="211"/>
      <c r="F64" s="211"/>
      <c r="G64" s="71"/>
      <c r="H64" s="76"/>
      <c r="I64" s="62"/>
      <c r="J64" s="62"/>
      <c r="K64" s="65"/>
    </row>
    <row r="65" spans="2:11" x14ac:dyDescent="0.25">
      <c r="B65" s="63"/>
      <c r="C65" s="63"/>
      <c r="D65" s="63"/>
      <c r="E65" s="77"/>
      <c r="F65" s="76"/>
      <c r="G65" s="63"/>
      <c r="H65" s="76"/>
      <c r="I65" s="78">
        <f>SUM(I62:I64)</f>
        <v>2930</v>
      </c>
      <c r="J65" s="78">
        <f>SUM(J62:J64)</f>
        <v>16</v>
      </c>
      <c r="K65" s="65">
        <f>I65/J65</f>
        <v>183.125</v>
      </c>
    </row>
    <row r="66" spans="2:11" x14ac:dyDescent="0.25">
      <c r="B66" s="63"/>
      <c r="C66" s="63"/>
      <c r="D66" s="63"/>
      <c r="E66" s="77"/>
      <c r="F66" s="76"/>
      <c r="G66" s="63"/>
      <c r="H66" s="76"/>
      <c r="I66" s="62"/>
      <c r="J66" s="62"/>
      <c r="K66" s="62"/>
    </row>
    <row r="67" spans="2:11" x14ac:dyDescent="0.25">
      <c r="B67" s="246">
        <v>16</v>
      </c>
      <c r="C67" s="62">
        <v>10</v>
      </c>
      <c r="D67" s="62">
        <v>2022</v>
      </c>
      <c r="E67" s="246" t="s">
        <v>195</v>
      </c>
      <c r="F67" s="246">
        <v>5</v>
      </c>
      <c r="G67" s="63" t="s">
        <v>118</v>
      </c>
      <c r="H67" s="71" t="s">
        <v>123</v>
      </c>
      <c r="I67" s="62">
        <v>1199</v>
      </c>
      <c r="J67" s="62">
        <v>7</v>
      </c>
      <c r="K67" s="65">
        <f>I67/J67</f>
        <v>171.28571428571428</v>
      </c>
    </row>
    <row r="68" spans="2:11" x14ac:dyDescent="0.25">
      <c r="B68" s="97">
        <v>5</v>
      </c>
      <c r="C68" s="62">
        <v>2</v>
      </c>
      <c r="D68" s="286">
        <v>2023</v>
      </c>
      <c r="E68" s="286" t="s">
        <v>195</v>
      </c>
      <c r="F68" s="286"/>
      <c r="G68" s="63" t="s">
        <v>133</v>
      </c>
      <c r="H68" s="76"/>
      <c r="I68" s="62">
        <v>1409</v>
      </c>
      <c r="J68" s="62">
        <v>8</v>
      </c>
      <c r="K68" s="65">
        <f>I68/J68</f>
        <v>176.125</v>
      </c>
    </row>
    <row r="69" spans="2:11" x14ac:dyDescent="0.25">
      <c r="B69" s="62"/>
      <c r="C69" s="62"/>
      <c r="D69" s="62"/>
      <c r="E69" s="70"/>
      <c r="F69" s="70"/>
      <c r="G69" s="71"/>
      <c r="H69" s="76"/>
      <c r="I69" s="62"/>
      <c r="J69" s="62"/>
      <c r="K69" s="65"/>
    </row>
    <row r="70" spans="2:11" x14ac:dyDescent="0.25">
      <c r="B70" s="53"/>
      <c r="C70" s="51"/>
      <c r="D70" s="51"/>
      <c r="E70" s="32"/>
      <c r="F70" s="53"/>
      <c r="H70" s="76"/>
      <c r="I70" s="78">
        <f>SUM(I67:I69)</f>
        <v>2608</v>
      </c>
      <c r="J70" s="78">
        <f>SUM(J67:J69)</f>
        <v>15</v>
      </c>
      <c r="K70" s="65">
        <f>I70/J70</f>
        <v>173.86666666666667</v>
      </c>
    </row>
    <row r="71" spans="2:11" x14ac:dyDescent="0.25">
      <c r="B71" s="53"/>
      <c r="C71" s="51"/>
      <c r="D71" s="51"/>
      <c r="E71" s="32"/>
      <c r="F71" s="53"/>
      <c r="H71" s="76"/>
      <c r="I71" s="99"/>
      <c r="J71" s="99"/>
      <c r="K71" s="65"/>
    </row>
    <row r="72" spans="2:11" x14ac:dyDescent="0.25">
      <c r="B72" s="97">
        <v>5</v>
      </c>
      <c r="C72" s="62">
        <v>2</v>
      </c>
      <c r="D72" s="286">
        <v>2023</v>
      </c>
      <c r="E72" s="286" t="s">
        <v>195</v>
      </c>
      <c r="F72" s="286"/>
      <c r="G72" s="63" t="s">
        <v>133</v>
      </c>
      <c r="H72" s="76" t="s">
        <v>537</v>
      </c>
      <c r="I72" s="99">
        <v>1521</v>
      </c>
      <c r="J72" s="99">
        <v>8</v>
      </c>
      <c r="K72" s="233">
        <f>I72/J72</f>
        <v>190.125</v>
      </c>
    </row>
    <row r="73" spans="2:11" x14ac:dyDescent="0.25">
      <c r="B73" s="62"/>
      <c r="C73" s="62"/>
      <c r="D73" s="62"/>
      <c r="E73" s="211"/>
      <c r="F73" s="211"/>
      <c r="G73" s="71"/>
      <c r="H73" s="76"/>
      <c r="I73" s="297"/>
      <c r="J73" s="297"/>
      <c r="K73" s="65"/>
    </row>
    <row r="74" spans="2:11" x14ac:dyDescent="0.25">
      <c r="B74" s="53"/>
      <c r="C74" s="51"/>
      <c r="D74" s="51"/>
      <c r="E74" s="32"/>
      <c r="F74" s="53"/>
      <c r="H74" s="76"/>
      <c r="I74" s="99">
        <f>SUM(I72:I73)</f>
        <v>1521</v>
      </c>
      <c r="J74" s="99">
        <f>SUM(J72:J73)</f>
        <v>8</v>
      </c>
      <c r="K74" s="65">
        <f>I74/J74</f>
        <v>190.125</v>
      </c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I45+I50+I55+I59+I65+I70+I74</f>
        <v>16474</v>
      </c>
      <c r="J76" s="101">
        <f>J45+J50+J55+J59+J65+J70+J73+J74</f>
        <v>90</v>
      </c>
      <c r="K76" s="102">
        <f>I76/J76</f>
        <v>183.04444444444445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373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374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97">
        <v>5</v>
      </c>
      <c r="C81" s="62">
        <v>2</v>
      </c>
      <c r="D81" s="286">
        <v>2023</v>
      </c>
      <c r="E81" s="286" t="s">
        <v>374</v>
      </c>
      <c r="F81" s="286"/>
      <c r="G81" s="63" t="s">
        <v>525</v>
      </c>
      <c r="H81" s="63"/>
      <c r="I81" s="99">
        <v>493</v>
      </c>
      <c r="J81" s="99">
        <v>4</v>
      </c>
      <c r="K81" s="65">
        <f>I81/J81</f>
        <v>123.25</v>
      </c>
    </row>
    <row r="82" spans="2:11" x14ac:dyDescent="0.25">
      <c r="B82" s="62"/>
      <c r="C82" s="62"/>
      <c r="D82" s="62"/>
      <c r="E82" s="286"/>
      <c r="F82" s="211"/>
      <c r="G82" s="63"/>
      <c r="H82" s="76"/>
      <c r="I82" s="99"/>
      <c r="J82" s="99"/>
      <c r="K82" s="65"/>
    </row>
    <row r="83" spans="2:11" x14ac:dyDescent="0.25">
      <c r="B83" s="53"/>
      <c r="C83" s="51"/>
      <c r="D83" s="51"/>
      <c r="E83" s="32"/>
      <c r="F83" s="53"/>
      <c r="H83" s="76"/>
      <c r="I83" s="78">
        <f>SUM(I80:I82)</f>
        <v>1193</v>
      </c>
      <c r="J83" s="78">
        <f>SUM(J80:J82)</f>
        <v>9</v>
      </c>
      <c r="K83" s="65">
        <f>I83/J83</f>
        <v>132.55555555555554</v>
      </c>
    </row>
    <row r="84" spans="2:11" x14ac:dyDescent="0.25">
      <c r="B84" s="53"/>
      <c r="C84" s="51"/>
      <c r="D84" s="51"/>
      <c r="E84" s="32"/>
      <c r="F84" s="53"/>
      <c r="H84" s="76"/>
      <c r="I84" s="99"/>
      <c r="J84" s="99"/>
      <c r="K84" s="65"/>
    </row>
    <row r="85" spans="2:11" x14ac:dyDescent="0.25">
      <c r="B85" s="246">
        <v>16</v>
      </c>
      <c r="C85" s="62">
        <v>10</v>
      </c>
      <c r="D85" s="62">
        <v>2022</v>
      </c>
      <c r="E85" s="246" t="s">
        <v>374</v>
      </c>
      <c r="F85" s="246">
        <v>4</v>
      </c>
      <c r="G85" s="63" t="s">
        <v>232</v>
      </c>
      <c r="H85" s="63" t="s">
        <v>240</v>
      </c>
      <c r="I85" s="99">
        <v>768</v>
      </c>
      <c r="J85" s="99">
        <v>5</v>
      </c>
      <c r="K85" s="65">
        <f>I85/J85</f>
        <v>153.6</v>
      </c>
    </row>
    <row r="86" spans="2:11" x14ac:dyDescent="0.25">
      <c r="B86" s="97">
        <v>5</v>
      </c>
      <c r="C86" s="62">
        <v>2</v>
      </c>
      <c r="D86" s="286">
        <v>2023</v>
      </c>
      <c r="E86" s="286" t="s">
        <v>374</v>
      </c>
      <c r="F86" s="286"/>
      <c r="G86" s="63" t="s">
        <v>525</v>
      </c>
      <c r="H86" s="63"/>
      <c r="I86" s="99">
        <v>732</v>
      </c>
      <c r="J86" s="99">
        <v>5</v>
      </c>
      <c r="K86" s="65">
        <f>I86/J86</f>
        <v>146.4</v>
      </c>
    </row>
    <row r="87" spans="2:11" x14ac:dyDescent="0.25">
      <c r="B87" s="62"/>
      <c r="C87" s="62"/>
      <c r="D87" s="62"/>
      <c r="E87" s="211"/>
      <c r="F87" s="211"/>
      <c r="G87" s="63"/>
      <c r="H87" s="63"/>
      <c r="I87" s="99"/>
      <c r="J87" s="99"/>
      <c r="K87" s="65"/>
    </row>
    <row r="88" spans="2:11" x14ac:dyDescent="0.25">
      <c r="B88" s="53"/>
      <c r="C88" s="51"/>
      <c r="D88" s="51"/>
      <c r="E88" s="32"/>
      <c r="F88" s="53"/>
      <c r="G88" s="63"/>
      <c r="H88" s="63"/>
      <c r="I88" s="78">
        <f>SUM(I85:I87)</f>
        <v>1500</v>
      </c>
      <c r="J88" s="78">
        <f>SUM(J85:J87)</f>
        <v>10</v>
      </c>
      <c r="K88" s="65">
        <f>I88/J88</f>
        <v>150</v>
      </c>
    </row>
    <row r="89" spans="2:11" x14ac:dyDescent="0.25">
      <c r="B89" s="53"/>
      <c r="C89" s="51"/>
      <c r="D89" s="51"/>
      <c r="E89" s="32"/>
      <c r="F89" s="53"/>
      <c r="G89" s="63"/>
      <c r="H89" s="63"/>
      <c r="I89" s="99"/>
      <c r="J89" s="99"/>
      <c r="K89" s="65"/>
    </row>
    <row r="90" spans="2:11" x14ac:dyDescent="0.25">
      <c r="B90" s="246">
        <v>16</v>
      </c>
      <c r="C90" s="62">
        <v>10</v>
      </c>
      <c r="D90" s="62">
        <v>2022</v>
      </c>
      <c r="E90" s="246" t="s">
        <v>374</v>
      </c>
      <c r="F90" s="246">
        <v>4</v>
      </c>
      <c r="G90" s="63" t="s">
        <v>232</v>
      </c>
      <c r="H90" s="63" t="s">
        <v>330</v>
      </c>
      <c r="I90" s="99">
        <v>659</v>
      </c>
      <c r="J90" s="99">
        <v>5</v>
      </c>
      <c r="K90" s="65">
        <f>I90/J90</f>
        <v>131.80000000000001</v>
      </c>
    </row>
    <row r="91" spans="2:11" x14ac:dyDescent="0.25">
      <c r="B91" s="97">
        <v>5</v>
      </c>
      <c r="C91" s="62">
        <v>2</v>
      </c>
      <c r="D91" s="286">
        <v>2023</v>
      </c>
      <c r="E91" s="286" t="s">
        <v>374</v>
      </c>
      <c r="F91" s="286"/>
      <c r="G91" s="63" t="s">
        <v>525</v>
      </c>
      <c r="H91" s="63"/>
      <c r="I91" s="99">
        <v>432</v>
      </c>
      <c r="J91" s="99">
        <v>4</v>
      </c>
      <c r="K91" s="65">
        <f>I91/J91</f>
        <v>108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99"/>
      <c r="J92" s="99"/>
      <c r="K92" s="65"/>
    </row>
    <row r="93" spans="2:11" x14ac:dyDescent="0.25">
      <c r="B93" s="53"/>
      <c r="C93" s="51"/>
      <c r="D93" s="51"/>
      <c r="E93" s="32"/>
      <c r="F93" s="53"/>
      <c r="G93" s="63"/>
      <c r="H93" s="63"/>
      <c r="I93" s="78">
        <f>SUM(I90:I92)</f>
        <v>1091</v>
      </c>
      <c r="J93" s="78">
        <f>SUM(J90:J92)</f>
        <v>9</v>
      </c>
      <c r="K93" s="65">
        <f>I93/J93</f>
        <v>121.22222222222223</v>
      </c>
    </row>
    <row r="94" spans="2:11" x14ac:dyDescent="0.25">
      <c r="B94" s="53"/>
      <c r="C94" s="51"/>
      <c r="D94" s="51"/>
      <c r="E94" s="32"/>
      <c r="F94" s="53"/>
      <c r="G94" s="63"/>
      <c r="H94" s="63"/>
      <c r="I94" s="99"/>
      <c r="J94" s="99"/>
      <c r="K94" s="65"/>
    </row>
    <row r="95" spans="2:11" x14ac:dyDescent="0.25">
      <c r="B95" s="246">
        <v>16</v>
      </c>
      <c r="C95" s="62">
        <v>10</v>
      </c>
      <c r="D95" s="62">
        <v>2022</v>
      </c>
      <c r="E95" s="246" t="s">
        <v>374</v>
      </c>
      <c r="F95" s="246">
        <v>4</v>
      </c>
      <c r="G95" s="63" t="s">
        <v>232</v>
      </c>
      <c r="H95" s="63" t="s">
        <v>208</v>
      </c>
      <c r="I95" s="99">
        <v>680</v>
      </c>
      <c r="J95" s="99">
        <v>5</v>
      </c>
      <c r="K95" s="65">
        <f>I95/J95</f>
        <v>136</v>
      </c>
    </row>
    <row r="96" spans="2:11" x14ac:dyDescent="0.25">
      <c r="B96" s="97">
        <v>5</v>
      </c>
      <c r="C96" s="62">
        <v>2</v>
      </c>
      <c r="D96" s="286">
        <v>2023</v>
      </c>
      <c r="E96" s="286" t="s">
        <v>374</v>
      </c>
      <c r="F96" s="286"/>
      <c r="G96" s="63" t="s">
        <v>525</v>
      </c>
      <c r="H96" s="63"/>
      <c r="I96" s="99">
        <v>249</v>
      </c>
      <c r="J96" s="99">
        <v>2</v>
      </c>
      <c r="K96" s="65">
        <f>I96/J96</f>
        <v>124.5</v>
      </c>
    </row>
    <row r="97" spans="2:11" x14ac:dyDescent="0.25">
      <c r="B97" s="62"/>
      <c r="C97" s="62"/>
      <c r="D97" s="62"/>
      <c r="E97" s="211"/>
      <c r="F97" s="211"/>
      <c r="G97" s="63"/>
      <c r="H97" s="63"/>
      <c r="I97" s="99"/>
      <c r="J97" s="99"/>
      <c r="K97" s="65"/>
    </row>
    <row r="98" spans="2:11" x14ac:dyDescent="0.25">
      <c r="B98" s="53"/>
      <c r="C98" s="51"/>
      <c r="D98" s="51"/>
      <c r="E98" s="32"/>
      <c r="F98" s="53"/>
      <c r="G98" s="63"/>
      <c r="H98" s="63"/>
      <c r="I98" s="78">
        <f>SUM(I95:I97)</f>
        <v>929</v>
      </c>
      <c r="J98" s="78">
        <f>SUM(J95:J97)</f>
        <v>7</v>
      </c>
      <c r="K98" s="65">
        <f>I98/J98</f>
        <v>132.71428571428572</v>
      </c>
    </row>
    <row r="99" spans="2:11" x14ac:dyDescent="0.25">
      <c r="B99" s="53"/>
      <c r="C99" s="51"/>
      <c r="D99" s="51"/>
      <c r="E99" s="32"/>
      <c r="F99" s="53"/>
      <c r="G99" s="63"/>
      <c r="H99" s="63"/>
      <c r="I99" s="99"/>
      <c r="J99" s="99"/>
      <c r="K99" s="65"/>
    </row>
    <row r="100" spans="2:11" x14ac:dyDescent="0.25">
      <c r="B100" s="97">
        <v>5</v>
      </c>
      <c r="C100" s="62">
        <v>2</v>
      </c>
      <c r="D100" s="286">
        <v>2023</v>
      </c>
      <c r="E100" s="286" t="s">
        <v>374</v>
      </c>
      <c r="F100" s="286">
        <v>4</v>
      </c>
      <c r="G100" s="63" t="s">
        <v>525</v>
      </c>
      <c r="H100" s="63" t="s">
        <v>538</v>
      </c>
      <c r="I100" s="99">
        <v>669</v>
      </c>
      <c r="J100" s="99">
        <v>5</v>
      </c>
      <c r="K100" s="65">
        <f>I100/J100</f>
        <v>133.80000000000001</v>
      </c>
    </row>
    <row r="101" spans="2:11" x14ac:dyDescent="0.25">
      <c r="B101" s="53"/>
      <c r="C101" s="51"/>
      <c r="D101" s="51"/>
      <c r="E101" s="32"/>
      <c r="F101" s="53"/>
      <c r="G101" s="63"/>
      <c r="H101" s="63"/>
      <c r="I101" s="297"/>
      <c r="J101" s="297"/>
      <c r="K101" s="98"/>
    </row>
    <row r="102" spans="2:11" x14ac:dyDescent="0.25">
      <c r="B102" s="62"/>
      <c r="C102" s="62"/>
      <c r="D102" s="62"/>
      <c r="E102" s="211"/>
      <c r="F102" s="211"/>
      <c r="G102" s="63"/>
      <c r="H102" s="63"/>
      <c r="I102" s="99">
        <f>SUM(I100:I101)</f>
        <v>669</v>
      </c>
      <c r="J102" s="99">
        <f>SUM(J100:J101)</f>
        <v>5</v>
      </c>
      <c r="K102" s="65">
        <f>I102/J102</f>
        <v>133.80000000000001</v>
      </c>
    </row>
    <row r="103" spans="2:11" x14ac:dyDescent="0.25">
      <c r="B103" s="53"/>
      <c r="C103" s="51"/>
      <c r="D103" s="51"/>
      <c r="E103" s="32"/>
      <c r="F103" s="53"/>
      <c r="H103" s="76"/>
      <c r="I103" s="99"/>
      <c r="J103" s="99"/>
      <c r="K103" s="65"/>
    </row>
    <row r="104" spans="2:11" x14ac:dyDescent="0.25">
      <c r="B104" s="53"/>
      <c r="C104" s="51"/>
      <c r="D104" s="51"/>
      <c r="E104" s="32"/>
      <c r="F104" s="53"/>
      <c r="H104" s="170" t="s">
        <v>191</v>
      </c>
      <c r="I104" s="100">
        <f>I83+I88+I93+I98+I102</f>
        <v>5382</v>
      </c>
      <c r="J104" s="101">
        <f>J83+J88+J93+J98+J102</f>
        <v>40</v>
      </c>
      <c r="K104" s="102">
        <f>I104/J104</f>
        <v>134.55000000000001</v>
      </c>
    </row>
    <row r="105" spans="2:11" x14ac:dyDescent="0.25">
      <c r="B105" s="170"/>
      <c r="C105" s="62"/>
      <c r="D105" s="62"/>
      <c r="E105" s="170"/>
      <c r="F105" s="170"/>
      <c r="G105" s="6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B107" s="53"/>
      <c r="C107" s="51"/>
      <c r="D107" s="51"/>
      <c r="E107" s="32"/>
      <c r="F107" s="53"/>
      <c r="H107" s="76"/>
      <c r="I107" s="99"/>
      <c r="J107" s="99"/>
      <c r="K107" s="65"/>
    </row>
    <row r="108" spans="2:11" x14ac:dyDescent="0.25">
      <c r="H108" s="76"/>
      <c r="I108" s="62"/>
      <c r="J108" s="62"/>
      <c r="K108" s="62"/>
    </row>
    <row r="109" spans="2:11" x14ac:dyDescent="0.25">
      <c r="H109" s="70" t="s">
        <v>209</v>
      </c>
      <c r="I109" s="100">
        <f>I39+I76+I104</f>
        <v>38485</v>
      </c>
      <c r="J109" s="101">
        <f>J39+J76+J104</f>
        <v>220</v>
      </c>
      <c r="K109" s="102">
        <f>I109/J109</f>
        <v>174.93181818181819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489</v>
      </c>
    </row>
    <row r="3" spans="1:8" x14ac:dyDescent="0.25">
      <c r="B3" t="s">
        <v>488</v>
      </c>
      <c r="D3" t="s">
        <v>487</v>
      </c>
      <c r="F3" t="s">
        <v>486</v>
      </c>
      <c r="H3" t="s">
        <v>485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484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483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482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481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480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2023-02-06T14:15:23Z</dcterms:modified>
</cp:coreProperties>
</file>