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J57" i="3" l="1"/>
  <c r="AK126" i="1"/>
  <c r="AJ126" i="1"/>
  <c r="AJ125" i="1"/>
  <c r="AJ127" i="1" s="1"/>
  <c r="AK123" i="1"/>
  <c r="AJ123" i="1"/>
  <c r="AJ122" i="1"/>
  <c r="AJ124" i="1" s="1"/>
  <c r="AK120" i="1"/>
  <c r="AJ120" i="1"/>
  <c r="AJ119" i="1"/>
  <c r="AJ121" i="1" s="1"/>
  <c r="AK117" i="1"/>
  <c r="AJ117" i="1"/>
  <c r="AJ116" i="1"/>
  <c r="AJ118" i="1" s="1"/>
  <c r="AK114" i="1"/>
  <c r="AJ114" i="1"/>
  <c r="AJ113" i="1"/>
  <c r="AJ115" i="1" s="1"/>
  <c r="AK111" i="1"/>
  <c r="AJ111" i="1"/>
  <c r="AJ110" i="1"/>
  <c r="AJ112" i="1" s="1"/>
  <c r="AK108" i="1"/>
  <c r="AJ108" i="1"/>
  <c r="AJ107" i="1"/>
  <c r="AJ109" i="1" s="1"/>
  <c r="AK105" i="1"/>
  <c r="AJ105" i="1"/>
  <c r="AJ104" i="1"/>
  <c r="AJ106" i="1" s="1"/>
  <c r="AK102" i="1"/>
  <c r="AJ102" i="1"/>
  <c r="AJ101" i="1"/>
  <c r="AJ103" i="1" s="1"/>
  <c r="AK99" i="1"/>
  <c r="AJ99" i="1"/>
  <c r="AJ98" i="1"/>
  <c r="AJ100" i="1" s="1"/>
  <c r="AK93" i="1"/>
  <c r="AJ93" i="1"/>
  <c r="AJ92" i="1"/>
  <c r="AJ94" i="1" s="1"/>
  <c r="AK90" i="1"/>
  <c r="AJ90" i="1"/>
  <c r="AJ89" i="1"/>
  <c r="AJ91" i="1" s="1"/>
  <c r="AK87" i="1"/>
  <c r="AJ87" i="1"/>
  <c r="AJ86" i="1"/>
  <c r="AJ88" i="1" s="1"/>
  <c r="AK84" i="1"/>
  <c r="AJ84" i="1"/>
  <c r="AJ83" i="1"/>
  <c r="AJ85" i="1" s="1"/>
  <c r="AK81" i="1"/>
  <c r="AJ81" i="1"/>
  <c r="AJ80" i="1"/>
  <c r="AJ82" i="1" s="1"/>
  <c r="AK78" i="1"/>
  <c r="AJ78" i="1"/>
  <c r="AJ77" i="1"/>
  <c r="AJ79" i="1" s="1"/>
  <c r="AK75" i="1"/>
  <c r="AJ75" i="1"/>
  <c r="AJ74" i="1"/>
  <c r="AJ76" i="1" s="1"/>
  <c r="AK72" i="1"/>
  <c r="AJ72" i="1"/>
  <c r="AJ71" i="1"/>
  <c r="AJ73" i="1" s="1"/>
  <c r="AK69" i="1"/>
  <c r="AJ69" i="1"/>
  <c r="AJ68" i="1"/>
  <c r="AJ70" i="1" s="1"/>
  <c r="AK66" i="1"/>
  <c r="AJ66" i="1"/>
  <c r="AJ65" i="1"/>
  <c r="AJ67" i="1" s="1"/>
  <c r="AK63" i="1"/>
  <c r="AJ63" i="1"/>
  <c r="AJ62" i="1"/>
  <c r="AJ64" i="1" s="1"/>
  <c r="AK60" i="1"/>
  <c r="AJ60" i="1"/>
  <c r="AJ59" i="1"/>
  <c r="AJ61" i="1" s="1"/>
  <c r="AK57" i="1"/>
  <c r="AJ57" i="1"/>
  <c r="AJ56" i="1"/>
  <c r="AJ58" i="1" s="1"/>
  <c r="AK54" i="1"/>
  <c r="AJ54" i="1"/>
  <c r="AJ53" i="1"/>
  <c r="AJ55" i="1" s="1"/>
  <c r="AK51" i="1"/>
  <c r="AJ51" i="1"/>
  <c r="AJ50" i="1"/>
  <c r="AJ52" i="1" s="1"/>
  <c r="AK48" i="1"/>
  <c r="AJ48" i="1"/>
  <c r="AJ47" i="1"/>
  <c r="AJ49" i="1" s="1"/>
  <c r="AK45" i="1"/>
  <c r="AJ45" i="1"/>
  <c r="AJ44" i="1"/>
  <c r="AJ46" i="1" s="1"/>
  <c r="AK42" i="1"/>
  <c r="AJ42" i="1"/>
  <c r="AJ41" i="1"/>
  <c r="AJ43" i="1" s="1"/>
  <c r="AK39" i="1"/>
  <c r="AJ39" i="1"/>
  <c r="AJ38" i="1"/>
  <c r="AJ40" i="1" s="1"/>
  <c r="AK36" i="1"/>
  <c r="AJ36" i="1"/>
  <c r="AJ35" i="1"/>
  <c r="AJ37" i="1" s="1"/>
  <c r="AK33" i="1"/>
  <c r="AJ33" i="1"/>
  <c r="AJ32" i="1"/>
  <c r="AJ34" i="1" s="1"/>
  <c r="AK30" i="1"/>
  <c r="AJ30" i="1"/>
  <c r="AJ29" i="1"/>
  <c r="AJ31" i="1" s="1"/>
  <c r="AK27" i="1"/>
  <c r="AJ27" i="1"/>
  <c r="AJ26" i="1"/>
  <c r="AJ28" i="1" s="1"/>
  <c r="AK18" i="1"/>
  <c r="AJ18" i="1"/>
  <c r="AJ17" i="1"/>
  <c r="AJ19" i="1" s="1"/>
  <c r="AK15" i="1"/>
  <c r="AJ15" i="1"/>
  <c r="AJ14" i="1"/>
  <c r="AJ16" i="1" s="1"/>
  <c r="AK12" i="1"/>
  <c r="AJ12" i="1"/>
  <c r="AJ11" i="1"/>
  <c r="AJ132" i="1"/>
  <c r="AJ131" i="1"/>
  <c r="AI135" i="1"/>
  <c r="AI132" i="1"/>
  <c r="AI133" i="1" s="1"/>
  <c r="AI131" i="1"/>
  <c r="AI115" i="1"/>
  <c r="AI82" i="1"/>
  <c r="L179" i="2"/>
  <c r="L178" i="2"/>
  <c r="K180" i="2"/>
  <c r="J180" i="2"/>
  <c r="H180" i="2"/>
  <c r="J104" i="6" l="1"/>
  <c r="I104" i="6"/>
  <c r="K102" i="6"/>
  <c r="J102" i="6"/>
  <c r="I102" i="6"/>
  <c r="K96" i="6"/>
  <c r="K91" i="6"/>
  <c r="K86" i="6"/>
  <c r="K81" i="6"/>
  <c r="K100" i="6"/>
  <c r="J76" i="6"/>
  <c r="I76" i="6"/>
  <c r="K74" i="6"/>
  <c r="J74" i="6"/>
  <c r="I74" i="6"/>
  <c r="K72" i="6"/>
  <c r="K68" i="6"/>
  <c r="K63" i="6"/>
  <c r="K53" i="6"/>
  <c r="K48" i="6"/>
  <c r="K43" i="6"/>
  <c r="AH135" i="1"/>
  <c r="AH132" i="1"/>
  <c r="AH133" i="1" s="1"/>
  <c r="AH131" i="1"/>
  <c r="AH124" i="1"/>
  <c r="AH91" i="1"/>
  <c r="AH79" i="1"/>
  <c r="AH55" i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AG135" i="1" l="1"/>
  <c r="AF135" i="1"/>
  <c r="AG132" i="1"/>
  <c r="AF132" i="1"/>
  <c r="AF133" i="1" s="1"/>
  <c r="AG131" i="1"/>
  <c r="AF131" i="1"/>
  <c r="K87" i="5"/>
  <c r="K78" i="5"/>
  <c r="K73" i="5"/>
  <c r="AF100" i="1"/>
  <c r="AF67" i="1"/>
  <c r="AF13" i="1"/>
  <c r="L166" i="2"/>
  <c r="L165" i="2"/>
  <c r="L164" i="2"/>
  <c r="AG133" i="1" l="1"/>
  <c r="AB133" i="1"/>
  <c r="AA133" i="1"/>
  <c r="X133" i="1"/>
  <c r="AE132" i="1"/>
  <c r="AE133" i="1" s="1"/>
  <c r="AC132" i="1"/>
  <c r="AB132" i="1"/>
  <c r="AA132" i="1"/>
  <c r="Z132" i="1"/>
  <c r="Z133" i="1" s="1"/>
  <c r="Y132" i="1"/>
  <c r="X132" i="1"/>
  <c r="AE131" i="1"/>
  <c r="AC131" i="1"/>
  <c r="AC133" i="1" s="1"/>
  <c r="AB131" i="1"/>
  <c r="AA131" i="1"/>
  <c r="Z131" i="1"/>
  <c r="Y131" i="1"/>
  <c r="Y133" i="1" s="1"/>
  <c r="X131" i="1"/>
  <c r="W132" i="1"/>
  <c r="W133" i="1" s="1"/>
  <c r="V132" i="1"/>
  <c r="V133" i="1" s="1"/>
  <c r="U132" i="1"/>
  <c r="U133" i="1" s="1"/>
  <c r="T132" i="1"/>
  <c r="T133" i="1" s="1"/>
  <c r="S132" i="1"/>
  <c r="S133" i="1" s="1"/>
  <c r="R132" i="1"/>
  <c r="R133" i="1" s="1"/>
  <c r="Q132" i="1"/>
  <c r="Q133" i="1" s="1"/>
  <c r="P132" i="1"/>
  <c r="P133" i="1" s="1"/>
  <c r="O132" i="1"/>
  <c r="O133" i="1" s="1"/>
  <c r="N132" i="1"/>
  <c r="N133" i="1" s="1"/>
  <c r="M132" i="1"/>
  <c r="M133" i="1" s="1"/>
  <c r="L132" i="1"/>
  <c r="L133" i="1" s="1"/>
  <c r="K132" i="1"/>
  <c r="K133" i="1" s="1"/>
  <c r="J132" i="1"/>
  <c r="J133" i="1" s="1"/>
  <c r="I132" i="1"/>
  <c r="I133" i="1" s="1"/>
  <c r="H132" i="1"/>
  <c r="H133" i="1" s="1"/>
  <c r="G132" i="1"/>
  <c r="G133" i="1" s="1"/>
  <c r="F132" i="1"/>
  <c r="F133" i="1" s="1"/>
  <c r="E132" i="1"/>
  <c r="E133" i="1" s="1"/>
  <c r="D132" i="1"/>
  <c r="D133" i="1" s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O132" i="1"/>
  <c r="AO131" i="1"/>
  <c r="AD132" i="1"/>
  <c r="AD131" i="1"/>
  <c r="J44" i="3" l="1"/>
  <c r="AE124" i="1"/>
  <c r="AE112" i="1"/>
  <c r="AE70" i="1"/>
  <c r="AE67" i="1"/>
  <c r="AE61" i="1"/>
  <c r="AE58" i="1"/>
  <c r="AE43" i="1"/>
  <c r="AE40" i="1"/>
  <c r="AE19" i="1"/>
  <c r="AE13" i="1"/>
  <c r="J13" i="3"/>
  <c r="L163" i="2"/>
  <c r="L162" i="2"/>
  <c r="L161" i="2"/>
  <c r="L160" i="2"/>
  <c r="L159" i="2"/>
  <c r="L158" i="2"/>
  <c r="L157" i="2"/>
  <c r="L156" i="2"/>
  <c r="L155" i="2"/>
  <c r="L154" i="2"/>
  <c r="K37" i="4" l="1"/>
  <c r="A132" i="1"/>
  <c r="A131" i="1"/>
  <c r="AE135" i="1" l="1"/>
  <c r="AD133" i="1"/>
  <c r="AD82" i="1"/>
  <c r="AD52" i="1"/>
  <c r="AD31" i="1"/>
  <c r="AD135" i="1" s="1"/>
  <c r="L153" i="2"/>
  <c r="L152" i="2"/>
  <c r="L151" i="2"/>
  <c r="F4" i="8" l="1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J96" i="3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39" i="4" l="1"/>
  <c r="J39" i="4"/>
  <c r="I39" i="4"/>
  <c r="H39" i="4"/>
  <c r="G39" i="4"/>
  <c r="F39" i="4"/>
  <c r="E39" i="4"/>
  <c r="D39" i="4"/>
  <c r="C39" i="4"/>
  <c r="K36" i="4"/>
  <c r="K34" i="4"/>
  <c r="Z135" i="1"/>
  <c r="Y100" i="1"/>
  <c r="Y28" i="1"/>
  <c r="Y135" i="1" s="1"/>
  <c r="X16" i="1"/>
  <c r="X135" i="1" s="1"/>
  <c r="L123" i="2"/>
  <c r="K33" i="4" l="1"/>
  <c r="V85" i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AJ135" i="1" s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AO127" i="1"/>
  <c r="AO124" i="1"/>
  <c r="AO121" i="1"/>
  <c r="AO118" i="1"/>
  <c r="AO115" i="1"/>
  <c r="AO112" i="1"/>
  <c r="AO109" i="1"/>
  <c r="AO106" i="1"/>
  <c r="AO103" i="1"/>
  <c r="AO100" i="1"/>
  <c r="AO97" i="1"/>
  <c r="AO94" i="1"/>
  <c r="AO91" i="1"/>
  <c r="AO88" i="1"/>
  <c r="AO85" i="1"/>
  <c r="AO82" i="1"/>
  <c r="AO79" i="1"/>
  <c r="AO76" i="1"/>
  <c r="AO73" i="1"/>
  <c r="AO70" i="1"/>
  <c r="AO67" i="1"/>
  <c r="AO64" i="1"/>
  <c r="AO61" i="1"/>
  <c r="AO58" i="1"/>
  <c r="AO55" i="1"/>
  <c r="AO52" i="1"/>
  <c r="AO49" i="1"/>
  <c r="AO46" i="1"/>
  <c r="AO43" i="1"/>
  <c r="AO40" i="1"/>
  <c r="AO37" i="1"/>
  <c r="AO34" i="1"/>
  <c r="AO31" i="1"/>
  <c r="AO28" i="1"/>
  <c r="AO25" i="1"/>
  <c r="AO22" i="1"/>
  <c r="AO19" i="1"/>
  <c r="AO16" i="1"/>
  <c r="AO13" i="1"/>
  <c r="K25" i="4" l="1"/>
  <c r="K26" i="4"/>
  <c r="J98" i="3" l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K11" i="4" l="1"/>
  <c r="K23" i="4"/>
  <c r="O124" i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7" i="6" l="1"/>
  <c r="K30" i="4"/>
  <c r="K31" i="4"/>
  <c r="K32" i="4"/>
  <c r="K10" i="4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K35" i="4"/>
  <c r="K24" i="4"/>
  <c r="J77" i="3"/>
  <c r="L112" i="1"/>
  <c r="L100" i="1"/>
  <c r="L67" i="1"/>
  <c r="L13" i="1"/>
  <c r="L59" i="2"/>
  <c r="L58" i="2"/>
  <c r="L57" i="2"/>
  <c r="L56" i="2"/>
  <c r="L135" i="1" l="1"/>
  <c r="B60" i="4"/>
  <c r="K14" i="4" l="1"/>
  <c r="K17" i="4"/>
  <c r="AJ13" i="1"/>
  <c r="K55" i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AK129" i="1" l="1"/>
  <c r="AJ129" i="1"/>
  <c r="AJ128" i="1"/>
  <c r="AJ130" i="1" s="1"/>
  <c r="AK96" i="1"/>
  <c r="AJ96" i="1"/>
  <c r="AJ95" i="1"/>
  <c r="AJ97" i="1" s="1"/>
  <c r="AK24" i="1"/>
  <c r="AJ24" i="1"/>
  <c r="AJ23" i="1"/>
  <c r="AJ25" i="1" s="1"/>
  <c r="AK21" i="1"/>
  <c r="AJ21" i="1"/>
  <c r="AJ20" i="1"/>
  <c r="AJ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AQ112" i="1" s="1"/>
  <c r="A82" i="1"/>
  <c r="AQ82" i="1" s="1"/>
  <c r="A124" i="1"/>
  <c r="AQ124" i="1" s="1"/>
  <c r="A121" i="1"/>
  <c r="AQ121" i="1" s="1"/>
  <c r="A109" i="1"/>
  <c r="AQ109" i="1" s="1"/>
  <c r="A97" i="1"/>
  <c r="A94" i="1"/>
  <c r="A91" i="1"/>
  <c r="A64" i="1"/>
  <c r="AQ64" i="1" s="1"/>
  <c r="A49" i="1"/>
  <c r="AQ49" i="1" s="1"/>
  <c r="A46" i="1"/>
  <c r="AQ46" i="1" s="1"/>
  <c r="A37" i="1"/>
  <c r="AQ37" i="1" s="1"/>
  <c r="A28" i="1"/>
  <c r="AQ28" i="1" s="1"/>
  <c r="A22" i="1"/>
  <c r="A16" i="1"/>
  <c r="AQ16" i="1" s="1"/>
  <c r="D85" i="1" l="1"/>
  <c r="D118" i="1"/>
  <c r="D70" i="1"/>
  <c r="J28" i="3"/>
  <c r="L11" i="2"/>
  <c r="L9" i="2"/>
  <c r="J63" i="3" l="1"/>
  <c r="J19" i="5" l="1"/>
  <c r="I19" i="5"/>
  <c r="K29" i="4" l="1"/>
  <c r="K20" i="4"/>
  <c r="K28" i="4"/>
  <c r="K13" i="4"/>
  <c r="K27" i="4"/>
  <c r="K22" i="4"/>
  <c r="K18" i="4"/>
  <c r="K15" i="4"/>
  <c r="K19" i="4"/>
  <c r="K21" i="4"/>
  <c r="K9" i="4"/>
  <c r="K12" i="4"/>
  <c r="K16" i="4"/>
  <c r="K39" i="4" l="1"/>
  <c r="K57" i="5"/>
  <c r="I98" i="6" l="1"/>
  <c r="J98" i="6"/>
  <c r="I83" i="6"/>
  <c r="J83" i="6"/>
  <c r="I93" i="6"/>
  <c r="J93" i="6"/>
  <c r="I88" i="6"/>
  <c r="J88" i="6"/>
  <c r="J55" i="6"/>
  <c r="I55" i="6"/>
  <c r="K93" i="6" l="1"/>
  <c r="K83" i="6"/>
  <c r="K98" i="6"/>
  <c r="K88" i="6"/>
  <c r="J20" i="3" l="1"/>
  <c r="A133" i="1" l="1"/>
  <c r="A127" i="1"/>
  <c r="A118" i="1"/>
  <c r="A115" i="1"/>
  <c r="AQ115" i="1" s="1"/>
  <c r="A106" i="1"/>
  <c r="AQ106" i="1" s="1"/>
  <c r="A103" i="1"/>
  <c r="AQ103" i="1" s="1"/>
  <c r="A100" i="1"/>
  <c r="AQ100" i="1" s="1"/>
  <c r="A85" i="1"/>
  <c r="A76" i="1"/>
  <c r="AQ76" i="1" s="1"/>
  <c r="A73" i="1"/>
  <c r="AQ73" i="1" s="1"/>
  <c r="A70" i="1"/>
  <c r="A67" i="1"/>
  <c r="AQ67" i="1" s="1"/>
  <c r="A61" i="1"/>
  <c r="AQ61" i="1" s="1"/>
  <c r="A58" i="1"/>
  <c r="AQ58" i="1" s="1"/>
  <c r="A52" i="1"/>
  <c r="A43" i="1"/>
  <c r="AQ43" i="1" s="1"/>
  <c r="A40" i="1"/>
  <c r="AQ40" i="1" s="1"/>
  <c r="A19" i="1"/>
  <c r="AQ19" i="1" s="1"/>
  <c r="A13" i="1"/>
  <c r="AQ13" i="1" s="1"/>
  <c r="A34" i="1"/>
  <c r="A31" i="1"/>
  <c r="D52" i="1" l="1"/>
  <c r="D34" i="1"/>
  <c r="D31" i="1"/>
  <c r="AK132" i="1" l="1"/>
  <c r="K95" i="6" l="1"/>
  <c r="K90" i="6"/>
  <c r="K85" i="6"/>
  <c r="K80" i="6"/>
  <c r="K104" i="6" l="1"/>
  <c r="J82" i="3" l="1"/>
  <c r="AQ118" i="1" l="1"/>
  <c r="AQ34" i="1"/>
  <c r="AQ85" i="1" l="1"/>
  <c r="L8" i="2" l="1"/>
  <c r="L10" i="2"/>
  <c r="J70" i="6" l="1"/>
  <c r="I70" i="6"/>
  <c r="J65" i="6"/>
  <c r="I65" i="6"/>
  <c r="K62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J65" i="5"/>
  <c r="I65" i="5"/>
  <c r="K62" i="5"/>
  <c r="J60" i="5"/>
  <c r="I60" i="5"/>
  <c r="J55" i="5"/>
  <c r="I55" i="5"/>
  <c r="K52" i="5"/>
  <c r="J50" i="5"/>
  <c r="I50" i="5"/>
  <c r="K47" i="5"/>
  <c r="J45" i="5"/>
  <c r="I45" i="5"/>
  <c r="K42" i="5"/>
  <c r="J34" i="5"/>
  <c r="I34" i="5"/>
  <c r="K34" i="5" s="1"/>
  <c r="K31" i="5"/>
  <c r="J29" i="5"/>
  <c r="I29" i="5"/>
  <c r="K26" i="5"/>
  <c r="J24" i="5"/>
  <c r="I24" i="5"/>
  <c r="K21" i="5"/>
  <c r="K16" i="5"/>
  <c r="J14" i="5"/>
  <c r="I14" i="5"/>
  <c r="K11" i="5"/>
  <c r="J24" i="3"/>
  <c r="L12" i="2"/>
  <c r="L7" i="2"/>
  <c r="J38" i="5" l="1"/>
  <c r="J69" i="5"/>
  <c r="I69" i="5"/>
  <c r="I38" i="5"/>
  <c r="K27" i="6"/>
  <c r="K50" i="6"/>
  <c r="K59" i="6"/>
  <c r="K70" i="6"/>
  <c r="K32" i="6"/>
  <c r="K55" i="6"/>
  <c r="K65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L180" i="2"/>
  <c r="K45" i="6"/>
  <c r="K14" i="5"/>
  <c r="K75" i="5"/>
  <c r="AM134" i="1"/>
  <c r="E135" i="1"/>
  <c r="K76" i="6" l="1"/>
  <c r="I109" i="6"/>
  <c r="J109" i="6"/>
  <c r="K39" i="6"/>
  <c r="K91" i="5"/>
  <c r="K38" i="5"/>
  <c r="K69" i="5"/>
  <c r="AQ70" i="1"/>
  <c r="AQ52" i="1"/>
  <c r="AO133" i="1"/>
  <c r="D135" i="1"/>
  <c r="AQ31" i="1"/>
  <c r="K109" i="6" l="1"/>
  <c r="AJ133" i="1"/>
</calcChain>
</file>

<file path=xl/sharedStrings.xml><?xml version="1.0" encoding="utf-8"?>
<sst xmlns="http://schemas.openxmlformats.org/spreadsheetml/2006/main" count="1992" uniqueCount="562">
  <si>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</si>
  <si>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</si>
  <si>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</si>
  <si>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</si>
  <si>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</si>
  <si>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</si>
  <si>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</si>
  <si>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</si>
  <si>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</si>
  <si>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</si>
  <si>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</si>
  <si>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</si>
  <si>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</si>
  <si>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</si>
  <si>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</si>
  <si>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</si>
  <si>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</si>
  <si>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</si>
  <si>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</si>
  <si>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</si>
  <si>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</si>
  <si>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</si>
  <si>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</si>
  <si>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</si>
  <si>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</si>
  <si>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</si>
  <si>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</si>
  <si>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</si>
  <si>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</si>
  <si>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</si>
  <si>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</si>
  <si>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</si>
  <si>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</si>
  <si>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</si>
  <si>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</si>
  <si>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</si>
  <si>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</si>
  <si>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</si>
  <si>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</si>
  <si>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</si>
  <si>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</si>
  <si>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</si>
  <si>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</si>
  <si>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</si>
  <si>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</si>
  <si>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</si>
  <si>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</si>
  <si>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</si>
  <si>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</si>
  <si>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</si>
  <si>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</si>
  <si>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</si>
  <si>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</si>
  <si>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</si>
  <si>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</si>
  <si>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</si>
  <si>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</si>
  <si>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</si>
  <si>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</si>
  <si>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</si>
  <si>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</si>
  <si>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</si>
  <si>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</si>
  <si>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</si>
  <si>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</si>
  <si>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</si>
  <si>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</si>
  <si>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</si>
  <si>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</si>
  <si>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</si>
  <si>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</si>
  <si>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</si>
  <si>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</si>
  <si>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</si>
  <si>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</si>
  <si>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</si>
  <si>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</si>
  <si>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</si>
  <si>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</si>
  <si>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</si>
  <si>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</si>
  <si>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</si>
  <si>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</si>
  <si>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</si>
  <si>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</si>
  <si>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</si>
  <si>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</si>
  <si>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</si>
  <si>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</si>
  <si>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</si>
  <si>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</si>
  <si>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</si>
  <si>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</si>
  <si>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</si>
  <si>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</si>
  <si>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</si>
  <si>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</si>
  <si>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</si>
  <si>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</si>
  <si>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</si>
  <si>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</si>
  <si>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</si>
  <si>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</si>
  <si>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</si>
  <si>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</si>
  <si>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</si>
  <si>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</si>
  <si>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</si>
  <si>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</si>
  <si>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</si>
  <si>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</si>
  <si>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</si>
  <si>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</si>
  <si>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</si>
  <si>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</si>
  <si>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</si>
  <si>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</si>
  <si>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</si>
  <si>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</si>
  <si>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</si>
  <si>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</si>
  <si>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</si>
  <si>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</si>
  <si>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</si>
  <si>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</si>
  <si>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</si>
  <si>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</si>
  <si>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</si>
  <si>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</si>
  <si>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</si>
  <si>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</si>
  <si>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</si>
  <si>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</si>
  <si>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</si>
  <si>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</si>
  <si>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</si>
  <si>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</si>
  <si>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</si>
  <si>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</si>
  <si>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</si>
  <si>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</si>
  <si>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</si>
  <si>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</si>
  <si>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</si>
  <si>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</si>
  <si>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</si>
  <si>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</si>
  <si>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</si>
  <si>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</si>
  <si>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</si>
  <si>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</si>
  <si>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</si>
  <si>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</si>
  <si>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</si>
  <si>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</si>
  <si>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</si>
  <si>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</si>
  <si>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</si>
  <si>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</si>
  <si>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</si>
  <si>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</si>
  <si>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</si>
  <si>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</si>
  <si>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</si>
  <si>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</si>
  <si>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</si>
  <si>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</si>
  <si>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</si>
  <si>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</si>
  <si>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</si>
  <si>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</si>
  <si>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</si>
  <si>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</si>
  <si>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</si>
  <si>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</si>
  <si>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</si>
  <si>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</si>
  <si>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</si>
  <si>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</si>
  <si>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</si>
  <si>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</si>
  <si>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</si>
  <si>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</si>
  <si>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</si>
  <si>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</si>
  <si>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</si>
  <si>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</si>
  <si>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</si>
  <si>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</si>
  <si>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</si>
  <si>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</si>
  <si>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</si>
  <si>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</si>
  <si>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</si>
  <si>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</si>
  <si>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</si>
  <si>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</si>
  <si>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</si>
  <si>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</si>
  <si>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</si>
  <si>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</si>
  <si>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</si>
  <si>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</si>
  <si>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</si>
  <si>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</si>
  <si>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</si>
  <si>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</si>
  <si>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</si>
  <si>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</si>
  <si>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</si>
  <si>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</si>
  <si>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</si>
  <si>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</si>
  <si>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</si>
  <si>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</si>
  <si>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</si>
  <si>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</si>
  <si>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</si>
  <si>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</si>
  <si>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</si>
  <si>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</si>
  <si>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</si>
  <si>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</si>
  <si>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</si>
  <si>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</si>
  <si>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</si>
  <si>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</si>
  <si>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</si>
  <si>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</si>
  <si>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</si>
  <si>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</si>
  <si>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</si>
  <si>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</si>
  <si>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</si>
  <si>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</si>
  <si>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</si>
  <si>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</si>
  <si>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</si>
  <si>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</si>
  <si>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</si>
  <si>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</si>
  <si>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</si>
  <si>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</si>
  <si>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</si>
  <si>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</si>
  <si>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</si>
  <si>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</si>
  <si>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</si>
  <si>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</si>
  <si>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</si>
  <si>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</si>
  <si>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</si>
  <si>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</si>
  <si>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</si>
  <si>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</si>
  <si>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</si>
  <si>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</si>
  <si>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</si>
  <si>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</si>
  <si>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</si>
  <si>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</si>
  <si>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</si>
  <si>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</si>
  <si>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</si>
  <si>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</si>
  <si>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</si>
  <si>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</si>
  <si>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</si>
  <si>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</si>
  <si>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</si>
  <si>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</si>
  <si>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</si>
  <si>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</si>
  <si>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</si>
  <si>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</si>
  <si>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</si>
  <si>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</si>
  <si>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</si>
  <si>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</si>
  <si>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</si>
  <si>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</si>
  <si>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</si>
  <si>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</si>
  <si>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</si>
  <si>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</si>
  <si>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</si>
  <si>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</si>
  <si>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</si>
  <si>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</si>
  <si>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</si>
  <si>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</si>
  <si>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</si>
  <si>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</si>
  <si>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</si>
  <si>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</si>
  <si>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</si>
  <si>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</si>
  <si>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</si>
  <si>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</si>
  <si>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</si>
  <si>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</si>
  <si>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</si>
  <si>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</si>
  <si>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</si>
  <si>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</si>
  <si>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</si>
  <si>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</si>
  <si>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</si>
  <si>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</si>
  <si>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</si>
  <si>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</si>
  <si>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</si>
  <si>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</si>
  <si>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</si>
  <si>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</si>
  <si>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</si>
  <si>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</si>
  <si>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</si>
  <si>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</si>
  <si>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</si>
  <si>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</si>
  <si>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</si>
  <si>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</si>
  <si>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</si>
  <si>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</si>
  <si>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</si>
  <si>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</si>
  <si>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</si>
  <si>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</si>
  <si>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</si>
  <si>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</si>
  <si>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</si>
  <si>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</si>
  <si>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</si>
  <si>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</si>
  <si>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</si>
  <si>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</si>
  <si>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</si>
  <si>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</si>
  <si>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</si>
  <si>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</si>
  <si>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</si>
  <si>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</si>
  <si>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</si>
  <si>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</si>
  <si>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</si>
  <si>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</si>
  <si>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</si>
  <si>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</si>
  <si>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</si>
  <si>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</si>
  <si>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</si>
  <si>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</si>
  <si>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</si>
  <si>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</si>
  <si>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</si>
  <si>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</si>
  <si>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</si>
  <si>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</si>
  <si>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</si>
  <si>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</si>
  <si>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</si>
  <si>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</si>
  <si>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</si>
  <si>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</si>
  <si>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</si>
  <si>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</si>
  <si>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</si>
  <si>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</si>
  <si>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</si>
  <si>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</si>
  <si>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</si>
  <si>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</si>
  <si>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</si>
  <si>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</si>
  <si>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</si>
  <si>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</si>
  <si>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</si>
  <si>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</si>
  <si>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</si>
  <si>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</si>
  <si>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</si>
  <si>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</si>
  <si>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</si>
  <si>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</si>
  <si>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</si>
  <si>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</si>
  <si>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</si>
  <si>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</si>
  <si>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</si>
  <si>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</si>
  <si>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</si>
  <si>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</si>
  <si>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</si>
  <si>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</si>
  <si>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</si>
  <si>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</si>
  <si>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</si>
  <si>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</si>
  <si>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</si>
  <si>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</si>
  <si>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</si>
  <si>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</si>
  <si>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</si>
  <si>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</si>
  <si>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</si>
  <si>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</si>
  <si>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</si>
  <si>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</si>
  <si>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</si>
  <si>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</si>
  <si>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</si>
  <si>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</si>
  <si>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</si>
  <si>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</si>
  <si>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</si>
  <si>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</si>
  <si>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</si>
  <si>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</si>
  <si>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</si>
  <si>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</si>
  <si>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</si>
  <si>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</si>
  <si>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</si>
  <si>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</si>
  <si>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</si>
  <si>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</si>
  <si>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</si>
  <si>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</si>
  <si>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</si>
  <si>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</si>
  <si>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</si>
  <si>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</si>
  <si>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</si>
  <si>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</si>
  <si>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</si>
  <si>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</si>
  <si>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</si>
  <si>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</si>
  <si>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</si>
  <si>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</si>
  <si>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</si>
  <si>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</si>
  <si>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</si>
  <si>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</si>
  <si>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</si>
  <si>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</si>
  <si>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</si>
  <si>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</si>
  <si>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</si>
  <si>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</si>
  <si>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18  PODIUMS : hors 1 ère place</t>
  </si>
  <si>
    <t>GRESSELIN Cyrille - LECARPENTIER Denis</t>
  </si>
  <si>
    <t>mécontent de son jeu, mais 3 ème !</t>
  </si>
  <si>
    <t>un Bayeux fait pas l'autre, déjà vu !</t>
  </si>
  <si>
    <t>Villeneuve d'Ascq</t>
  </si>
  <si>
    <t>CDC N 2 dames  J  2</t>
  </si>
  <si>
    <t>3 èmes  Jour</t>
  </si>
  <si>
    <t>villeneuve</t>
  </si>
  <si>
    <t>d'ascq</t>
  </si>
  <si>
    <t>casse bien limitée !</t>
  </si>
  <si>
    <t>y a plus qu'à accélerer !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</si>
  <si>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</si>
  <si>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</si>
  <si>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</si>
  <si>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</si>
  <si>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</si>
  <si>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</si>
  <si>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</si>
  <si>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</si>
  <si>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</si>
  <si>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c'est qui le chef ?</t>
  </si>
  <si>
    <t>a du  mal mais faut que ça reparte !</t>
  </si>
  <si>
    <t>rien de tel qu'une pause !</t>
  </si>
  <si>
    <t>confirme le retour !</t>
  </si>
  <si>
    <t>a défaut  de trouver, le mini est fait !</t>
  </si>
  <si>
    <t>pourquoi ne pas jouer plus souvent ?</t>
  </si>
  <si>
    <t>pendules remises à l'heure !</t>
  </si>
  <si>
    <t>avait sa motivation !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</si>
  <si>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</si>
  <si>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</si>
  <si>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</si>
  <si>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</si>
  <si>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</si>
  <si>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</si>
  <si>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</si>
  <si>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</si>
  <si>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</si>
  <si>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</si>
  <si>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</si>
  <si>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</si>
  <si>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</si>
  <si>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</si>
  <si>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</si>
  <si>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jan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</si>
  <si>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</si>
  <si>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</si>
  <si>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</si>
  <si>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</si>
  <si>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</si>
  <si>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</si>
  <si>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</si>
  <si>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</si>
  <si>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</si>
  <si>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>7    TITRES</t>
  </si>
  <si>
    <t xml:space="preserve"> 12    2 èmes   places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</si>
  <si>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</si>
  <si>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</si>
  <si>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</si>
  <si>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où suis-je, qui suis-je, que fais-je ?</t>
  </si>
  <si>
    <t>a passé la marche arrière !</t>
  </si>
  <si>
    <t>c'est reparti !  Non, c'était !</t>
  </si>
  <si>
    <t>la voie est bonne, à suivre !</t>
  </si>
  <si>
    <t>maman  était là !</t>
  </si>
  <si>
    <t>début du retour !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</si>
  <si>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</si>
  <si>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</si>
  <si>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</si>
  <si>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</si>
  <si>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</si>
  <si>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</si>
  <si>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</si>
  <si>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</si>
  <si>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</si>
  <si>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</si>
  <si>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</si>
  <si>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</si>
  <si>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</si>
  <si>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Tassset  Daniel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</si>
  <si>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</si>
  <si>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</si>
  <si>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</si>
  <si>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</si>
  <si>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</si>
  <si>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</si>
  <si>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</si>
  <si>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</si>
  <si>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</si>
  <si>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c'est pas un retour, ça ?</t>
  </si>
  <si>
    <t>n' a pas joué !</t>
  </si>
  <si>
    <t>retour cool !</t>
  </si>
  <si>
    <t>c'était pas le hasard !</t>
  </si>
  <si>
    <t>a du fermer la petite porte !</t>
  </si>
  <si>
    <t>s'en est sorti, lui !</t>
  </si>
  <si>
    <t>yoyo quand tu nous tiens !</t>
  </si>
  <si>
    <t>et</t>
  </si>
  <si>
    <t>on oublie tout et on repart !</t>
  </si>
  <si>
    <t>sauve sa moyenne !</t>
  </si>
  <si>
    <t>le droit à l'erreur existe !</t>
  </si>
  <si>
    <t>argentan, c'est pas de la tarte !</t>
  </si>
  <si>
    <t>pas trouvé mais  cata !</t>
  </si>
  <si>
    <t>doit se reprendre, et vite !</t>
  </si>
  <si>
    <t>dès qu'il joue plus , ça va mieux !</t>
  </si>
  <si>
    <t>4 è J2 et 2 è Gen</t>
  </si>
  <si>
    <t>doublette st valentin</t>
  </si>
  <si>
    <t xml:space="preserve">3 èmes  </t>
  </si>
  <si>
    <t>st valentin</t>
  </si>
  <si>
    <t xml:space="preserve">    9   3 èmes   places</t>
  </si>
  <si>
    <t xml:space="preserve">doulettesb st valentin </t>
  </si>
  <si>
    <t>METIVIER Virginie - LELERRE Daniel</t>
  </si>
  <si>
    <t>ça repart !</t>
  </si>
  <si>
    <t>a joué sa moyenne listing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</si>
</sst>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15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9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3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5"/>
  <sheetViews>
    <sheetView tabSelected="1" topLeftCell="W1" workbookViewId="0">
      <selection activeCell="AL81" sqref="AL8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5" width="9.7109375" customWidth="1"/>
    <col min="36" max="36" width="10.7109375" customWidth="1"/>
    <col min="37" max="37" width="8.5703125" customWidth="1"/>
    <col min="38" max="38" width="36.140625" customWidth="1"/>
    <col min="39" max="39" width="12.42578125" customWidth="1"/>
    <col min="40" max="40" width="2.28515625" customWidth="1"/>
    <col min="41" max="41" width="9.28515625" customWidth="1"/>
    <col min="42" max="42" width="2.42578125" customWidth="1"/>
    <col min="43" max="43" width="9.85546875" customWidth="1"/>
  </cols>
  <sheetData>
    <row r="1" spans="1:45" ht="15.75" x14ac:dyDescent="0.25">
      <c r="A1" s="54" t="s">
        <v>257</v>
      </c>
    </row>
    <row r="4" spans="1:45" x14ac:dyDescent="0.25">
      <c r="A4" s="1"/>
      <c r="B4" s="141" t="s">
        <v>0</v>
      </c>
      <c r="C4" s="2"/>
      <c r="D4" s="105" t="s">
        <v>220</v>
      </c>
      <c r="E4" s="105" t="s">
        <v>282</v>
      </c>
      <c r="F4" s="229" t="s">
        <v>299</v>
      </c>
      <c r="G4" s="229" t="s">
        <v>295</v>
      </c>
      <c r="H4" s="229" t="s">
        <v>299</v>
      </c>
      <c r="I4" s="229" t="s">
        <v>295</v>
      </c>
      <c r="J4" s="229" t="s">
        <v>299</v>
      </c>
      <c r="K4" s="105" t="s">
        <v>220</v>
      </c>
      <c r="L4" s="229" t="s">
        <v>295</v>
      </c>
      <c r="M4" s="229" t="s">
        <v>299</v>
      </c>
      <c r="N4" s="105" t="s">
        <v>220</v>
      </c>
      <c r="O4" s="105" t="s">
        <v>220</v>
      </c>
      <c r="P4" s="229" t="s">
        <v>295</v>
      </c>
      <c r="Q4" s="229" t="s">
        <v>299</v>
      </c>
      <c r="R4" s="229" t="s">
        <v>411</v>
      </c>
      <c r="S4" s="229" t="s">
        <v>413</v>
      </c>
      <c r="T4" s="229" t="s">
        <v>418</v>
      </c>
      <c r="U4" s="229" t="s">
        <v>299</v>
      </c>
      <c r="V4" s="229" t="s">
        <v>438</v>
      </c>
      <c r="W4" s="105" t="s">
        <v>220</v>
      </c>
      <c r="X4" s="229" t="s">
        <v>299</v>
      </c>
      <c r="Y4" s="229" t="s">
        <v>299</v>
      </c>
      <c r="Z4" s="229" t="s">
        <v>299</v>
      </c>
      <c r="AA4" s="229" t="s">
        <v>458</v>
      </c>
      <c r="AB4" s="229" t="s">
        <v>418</v>
      </c>
      <c r="AC4" s="229" t="s">
        <v>299</v>
      </c>
      <c r="AD4" s="229" t="s">
        <v>295</v>
      </c>
      <c r="AE4" s="229" t="s">
        <v>299</v>
      </c>
      <c r="AF4" s="229" t="s">
        <v>299</v>
      </c>
      <c r="AG4" s="229" t="s">
        <v>295</v>
      </c>
      <c r="AH4" s="229" t="s">
        <v>522</v>
      </c>
      <c r="AI4" s="229" t="s">
        <v>295</v>
      </c>
      <c r="AJ4" s="116"/>
      <c r="AK4" s="117"/>
      <c r="AM4" s="4"/>
      <c r="AO4" s="5" t="s">
        <v>244</v>
      </c>
      <c r="AQ4" s="6" t="s">
        <v>1</v>
      </c>
    </row>
    <row r="5" spans="1:45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459</v>
      </c>
      <c r="AB5" s="118"/>
      <c r="AC5" s="118"/>
      <c r="AD5" s="118"/>
      <c r="AE5" s="118"/>
      <c r="AF5" s="118"/>
      <c r="AG5" s="118"/>
      <c r="AH5" s="118"/>
      <c r="AI5" s="118"/>
      <c r="AJ5" s="290" t="s">
        <v>258</v>
      </c>
      <c r="AK5" s="291"/>
      <c r="AM5" s="8"/>
      <c r="AO5" s="9" t="s">
        <v>3</v>
      </c>
      <c r="AQ5" s="10" t="s">
        <v>4</v>
      </c>
    </row>
    <row r="6" spans="1:45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6">
        <v>44836</v>
      </c>
      <c r="I6" s="236">
        <v>44843</v>
      </c>
      <c r="J6" s="236">
        <v>44843</v>
      </c>
      <c r="K6" s="236">
        <v>44843</v>
      </c>
      <c r="L6" s="236">
        <v>44850</v>
      </c>
      <c r="M6" s="236">
        <v>44850</v>
      </c>
      <c r="N6" s="236">
        <v>44850</v>
      </c>
      <c r="O6" s="236">
        <v>44857</v>
      </c>
      <c r="P6" s="236">
        <v>44871</v>
      </c>
      <c r="Q6" s="236">
        <v>44878</v>
      </c>
      <c r="R6" s="236">
        <v>44885</v>
      </c>
      <c r="S6" s="236">
        <v>44885</v>
      </c>
      <c r="T6" s="236">
        <v>44885</v>
      </c>
      <c r="U6" s="236">
        <v>44892</v>
      </c>
      <c r="V6" s="236">
        <v>44898</v>
      </c>
      <c r="W6" s="236">
        <v>44899</v>
      </c>
      <c r="X6" s="236">
        <v>44905</v>
      </c>
      <c r="Y6" s="236">
        <v>44906</v>
      </c>
      <c r="Z6" s="236">
        <v>44906</v>
      </c>
      <c r="AA6" s="236">
        <v>44948</v>
      </c>
      <c r="AB6" s="236">
        <v>44948</v>
      </c>
      <c r="AC6" s="236">
        <v>44948</v>
      </c>
      <c r="AD6" s="236">
        <v>44955</v>
      </c>
      <c r="AE6" s="236">
        <v>44955</v>
      </c>
      <c r="AF6" s="236">
        <v>44962</v>
      </c>
      <c r="AG6" s="236">
        <v>44962</v>
      </c>
      <c r="AH6" s="236">
        <v>44962</v>
      </c>
      <c r="AI6" s="236">
        <v>44976</v>
      </c>
      <c r="AJ6" s="119"/>
      <c r="AK6" s="120"/>
      <c r="AM6" s="4"/>
      <c r="AO6" s="9" t="s">
        <v>2</v>
      </c>
      <c r="AQ6" s="10" t="s">
        <v>6</v>
      </c>
    </row>
    <row r="7" spans="1:45" x14ac:dyDescent="0.25">
      <c r="A7" s="136">
        <v>2021</v>
      </c>
      <c r="B7" s="142" t="s">
        <v>7</v>
      </c>
      <c r="C7" s="7"/>
      <c r="D7" s="121" t="s">
        <v>200</v>
      </c>
      <c r="E7" s="121" t="s">
        <v>283</v>
      </c>
      <c r="F7" s="121" t="s">
        <v>283</v>
      </c>
      <c r="G7" s="121" t="s">
        <v>296</v>
      </c>
      <c r="H7" s="121" t="s">
        <v>283</v>
      </c>
      <c r="I7" s="121" t="s">
        <v>334</v>
      </c>
      <c r="J7" s="121" t="s">
        <v>334</v>
      </c>
      <c r="K7" s="121" t="s">
        <v>334</v>
      </c>
      <c r="L7" s="121" t="s">
        <v>354</v>
      </c>
      <c r="M7" s="121" t="s">
        <v>354</v>
      </c>
      <c r="N7" s="121" t="s">
        <v>354</v>
      </c>
      <c r="O7" s="121" t="s">
        <v>384</v>
      </c>
      <c r="P7" s="121" t="s">
        <v>283</v>
      </c>
      <c r="Q7" s="121" t="s">
        <v>283</v>
      </c>
      <c r="R7" s="121" t="s">
        <v>354</v>
      </c>
      <c r="S7" s="121" t="s">
        <v>354</v>
      </c>
      <c r="T7" s="121" t="s">
        <v>354</v>
      </c>
      <c r="U7" s="121" t="s">
        <v>283</v>
      </c>
      <c r="V7" s="121" t="s">
        <v>400</v>
      </c>
      <c r="W7" s="121" t="s">
        <v>440</v>
      </c>
      <c r="X7" s="121" t="s">
        <v>296</v>
      </c>
      <c r="Y7" s="121" t="s">
        <v>446</v>
      </c>
      <c r="Z7" s="121" t="s">
        <v>446</v>
      </c>
      <c r="AA7" s="121" t="s">
        <v>354</v>
      </c>
      <c r="AB7" s="121" t="s">
        <v>354</v>
      </c>
      <c r="AC7" s="121" t="s">
        <v>354</v>
      </c>
      <c r="AD7" s="121" t="s">
        <v>491</v>
      </c>
      <c r="AE7" s="121" t="s">
        <v>491</v>
      </c>
      <c r="AF7" s="121" t="s">
        <v>354</v>
      </c>
      <c r="AG7" s="121" t="s">
        <v>354</v>
      </c>
      <c r="AH7" s="121" t="s">
        <v>354</v>
      </c>
      <c r="AI7" s="121" t="s">
        <v>283</v>
      </c>
      <c r="AJ7" s="113" t="s">
        <v>8</v>
      </c>
      <c r="AK7" s="113" t="s">
        <v>9</v>
      </c>
      <c r="AM7" s="4"/>
      <c r="AO7" s="9" t="s">
        <v>245</v>
      </c>
      <c r="AQ7" s="10" t="s">
        <v>13</v>
      </c>
    </row>
    <row r="8" spans="1:45" x14ac:dyDescent="0.25">
      <c r="A8" s="136"/>
      <c r="B8" s="142" t="s">
        <v>10</v>
      </c>
      <c r="C8" s="7"/>
      <c r="D8" s="108" t="s">
        <v>263</v>
      </c>
      <c r="E8" s="230"/>
      <c r="F8" s="108" t="s">
        <v>300</v>
      </c>
      <c r="G8" s="108" t="s">
        <v>297</v>
      </c>
      <c r="H8" s="108" t="s">
        <v>311</v>
      </c>
      <c r="I8" s="108" t="s">
        <v>332</v>
      </c>
      <c r="J8" s="108" t="s">
        <v>333</v>
      </c>
      <c r="K8" s="108" t="s">
        <v>335</v>
      </c>
      <c r="L8" s="108" t="s">
        <v>355</v>
      </c>
      <c r="M8" s="108" t="s">
        <v>355</v>
      </c>
      <c r="N8" s="108" t="s">
        <v>364</v>
      </c>
      <c r="O8" s="108" t="s">
        <v>385</v>
      </c>
      <c r="P8" s="108" t="s">
        <v>400</v>
      </c>
      <c r="Q8" s="108" t="s">
        <v>400</v>
      </c>
      <c r="R8" s="108" t="s">
        <v>412</v>
      </c>
      <c r="S8" s="108" t="s">
        <v>414</v>
      </c>
      <c r="T8" s="108" t="s">
        <v>414</v>
      </c>
      <c r="U8" s="108" t="s">
        <v>384</v>
      </c>
      <c r="V8" s="108" t="s">
        <v>338</v>
      </c>
      <c r="W8" s="108" t="s">
        <v>338</v>
      </c>
      <c r="X8" s="108" t="s">
        <v>297</v>
      </c>
      <c r="Y8" s="108" t="s">
        <v>447</v>
      </c>
      <c r="Z8" s="108" t="s">
        <v>335</v>
      </c>
      <c r="AA8" s="108" t="s">
        <v>412</v>
      </c>
      <c r="AB8" s="108" t="s">
        <v>414</v>
      </c>
      <c r="AC8" s="108" t="s">
        <v>414</v>
      </c>
      <c r="AD8" s="108" t="s">
        <v>492</v>
      </c>
      <c r="AE8" s="108" t="s">
        <v>493</v>
      </c>
      <c r="AF8" s="108" t="s">
        <v>516</v>
      </c>
      <c r="AG8" s="108" t="s">
        <v>516</v>
      </c>
      <c r="AH8" s="108" t="s">
        <v>521</v>
      </c>
      <c r="AI8" s="121" t="s">
        <v>400</v>
      </c>
      <c r="AJ8" s="113" t="s">
        <v>11</v>
      </c>
      <c r="AK8" s="113" t="s">
        <v>12</v>
      </c>
      <c r="AM8" s="4"/>
      <c r="AO8" s="214" t="s">
        <v>494</v>
      </c>
      <c r="AQ8" s="10" t="s">
        <v>264</v>
      </c>
    </row>
    <row r="9" spans="1:45" x14ac:dyDescent="0.25">
      <c r="A9" s="136">
        <v>2022</v>
      </c>
      <c r="B9" s="136"/>
      <c r="C9" s="7"/>
      <c r="D9" s="108"/>
      <c r="E9" s="108"/>
      <c r="F9" s="108" t="s">
        <v>301</v>
      </c>
      <c r="G9" s="108" t="s">
        <v>298</v>
      </c>
      <c r="H9" s="108"/>
      <c r="I9" s="108" t="s">
        <v>338</v>
      </c>
      <c r="J9" s="108" t="s">
        <v>337</v>
      </c>
      <c r="K9" s="108" t="s">
        <v>336</v>
      </c>
      <c r="L9" s="108" t="s">
        <v>356</v>
      </c>
      <c r="M9" s="108" t="s">
        <v>365</v>
      </c>
      <c r="N9" s="108" t="s">
        <v>365</v>
      </c>
      <c r="O9" s="108" t="s">
        <v>386</v>
      </c>
      <c r="P9" s="108" t="s">
        <v>401</v>
      </c>
      <c r="Q9" s="108"/>
      <c r="R9" s="108" t="s">
        <v>401</v>
      </c>
      <c r="S9" s="108" t="s">
        <v>401</v>
      </c>
      <c r="T9" s="108" t="s">
        <v>365</v>
      </c>
      <c r="U9" s="108" t="s">
        <v>433</v>
      </c>
      <c r="V9" s="108" t="s">
        <v>439</v>
      </c>
      <c r="W9" s="108" t="s">
        <v>439</v>
      </c>
      <c r="X9" s="108" t="s">
        <v>445</v>
      </c>
      <c r="Y9" s="108" t="s">
        <v>14</v>
      </c>
      <c r="Z9" s="108" t="s">
        <v>14</v>
      </c>
      <c r="AA9" s="108" t="s">
        <v>401</v>
      </c>
      <c r="AB9" s="108" t="s">
        <v>401</v>
      </c>
      <c r="AC9" s="108" t="s">
        <v>365</v>
      </c>
      <c r="AD9" s="108"/>
      <c r="AE9" s="108"/>
      <c r="AF9" s="108" t="s">
        <v>356</v>
      </c>
      <c r="AG9" s="108" t="s">
        <v>365</v>
      </c>
      <c r="AH9" s="108" t="s">
        <v>365</v>
      </c>
      <c r="AI9" s="108" t="s">
        <v>556</v>
      </c>
      <c r="AJ9" s="113" t="s">
        <v>15</v>
      </c>
      <c r="AK9" s="113" t="s">
        <v>16</v>
      </c>
      <c r="AL9" s="187"/>
      <c r="AM9" s="8"/>
      <c r="AO9" s="213">
        <v>2023</v>
      </c>
      <c r="AQ9" s="10"/>
    </row>
    <row r="10" spans="1:45" x14ac:dyDescent="0.25">
      <c r="A10" s="12"/>
      <c r="B10" s="143" t="s">
        <v>17</v>
      </c>
      <c r="C10" s="13"/>
      <c r="D10" s="109" t="s">
        <v>18</v>
      </c>
      <c r="E10" s="109" t="s">
        <v>274</v>
      </c>
      <c r="F10" s="109" t="s">
        <v>18</v>
      </c>
      <c r="G10" s="109" t="s">
        <v>302</v>
      </c>
      <c r="H10" s="109" t="s">
        <v>306</v>
      </c>
      <c r="I10" s="109" t="s">
        <v>314</v>
      </c>
      <c r="J10" s="109" t="s">
        <v>314</v>
      </c>
      <c r="K10" s="109" t="s">
        <v>314</v>
      </c>
      <c r="L10" s="109" t="s">
        <v>353</v>
      </c>
      <c r="M10" s="109" t="s">
        <v>360</v>
      </c>
      <c r="N10" s="109" t="s">
        <v>362</v>
      </c>
      <c r="O10" s="109" t="s">
        <v>381</v>
      </c>
      <c r="P10" s="109" t="s">
        <v>306</v>
      </c>
      <c r="Q10" s="109" t="s">
        <v>306</v>
      </c>
      <c r="R10" s="109" t="s">
        <v>362</v>
      </c>
      <c r="S10" s="109" t="s">
        <v>353</v>
      </c>
      <c r="T10" s="109" t="s">
        <v>360</v>
      </c>
      <c r="U10" s="109" t="s">
        <v>432</v>
      </c>
      <c r="V10" s="109" t="s">
        <v>314</v>
      </c>
      <c r="W10" s="109" t="s">
        <v>362</v>
      </c>
      <c r="X10" s="109" t="s">
        <v>302</v>
      </c>
      <c r="Y10" s="109" t="s">
        <v>314</v>
      </c>
      <c r="Z10" s="109" t="s">
        <v>314</v>
      </c>
      <c r="AA10" s="109" t="s">
        <v>362</v>
      </c>
      <c r="AB10" s="109" t="s">
        <v>353</v>
      </c>
      <c r="AC10" s="109" t="s">
        <v>360</v>
      </c>
      <c r="AD10" s="109" t="s">
        <v>302</v>
      </c>
      <c r="AE10" s="109" t="s">
        <v>508</v>
      </c>
      <c r="AF10" s="109" t="s">
        <v>353</v>
      </c>
      <c r="AG10" s="109" t="s">
        <v>360</v>
      </c>
      <c r="AH10" s="109" t="s">
        <v>362</v>
      </c>
      <c r="AI10" s="109" t="s">
        <v>306</v>
      </c>
      <c r="AJ10" s="114" t="s">
        <v>14</v>
      </c>
      <c r="AK10" s="115"/>
      <c r="AM10" s="14"/>
      <c r="AO10" s="15"/>
      <c r="AQ10" s="16"/>
    </row>
    <row r="11" spans="1:45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4">
        <f>IF(SUM(D11:AI11)=0,"",SUM(D11:AI11))</f>
        <v>5959</v>
      </c>
      <c r="AK11" s="19"/>
      <c r="AL11" s="20"/>
      <c r="AM11" s="21" t="s">
        <v>19</v>
      </c>
      <c r="AO11" s="111">
        <v>6264</v>
      </c>
      <c r="AQ11" s="18"/>
    </row>
    <row r="12" spans="1:45" x14ac:dyDescent="0.25">
      <c r="A12" s="113">
        <v>40</v>
      </c>
      <c r="B12" s="123" t="s">
        <v>21</v>
      </c>
      <c r="C12" s="22" t="s">
        <v>22</v>
      </c>
      <c r="D12" s="146"/>
      <c r="E12" s="146"/>
      <c r="F12" s="219"/>
      <c r="G12" s="231"/>
      <c r="H12" s="234"/>
      <c r="I12" s="237"/>
      <c r="J12" s="237"/>
      <c r="K12" s="237">
        <v>8</v>
      </c>
      <c r="L12" s="243">
        <v>7</v>
      </c>
      <c r="M12" s="245"/>
      <c r="N12" s="245"/>
      <c r="O12" s="247">
        <v>8</v>
      </c>
      <c r="P12" s="249"/>
      <c r="Q12" s="251"/>
      <c r="R12" s="253"/>
      <c r="S12" s="253"/>
      <c r="T12" s="253"/>
      <c r="U12" s="260"/>
      <c r="V12" s="264"/>
      <c r="W12" s="264"/>
      <c r="X12" s="266"/>
      <c r="Y12" s="266">
        <v>8</v>
      </c>
      <c r="Z12" s="266"/>
      <c r="AA12" s="271"/>
      <c r="AB12" s="271"/>
      <c r="AC12" s="271"/>
      <c r="AD12" s="275"/>
      <c r="AE12" s="275">
        <v>8</v>
      </c>
      <c r="AF12" s="282">
        <v>9</v>
      </c>
      <c r="AG12" s="282"/>
      <c r="AH12" s="282"/>
      <c r="AI12" s="288"/>
      <c r="AJ12" s="144">
        <f>IF(SUM(D12:AI12)=0,"",SUM(D12:AI12))</f>
        <v>48</v>
      </c>
      <c r="AK12" s="113">
        <f>IF(COUNTA(D12:AI12)=0,"",COUNTA(D12:AI12))</f>
        <v>6</v>
      </c>
      <c r="AL12" s="287" t="s">
        <v>551</v>
      </c>
      <c r="AM12" s="24" t="s">
        <v>21</v>
      </c>
      <c r="AO12" s="113">
        <v>49</v>
      </c>
      <c r="AQ12" s="18"/>
      <c r="AR12" s="196"/>
      <c r="AS12" s="197"/>
    </row>
    <row r="13" spans="1:45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>
        <f t="shared" ref="AJ13" si="0">IF(AJ11="","",AJ11/AJ12)</f>
        <v>124.14583333333333</v>
      </c>
      <c r="AK13" s="25"/>
      <c r="AL13" s="159"/>
      <c r="AM13" s="132" t="s">
        <v>23</v>
      </c>
      <c r="AO13" s="137">
        <f>IF(AO11="","",AO11/AO12)</f>
        <v>127.83673469387755</v>
      </c>
      <c r="AQ13" s="140">
        <f>AJ13-A13</f>
        <v>-7.6291666666666771</v>
      </c>
      <c r="AR13" s="196"/>
      <c r="AS13" s="197"/>
    </row>
    <row r="14" spans="1:45" x14ac:dyDescent="0.25">
      <c r="A14" s="138">
        <v>5865</v>
      </c>
      <c r="B14" s="37" t="s">
        <v>235</v>
      </c>
      <c r="C14" s="17" t="s">
        <v>20</v>
      </c>
      <c r="D14" s="194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44">
        <f t="shared" ref="AJ14:AJ15" si="1">IF(SUM(D14:AI14)=0,"",SUM(D14:AI14))</f>
        <v>1856</v>
      </c>
      <c r="AK14" s="19"/>
      <c r="AL14" s="159"/>
      <c r="AM14" s="37" t="s">
        <v>235</v>
      </c>
      <c r="AO14" s="138">
        <v>5872</v>
      </c>
      <c r="AQ14" s="149"/>
      <c r="AR14" s="181"/>
      <c r="AS14" s="197"/>
    </row>
    <row r="15" spans="1:45" x14ac:dyDescent="0.25">
      <c r="A15" s="138">
        <v>52</v>
      </c>
      <c r="B15" s="133" t="s">
        <v>236</v>
      </c>
      <c r="C15" s="22" t="s">
        <v>22</v>
      </c>
      <c r="D15" s="194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44">
        <f t="shared" si="1"/>
        <v>16</v>
      </c>
      <c r="AK15" s="113">
        <f t="shared" ref="AK15:AK19" si="2">IF(COUNTA(D15:AI15)=0,"",COUNTA(D15:AI15))</f>
        <v>2</v>
      </c>
      <c r="AL15" s="159" t="s">
        <v>454</v>
      </c>
      <c r="AM15" s="133" t="s">
        <v>236</v>
      </c>
      <c r="AO15" s="138">
        <v>52</v>
      </c>
      <c r="AQ15" s="149"/>
      <c r="AR15" s="196"/>
      <c r="AS15" s="196"/>
    </row>
    <row r="16" spans="1:45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>
        <f t="shared" ref="AJ16:AJ19" si="3">IF(AJ14="","",AJ14/AJ15)</f>
        <v>116</v>
      </c>
      <c r="AK16" s="25"/>
      <c r="AL16" s="159"/>
      <c r="AM16" s="133" t="s">
        <v>237</v>
      </c>
      <c r="AO16" s="137">
        <f>IF(AO14="","",AO14/AO15)</f>
        <v>112.92307692307692</v>
      </c>
      <c r="AQ16" s="140">
        <f>AJ16-A16</f>
        <v>3.211538461538467</v>
      </c>
      <c r="AR16" s="196"/>
      <c r="AS16" s="196"/>
    </row>
    <row r="17" spans="1:45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>
        <f t="shared" ref="AJ17:AJ18" si="4">IF(SUM(D17:AI17)=0,"",SUM(D17:AI17))</f>
        <v>5619</v>
      </c>
      <c r="AK17" s="19"/>
      <c r="AL17" s="23"/>
      <c r="AM17" s="26" t="s">
        <v>25</v>
      </c>
      <c r="AO17" s="138">
        <v>4322</v>
      </c>
      <c r="AQ17" s="144"/>
      <c r="AR17" s="197"/>
      <c r="AS17" s="181"/>
    </row>
    <row r="18" spans="1:45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>
        <f t="shared" si="4"/>
        <v>32</v>
      </c>
      <c r="AK18" s="113">
        <f t="shared" ref="AK18:AK19" si="5">IF(COUNTA(D18:AI18)=0,"",COUNTA(D18:AI18))</f>
        <v>4</v>
      </c>
      <c r="AL18" s="159" t="s">
        <v>552</v>
      </c>
      <c r="AM18" s="27" t="s">
        <v>26</v>
      </c>
      <c r="AO18" s="138">
        <v>24</v>
      </c>
      <c r="AQ18" s="144"/>
    </row>
    <row r="19" spans="1:45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>
        <f t="shared" si="3"/>
        <v>175.59375</v>
      </c>
      <c r="AK19" s="25"/>
      <c r="AL19" s="159"/>
      <c r="AM19" s="134" t="s">
        <v>27</v>
      </c>
      <c r="AO19" s="137">
        <f>IF(AO17="","",AO17/AO18)</f>
        <v>180.08333333333334</v>
      </c>
      <c r="AQ19" s="140">
        <f>AJ19-A19</f>
        <v>-17.322916666666657</v>
      </c>
    </row>
    <row r="20" spans="1:45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4" t="str">
        <f>IF(SUM(D20:F20)=0,"",SUM(D20:F20))</f>
        <v/>
      </c>
      <c r="AK20" s="19"/>
      <c r="AL20" s="28"/>
      <c r="AM20" s="29" t="s">
        <v>28</v>
      </c>
      <c r="AO20" s="138">
        <v>533</v>
      </c>
      <c r="AQ20" s="144"/>
    </row>
    <row r="21" spans="1:45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4" t="str">
        <f>IF(SUM(D21:F21)=0,"",SUM(D21:F21))</f>
        <v/>
      </c>
      <c r="AK21" s="113" t="str">
        <f>IF(COUNTA(D21:F21)=0,"",COUNTA(D21:F21))</f>
        <v/>
      </c>
      <c r="AL21" s="159"/>
      <c r="AM21" s="27" t="s">
        <v>29</v>
      </c>
      <c r="AO21" s="138">
        <v>5</v>
      </c>
      <c r="AQ21" s="144"/>
    </row>
    <row r="22" spans="1:45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37" t="str">
        <f t="shared" ref="AJ22:AJ25" si="6">IF(AJ20="","",AJ20/AJ21)</f>
        <v/>
      </c>
      <c r="AK22" s="25"/>
      <c r="AL22" s="28"/>
      <c r="AM22" s="160" t="s">
        <v>30</v>
      </c>
      <c r="AO22" s="137">
        <f>IF(AO20="","",AO20/AO21)</f>
        <v>106.6</v>
      </c>
      <c r="AQ22" s="140"/>
    </row>
    <row r="23" spans="1:45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44" t="str">
        <f>IF(SUM(D23:F23)=0,"",SUM(D23:F23))</f>
        <v/>
      </c>
      <c r="AK23" s="19"/>
      <c r="AL23" s="30"/>
      <c r="AM23" s="21" t="s">
        <v>31</v>
      </c>
      <c r="AO23" s="111"/>
      <c r="AQ23" s="144"/>
    </row>
    <row r="24" spans="1:45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44" t="str">
        <f>IF(SUM(D24:F24)=0,"",SUM(D24:F24))</f>
        <v/>
      </c>
      <c r="AK24" s="113" t="str">
        <f>IF(COUNTA(D24:F24)=0,"",COUNTA(D24:F24))</f>
        <v/>
      </c>
      <c r="AL24" s="159"/>
      <c r="AM24" s="31" t="s">
        <v>32</v>
      </c>
      <c r="AN24" s="32"/>
      <c r="AO24" s="111"/>
      <c r="AQ24" s="144"/>
    </row>
    <row r="25" spans="1:45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37" t="str">
        <f t="shared" si="6"/>
        <v/>
      </c>
      <c r="AK25" s="25"/>
      <c r="AL25" s="23"/>
      <c r="AM25" s="132" t="s">
        <v>33</v>
      </c>
      <c r="AN25" s="32"/>
      <c r="AO25" s="137" t="str">
        <f>IF(AO23="","",AO23/AO24)</f>
        <v/>
      </c>
      <c r="AP25" s="30"/>
      <c r="AQ25" s="140"/>
    </row>
    <row r="26" spans="1:45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44">
        <f t="shared" ref="AJ26:AJ27" si="7">IF(SUM(D26:AI26)=0,"",SUM(D26:AI26))</f>
        <v>1353</v>
      </c>
      <c r="AK26" s="19"/>
      <c r="AL26" s="23"/>
      <c r="AM26" s="33" t="s">
        <v>31</v>
      </c>
      <c r="AN26" s="32"/>
      <c r="AO26" s="111">
        <v>2421</v>
      </c>
      <c r="AP26" s="34"/>
      <c r="AQ26" s="144"/>
    </row>
    <row r="27" spans="1:45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44">
        <f t="shared" si="7"/>
        <v>8</v>
      </c>
      <c r="AK27" s="113">
        <f t="shared" ref="AK27:AK58" si="8">IF(COUNTA(D27:AI27)=0,"",COUNTA(D27:AI27))</f>
        <v>1</v>
      </c>
      <c r="AL27" s="159" t="s">
        <v>453</v>
      </c>
      <c r="AM27" s="27" t="s">
        <v>34</v>
      </c>
      <c r="AN27" s="32"/>
      <c r="AO27" s="111">
        <v>15</v>
      </c>
      <c r="AP27" s="34"/>
      <c r="AQ27" s="144"/>
    </row>
    <row r="28" spans="1:45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37">
        <f t="shared" ref="AJ28:AJ91" si="9">IF(AJ26="","",AJ26/AJ27)</f>
        <v>169.125</v>
      </c>
      <c r="AK28" s="25"/>
      <c r="AL28" s="23"/>
      <c r="AM28" s="134" t="s">
        <v>35</v>
      </c>
      <c r="AN28" s="32"/>
      <c r="AO28" s="137">
        <f>IF(AO26="","",AO26/AO27)</f>
        <v>161.4</v>
      </c>
      <c r="AP28" s="30"/>
      <c r="AQ28" s="140">
        <f>AJ28-A28</f>
        <v>16.553571428571416</v>
      </c>
    </row>
    <row r="29" spans="1:45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44">
        <f t="shared" ref="AJ29:AJ30" si="10">IF(SUM(D29:AI29)=0,"",SUM(D29:AI29))</f>
        <v>20824</v>
      </c>
      <c r="AK29" s="19"/>
      <c r="AL29" s="20"/>
      <c r="AM29" s="36" t="s">
        <v>36</v>
      </c>
      <c r="AN29" s="30"/>
      <c r="AO29" s="111">
        <v>48676</v>
      </c>
      <c r="AP29" s="30"/>
      <c r="AQ29" s="144"/>
    </row>
    <row r="30" spans="1:45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44">
        <f t="shared" si="10"/>
        <v>120</v>
      </c>
      <c r="AK30" s="113">
        <f t="shared" ref="AK30:AK61" si="11">IF(COUNTA(D30:AI30)=0,"",COUNTA(D30:AI30))</f>
        <v>11</v>
      </c>
      <c r="AL30" s="159" t="s">
        <v>514</v>
      </c>
      <c r="AM30" s="31" t="s">
        <v>37</v>
      </c>
      <c r="AN30" s="30"/>
      <c r="AO30" s="111">
        <v>279</v>
      </c>
      <c r="AP30" s="30"/>
      <c r="AQ30" s="144"/>
    </row>
    <row r="31" spans="1:45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 t="shared" si="9"/>
        <v>173.53333333333333</v>
      </c>
      <c r="AK31" s="25"/>
      <c r="AL31" s="159"/>
      <c r="AM31" s="132" t="s">
        <v>38</v>
      </c>
      <c r="AN31" s="30"/>
      <c r="AO31" s="137">
        <f>IF(AO29="","",AO29/AO30)</f>
        <v>174.46594982078852</v>
      </c>
      <c r="AP31" s="30"/>
      <c r="AQ31" s="140">
        <f>AJ31-A31</f>
        <v>-1.2733333333333405</v>
      </c>
    </row>
    <row r="32" spans="1:45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44">
        <f t="shared" ref="AJ32:AJ33" si="12">IF(SUM(D32:AI32)=0,"",SUM(D32:AI32))</f>
        <v>7585</v>
      </c>
      <c r="AK32" s="19"/>
      <c r="AL32" s="185"/>
      <c r="AM32" s="37" t="s">
        <v>39</v>
      </c>
      <c r="AN32" s="30"/>
      <c r="AO32" s="111">
        <v>18568</v>
      </c>
      <c r="AP32" s="30"/>
      <c r="AQ32" s="144"/>
    </row>
    <row r="33" spans="1:43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44">
        <f t="shared" si="12"/>
        <v>40</v>
      </c>
      <c r="AK33" s="113">
        <f t="shared" ref="AK33:AK64" si="13">IF(COUNTA(D33:AI33)=0,"",COUNTA(D33:AI33))</f>
        <v>5</v>
      </c>
      <c r="AL33" s="159" t="s">
        <v>550</v>
      </c>
      <c r="AM33" s="27" t="s">
        <v>40</v>
      </c>
      <c r="AN33" s="30"/>
      <c r="AO33" s="111">
        <v>100</v>
      </c>
      <c r="AP33" s="30"/>
      <c r="AQ33" s="144"/>
    </row>
    <row r="34" spans="1:43" x14ac:dyDescent="0.25">
      <c r="A34" s="137">
        <f>A32/A33</f>
        <v>180.68867924528303</v>
      </c>
      <c r="B34" s="134" t="s">
        <v>41</v>
      </c>
      <c r="C34" s="22" t="s">
        <v>24</v>
      </c>
      <c r="D34" s="189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>
        <f t="shared" si="9"/>
        <v>189.625</v>
      </c>
      <c r="AK34" s="25"/>
      <c r="AL34" s="159"/>
      <c r="AM34" s="134" t="s">
        <v>41</v>
      </c>
      <c r="AN34" s="30"/>
      <c r="AO34" s="137">
        <f>IF(AO32="","",AO32/AO33)</f>
        <v>185.68</v>
      </c>
      <c r="AP34" s="30"/>
      <c r="AQ34" s="140">
        <f>AJ34-A34</f>
        <v>8.9363207547169736</v>
      </c>
    </row>
    <row r="35" spans="1:43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44">
        <f t="shared" ref="AJ35:AJ36" si="14">IF(SUM(D35:AI35)=0,"",SUM(D35:AI35))</f>
        <v>3346</v>
      </c>
      <c r="AK35" s="19"/>
      <c r="AL35" s="23"/>
      <c r="AM35" s="37" t="s">
        <v>39</v>
      </c>
      <c r="AO35" s="111">
        <v>4285</v>
      </c>
      <c r="AQ35" s="144"/>
    </row>
    <row r="36" spans="1:43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44">
        <f t="shared" si="14"/>
        <v>17</v>
      </c>
      <c r="AK36" s="113">
        <f t="shared" ref="AK36:AK67" si="15">IF(COUNTA(D36:AI36)=0,"",COUNTA(D36:AI36))</f>
        <v>2</v>
      </c>
      <c r="AL36" s="159" t="s">
        <v>471</v>
      </c>
      <c r="AM36" s="27" t="s">
        <v>42</v>
      </c>
      <c r="AO36" s="111">
        <v>22</v>
      </c>
      <c r="AQ36" s="144"/>
    </row>
    <row r="37" spans="1:43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9">
        <f>+AC35/AC36</f>
        <v>201.125</v>
      </c>
      <c r="AD37" s="189"/>
      <c r="AE37" s="189"/>
      <c r="AF37" s="189"/>
      <c r="AG37" s="189"/>
      <c r="AH37" s="189"/>
      <c r="AI37" s="189"/>
      <c r="AJ37" s="285">
        <f t="shared" si="9"/>
        <v>196.8235294117647</v>
      </c>
      <c r="AK37" s="25"/>
      <c r="AL37" s="23"/>
      <c r="AM37" s="134" t="s">
        <v>43</v>
      </c>
      <c r="AN37" s="30"/>
      <c r="AO37" s="137">
        <f>IF(AO35="","",AO35/AO36)</f>
        <v>194.77272727272728</v>
      </c>
      <c r="AP37" s="30"/>
      <c r="AQ37" s="140">
        <f>AJ37-A37</f>
        <v>6.0140056022408999</v>
      </c>
    </row>
    <row r="38" spans="1:43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44">
        <f t="shared" ref="AJ38:AJ39" si="16">IF(SUM(D38:AI38)=0,"",SUM(D38:AI38))</f>
        <v>13266</v>
      </c>
      <c r="AK38" s="19"/>
      <c r="AM38" s="37" t="s">
        <v>44</v>
      </c>
      <c r="AO38" s="111">
        <v>22795</v>
      </c>
      <c r="AQ38" s="144"/>
    </row>
    <row r="39" spans="1:43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44">
        <f t="shared" si="16"/>
        <v>73</v>
      </c>
      <c r="AK39" s="113">
        <f t="shared" ref="AK39:AK70" si="17">IF(COUNTA(D39:AI39)=0,"",COUNTA(D39:AI39))</f>
        <v>8</v>
      </c>
      <c r="AL39" s="159" t="s">
        <v>513</v>
      </c>
      <c r="AM39" s="27" t="s">
        <v>45</v>
      </c>
      <c r="AO39" s="111">
        <v>124</v>
      </c>
      <c r="AQ39" s="144"/>
    </row>
    <row r="40" spans="1:43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8">IF(F38="","",F38/F39)</f>
        <v>195.06666666666666</v>
      </c>
      <c r="G40" s="137"/>
      <c r="H40" s="137"/>
      <c r="I40" s="137"/>
      <c r="J40" s="137">
        <f t="shared" ref="J40" si="19">IF(J38="","",J38/J39)</f>
        <v>182.75</v>
      </c>
      <c r="K40" s="137"/>
      <c r="L40" s="137"/>
      <c r="M40" s="137"/>
      <c r="N40" s="137"/>
      <c r="O40" s="137">
        <f t="shared" ref="O40" si="20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>
        <f t="shared" si="9"/>
        <v>181.72602739726028</v>
      </c>
      <c r="AK40" s="25"/>
      <c r="AL40" s="159"/>
      <c r="AM40" s="134" t="s">
        <v>46</v>
      </c>
      <c r="AN40" s="30"/>
      <c r="AO40" s="137">
        <f>IF(AO38="","",AO38/AO39)</f>
        <v>183.83064516129033</v>
      </c>
      <c r="AP40" s="30"/>
      <c r="AQ40" s="140">
        <f>AJ40-A40</f>
        <v>-1.3707467962881026</v>
      </c>
    </row>
    <row r="41" spans="1:43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44">
        <f t="shared" ref="AJ41:AJ42" si="21">IF(SUM(D41:AI41)=0,"",SUM(D41:AI41))</f>
        <v>10196</v>
      </c>
      <c r="AK41" s="19"/>
      <c r="AL41" s="159"/>
      <c r="AM41" s="36" t="s">
        <v>44</v>
      </c>
      <c r="AN41" s="30"/>
      <c r="AO41" s="111">
        <v>11039</v>
      </c>
      <c r="AP41" s="30"/>
      <c r="AQ41" s="144"/>
    </row>
    <row r="42" spans="1:43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44">
        <f t="shared" si="21"/>
        <v>63</v>
      </c>
      <c r="AK42" s="113">
        <f t="shared" ref="AK42:AK73" si="22">IF(COUNTA(D42:AI42)=0,"",COUNTA(D42:AI42))</f>
        <v>7</v>
      </c>
      <c r="AL42" s="159" t="s">
        <v>512</v>
      </c>
      <c r="AM42" s="38" t="s">
        <v>47</v>
      </c>
      <c r="AN42" s="30"/>
      <c r="AO42" s="111">
        <v>68</v>
      </c>
      <c r="AP42" s="30"/>
      <c r="AQ42" s="144"/>
    </row>
    <row r="43" spans="1:43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3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 t="shared" si="9"/>
        <v>161.84126984126985</v>
      </c>
      <c r="AK43" s="25"/>
      <c r="AL43" s="23"/>
      <c r="AM43" s="132" t="s">
        <v>48</v>
      </c>
      <c r="AN43" s="30"/>
      <c r="AO43" s="137">
        <f>IF(AO41="","",AO41/AO42)</f>
        <v>162.33823529411765</v>
      </c>
      <c r="AP43" s="30"/>
      <c r="AQ43" s="140">
        <f>AJ43-A43</f>
        <v>1.083205325140824</v>
      </c>
    </row>
    <row r="44" spans="1:43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44">
        <f t="shared" ref="AJ44:AJ45" si="24">IF(SUM(D44:AI44)=0,"",SUM(D44:AI44))</f>
        <v>1293</v>
      </c>
      <c r="AK44" s="19"/>
      <c r="AL44" s="23"/>
      <c r="AM44" s="36" t="s">
        <v>44</v>
      </c>
      <c r="AN44" s="30"/>
      <c r="AO44" s="111">
        <v>3872</v>
      </c>
      <c r="AP44" s="30"/>
      <c r="AQ44" s="144"/>
    </row>
    <row r="45" spans="1:43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44">
        <f t="shared" si="24"/>
        <v>8</v>
      </c>
      <c r="AK45" s="113">
        <f t="shared" ref="AK45:AK76" si="25">IF(COUNTA(D45:AI45)=0,"",COUNTA(D45:AI45))</f>
        <v>1</v>
      </c>
      <c r="AL45" s="159" t="s">
        <v>348</v>
      </c>
      <c r="AM45" s="31" t="s">
        <v>49</v>
      </c>
      <c r="AN45" s="30"/>
      <c r="AO45" s="111">
        <v>26</v>
      </c>
      <c r="AP45" s="30"/>
      <c r="AQ45" s="144"/>
    </row>
    <row r="46" spans="1:43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>
        <f t="shared" si="9"/>
        <v>161.625</v>
      </c>
      <c r="AK46" s="25"/>
      <c r="AL46" s="23"/>
      <c r="AM46" s="132" t="s">
        <v>50</v>
      </c>
      <c r="AN46" s="30"/>
      <c r="AO46" s="137">
        <f>IF(AO44="","",AO44/AO45)</f>
        <v>148.92307692307693</v>
      </c>
      <c r="AP46" s="30"/>
      <c r="AQ46" s="140">
        <f>AJ46-A46</f>
        <v>18.347222222222229</v>
      </c>
    </row>
    <row r="47" spans="1:43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44">
        <f t="shared" ref="AJ47:AJ48" si="26">IF(SUM(D47:AI47)=0,"",SUM(D47:AI47))</f>
        <v>1500</v>
      </c>
      <c r="AK47" s="19"/>
      <c r="AL47" s="23"/>
      <c r="AM47" s="37" t="s">
        <v>44</v>
      </c>
      <c r="AN47" s="30"/>
      <c r="AO47" s="138">
        <v>6642</v>
      </c>
      <c r="AP47" s="30"/>
      <c r="AQ47" s="149"/>
    </row>
    <row r="48" spans="1:43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44">
        <f t="shared" si="26"/>
        <v>10</v>
      </c>
      <c r="AK48" s="113">
        <f t="shared" ref="AK48:AK94" si="27">IF(COUNTA(D48:AI48)=0,"",COUNTA(D48:AI48))</f>
        <v>2</v>
      </c>
      <c r="AL48" s="159" t="s">
        <v>549</v>
      </c>
      <c r="AM48" s="27" t="s">
        <v>241</v>
      </c>
      <c r="AN48" s="30"/>
      <c r="AO48" s="138">
        <v>42</v>
      </c>
      <c r="AP48" s="30"/>
      <c r="AQ48" s="149"/>
    </row>
    <row r="49" spans="1:43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>
        <f t="shared" si="9"/>
        <v>150</v>
      </c>
      <c r="AK49" s="25"/>
      <c r="AL49" s="23"/>
      <c r="AM49" s="134" t="s">
        <v>242</v>
      </c>
      <c r="AN49" s="30"/>
      <c r="AO49" s="137">
        <f>IF(AO47="","",AO47/AO48)</f>
        <v>158.14285714285714</v>
      </c>
      <c r="AP49" s="30"/>
      <c r="AQ49" s="140">
        <f>AJ49-A49</f>
        <v>-7.2045454545454675</v>
      </c>
    </row>
    <row r="50" spans="1:43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f t="shared" ref="AJ50:AJ51" si="28">IF(SUM(D50:AI50)=0,"",SUM(D50:AI50))</f>
        <v>19341</v>
      </c>
      <c r="AK50" s="19"/>
      <c r="AL50" s="159"/>
      <c r="AM50" s="37" t="s">
        <v>51</v>
      </c>
      <c r="AN50" s="39"/>
      <c r="AO50" s="111">
        <v>42036</v>
      </c>
      <c r="AP50" s="39"/>
      <c r="AQ50" s="144"/>
    </row>
    <row r="51" spans="1:43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f t="shared" si="28"/>
        <v>104</v>
      </c>
      <c r="AK51" s="113">
        <f t="shared" ref="AK51:AK94" si="29">IF(COUNTA(D51:AI51)=0,"",COUNTA(D51:AI51))</f>
        <v>10</v>
      </c>
      <c r="AL51" s="159" t="s">
        <v>511</v>
      </c>
      <c r="AM51" s="27" t="s">
        <v>52</v>
      </c>
      <c r="AN51" s="39"/>
      <c r="AO51" s="111">
        <v>222</v>
      </c>
      <c r="AP51" s="39"/>
      <c r="AQ51" s="144"/>
    </row>
    <row r="52" spans="1:43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40">
        <f>+Q50/Q51</f>
        <v>203.78571428571428</v>
      </c>
      <c r="R52" s="240"/>
      <c r="S52" s="240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37">
        <f t="shared" si="9"/>
        <v>185.97115384615384</v>
      </c>
      <c r="AK52" s="25"/>
      <c r="AL52" s="193"/>
      <c r="AM52" s="134" t="s">
        <v>53</v>
      </c>
      <c r="AN52" s="39"/>
      <c r="AO52" s="137">
        <f>IF(AO50="","",AO50/AO51)</f>
        <v>189.35135135135135</v>
      </c>
      <c r="AP52" s="39"/>
      <c r="AQ52" s="140">
        <f>AJ52-A52</f>
        <v>-5.7536167960479929</v>
      </c>
    </row>
    <row r="53" spans="1:43" x14ac:dyDescent="0.25">
      <c r="A53" s="165"/>
      <c r="B53" s="37" t="s">
        <v>289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44">
        <f t="shared" ref="AJ53:AJ54" si="30">IF(SUM(D53:AI53)=0,"",SUM(D53:AI53))</f>
        <v>2236</v>
      </c>
      <c r="AK53" s="19"/>
      <c r="AL53" s="193"/>
      <c r="AM53" s="37" t="s">
        <v>289</v>
      </c>
      <c r="AN53" s="39"/>
      <c r="AO53" s="138">
        <v>1743</v>
      </c>
      <c r="AP53" s="39"/>
      <c r="AQ53" s="149"/>
    </row>
    <row r="54" spans="1:43" x14ac:dyDescent="0.25">
      <c r="A54" s="165"/>
      <c r="B54" s="133" t="s">
        <v>290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44">
        <f t="shared" si="30"/>
        <v>17</v>
      </c>
      <c r="AK54" s="113">
        <f t="shared" ref="AK54:AK94" si="31">IF(COUNTA(D54:AI54)=0,"",COUNTA(D54:AI54))</f>
        <v>3</v>
      </c>
      <c r="AL54" s="159" t="s">
        <v>547</v>
      </c>
      <c r="AM54" s="133" t="s">
        <v>290</v>
      </c>
      <c r="AN54" s="39"/>
      <c r="AO54" s="138">
        <v>13</v>
      </c>
      <c r="AP54" s="39"/>
      <c r="AQ54" s="149"/>
    </row>
    <row r="55" spans="1:43" x14ac:dyDescent="0.25">
      <c r="A55" s="165"/>
      <c r="B55" s="134" t="s">
        <v>291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>
        <f t="shared" si="9"/>
        <v>131.52941176470588</v>
      </c>
      <c r="AK55" s="25"/>
      <c r="AL55" s="193"/>
      <c r="AM55" s="134" t="s">
        <v>291</v>
      </c>
      <c r="AN55" s="39"/>
      <c r="AO55" s="137">
        <f>IF(AO53="","",AO53/AO54)</f>
        <v>134.07692307692307</v>
      </c>
      <c r="AP55" s="39"/>
      <c r="AQ55" s="140"/>
    </row>
    <row r="56" spans="1:43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>
        <f t="shared" ref="AJ56:AJ57" si="32">IF(SUM(D56:AI56)=0,"",SUM(D56:AI56))</f>
        <v>17375</v>
      </c>
      <c r="AK56" s="19"/>
      <c r="AL56" s="23"/>
      <c r="AM56" s="37" t="s">
        <v>54</v>
      </c>
      <c r="AN56" s="39"/>
      <c r="AO56" s="110">
        <v>26817</v>
      </c>
      <c r="AP56" s="39"/>
      <c r="AQ56" s="144"/>
    </row>
    <row r="57" spans="1:43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>
        <f t="shared" si="32"/>
        <v>92</v>
      </c>
      <c r="AK57" s="113">
        <f t="shared" ref="AK57:AK94" si="33">IF(COUNTA(D57:AI57)=0,"",COUNTA(D57:AI57))</f>
        <v>9</v>
      </c>
      <c r="AL57" s="159" t="s">
        <v>548</v>
      </c>
      <c r="AM57" s="27" t="s">
        <v>55</v>
      </c>
      <c r="AN57" s="39"/>
      <c r="AO57" s="113">
        <v>138</v>
      </c>
      <c r="AP57" s="39"/>
      <c r="AQ57" s="144"/>
    </row>
    <row r="58" spans="1:43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40">
        <f>+M56/M57</f>
        <v>206.33333333333334</v>
      </c>
      <c r="N58" s="137"/>
      <c r="O58" s="240">
        <f>+O56/O57</f>
        <v>202.875</v>
      </c>
      <c r="P58" s="240"/>
      <c r="Q58" s="240"/>
      <c r="R58" s="240"/>
      <c r="S58" s="240"/>
      <c r="T58" s="240"/>
      <c r="U58" s="240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37">
        <f t="shared" si="9"/>
        <v>188.85869565217391</v>
      </c>
      <c r="AK58" s="25"/>
      <c r="AL58" s="159"/>
      <c r="AM58" s="134" t="s">
        <v>56</v>
      </c>
      <c r="AN58" s="39"/>
      <c r="AO58" s="137">
        <f>IF(AO56="","",AO56/AO57)</f>
        <v>194.32608695652175</v>
      </c>
      <c r="AP58" s="39"/>
      <c r="AQ58" s="140">
        <f>AJ58-A58</f>
        <v>-2.8935167372066246</v>
      </c>
    </row>
    <row r="59" spans="1:43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>
        <f t="shared" ref="AJ59:AJ60" si="34">IF(SUM(D59:AI59)=0,"",SUM(D59:AI59))</f>
        <v>4709</v>
      </c>
      <c r="AK59" s="19"/>
      <c r="AL59" s="23"/>
      <c r="AM59" s="37" t="s">
        <v>57</v>
      </c>
      <c r="AN59" s="39"/>
      <c r="AO59" s="113">
        <v>9232</v>
      </c>
      <c r="AP59" s="39"/>
      <c r="AQ59" s="144"/>
    </row>
    <row r="60" spans="1:43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>
        <f t="shared" si="34"/>
        <v>32</v>
      </c>
      <c r="AK60" s="113">
        <f t="shared" ref="AK60:AK94" si="35">IF(COUNTA(D60:AI60)=0,"",COUNTA(D60:AI60))</f>
        <v>4</v>
      </c>
      <c r="AL60" s="159" t="s">
        <v>510</v>
      </c>
      <c r="AM60" s="27" t="s">
        <v>58</v>
      </c>
      <c r="AN60" s="39"/>
      <c r="AO60" s="113">
        <v>61</v>
      </c>
      <c r="AP60" s="39"/>
      <c r="AQ60" s="144"/>
    </row>
    <row r="61" spans="1:43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6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>
        <f t="shared" si="9"/>
        <v>147.15625</v>
      </c>
      <c r="AK61" s="25"/>
      <c r="AL61" s="159"/>
      <c r="AM61" s="134" t="s">
        <v>59</v>
      </c>
      <c r="AN61" s="39"/>
      <c r="AO61" s="137">
        <f>IF(AO59="","",AO59/AO60)</f>
        <v>151.34426229508196</v>
      </c>
      <c r="AP61" s="39"/>
      <c r="AQ61" s="140">
        <f>AJ61-A61</f>
        <v>-3.1716188524590052</v>
      </c>
    </row>
    <row r="62" spans="1:43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>
        <f t="shared" ref="AJ62:AJ63" si="37">IF(SUM(D62:AI62)=0,"",SUM(D62:AI62))</f>
        <v>460</v>
      </c>
      <c r="AK62" s="19"/>
      <c r="AL62" s="23"/>
      <c r="AM62" s="37" t="s">
        <v>60</v>
      </c>
      <c r="AN62" s="39"/>
      <c r="AO62" s="111">
        <v>1663</v>
      </c>
      <c r="AP62" s="39"/>
      <c r="AQ62" s="144"/>
    </row>
    <row r="63" spans="1:43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>
        <f t="shared" si="37"/>
        <v>3</v>
      </c>
      <c r="AK63" s="113">
        <f t="shared" ref="AK63:AK94" si="38">IF(COUNTA(D63:AI63)=0,"",COUNTA(D63:AI63))</f>
        <v>1</v>
      </c>
      <c r="AL63" s="159" t="s">
        <v>375</v>
      </c>
      <c r="AM63" s="27" t="s">
        <v>34</v>
      </c>
      <c r="AN63" s="39"/>
      <c r="AO63" s="111">
        <v>10</v>
      </c>
      <c r="AP63" s="39"/>
      <c r="AQ63" s="144"/>
    </row>
    <row r="64" spans="1:43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>
        <f t="shared" si="9"/>
        <v>153.33333333333334</v>
      </c>
      <c r="AK64" s="25"/>
      <c r="AL64" s="159"/>
      <c r="AM64" s="134" t="s">
        <v>61</v>
      </c>
      <c r="AN64" s="39"/>
      <c r="AO64" s="137">
        <f>IF(AO62="","",AO62/AO63)</f>
        <v>166.3</v>
      </c>
      <c r="AP64" s="39"/>
      <c r="AQ64" s="140">
        <f>AJ64-A64</f>
        <v>-12</v>
      </c>
    </row>
    <row r="65" spans="1:43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>
        <f t="shared" ref="AJ65:AJ66" si="39">IF(SUM(D65:AI65)=0,"",SUM(D65:AI65))</f>
        <v>6337</v>
      </c>
      <c r="AK65" s="19"/>
      <c r="AL65" s="23"/>
      <c r="AM65" s="40" t="s">
        <v>62</v>
      </c>
      <c r="AN65" s="39"/>
      <c r="AO65" s="111">
        <v>8085</v>
      </c>
      <c r="AP65" s="39"/>
      <c r="AQ65" s="144"/>
    </row>
    <row r="66" spans="1:43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>
        <f t="shared" si="39"/>
        <v>48</v>
      </c>
      <c r="AK66" s="113">
        <f t="shared" ref="AK66:AK94" si="40">IF(COUNTA(D66:AI66)=0,"",COUNTA(D66:AI66))</f>
        <v>6</v>
      </c>
      <c r="AL66" s="287" t="s">
        <v>544</v>
      </c>
      <c r="AM66" s="31" t="s">
        <v>63</v>
      </c>
      <c r="AN66" s="39"/>
      <c r="AO66" s="111">
        <v>61</v>
      </c>
      <c r="AP66" s="39"/>
      <c r="AQ66" s="144"/>
    </row>
    <row r="67" spans="1:43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1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>
        <f t="shared" si="9"/>
        <v>132.02083333333334</v>
      </c>
      <c r="AK67" s="25"/>
      <c r="AL67" s="159"/>
      <c r="AM67" s="132" t="s">
        <v>64</v>
      </c>
      <c r="AN67" s="39"/>
      <c r="AO67" s="137">
        <f>IF(AO65="","",AO65/AO66)</f>
        <v>132.54098360655738</v>
      </c>
      <c r="AP67" s="39"/>
      <c r="AQ67" s="140">
        <f>AJ67-A67</f>
        <v>-10.912499999999994</v>
      </c>
    </row>
    <row r="68" spans="1:43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>
        <f t="shared" ref="AJ68:AJ69" si="42">IF(SUM(D68:AI68)=0,"",SUM(D68:AI68))</f>
        <v>16889</v>
      </c>
      <c r="AK68" s="19"/>
      <c r="AL68" s="23"/>
      <c r="AM68" s="35" t="s">
        <v>65</v>
      </c>
      <c r="AN68" s="39"/>
      <c r="AO68" s="111">
        <v>31026</v>
      </c>
      <c r="AP68" s="39"/>
      <c r="AQ68" s="144"/>
    </row>
    <row r="69" spans="1:43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>
        <f t="shared" si="42"/>
        <v>95</v>
      </c>
      <c r="AK69" s="113">
        <f t="shared" ref="AK69:AK94" si="43">IF(COUNTA(D69:AI69)=0,"",COUNTA(D69:AI69))</f>
        <v>11</v>
      </c>
      <c r="AL69" s="159" t="s">
        <v>543</v>
      </c>
      <c r="AM69" s="27" t="s">
        <v>66</v>
      </c>
      <c r="AN69" s="39"/>
      <c r="AO69" s="111">
        <v>175</v>
      </c>
      <c r="AP69" s="39"/>
      <c r="AQ69" s="144"/>
    </row>
    <row r="70" spans="1:43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4">+V68/V69</f>
        <v>182</v>
      </c>
      <c r="W70" s="137">
        <f t="shared" si="44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>
        <f t="shared" si="9"/>
        <v>177.77894736842106</v>
      </c>
      <c r="AK70" s="25"/>
      <c r="AL70" s="159"/>
      <c r="AM70" s="134" t="s">
        <v>67</v>
      </c>
      <c r="AN70" s="39"/>
      <c r="AO70" s="137">
        <f>IF(AO68="","",AO68/AO69)</f>
        <v>177.29142857142858</v>
      </c>
      <c r="AP70" s="39"/>
      <c r="AQ70" s="140">
        <f>AJ70-A70</f>
        <v>-3.4555023923444992</v>
      </c>
    </row>
    <row r="71" spans="1:43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>
        <f t="shared" ref="AJ71:AJ72" si="45">IF(SUM(D71:AI71)=0,"",SUM(D71:AI71))</f>
        <v>5011</v>
      </c>
      <c r="AK71" s="19"/>
      <c r="AL71" s="23"/>
      <c r="AM71" s="37" t="s">
        <v>68</v>
      </c>
      <c r="AN71" s="39"/>
      <c r="AO71" s="111">
        <v>12912</v>
      </c>
      <c r="AP71" s="39"/>
      <c r="AQ71" s="144"/>
    </row>
    <row r="72" spans="1:43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>
        <f t="shared" si="45"/>
        <v>29</v>
      </c>
      <c r="AK72" s="113">
        <f t="shared" ref="AK72:AK94" si="46">IF(COUNTA(D72:AI72)=0,"",COUNTA(D72:AI72))</f>
        <v>3</v>
      </c>
      <c r="AL72" s="159" t="s">
        <v>473</v>
      </c>
      <c r="AM72" s="27" t="s">
        <v>69</v>
      </c>
      <c r="AN72" s="39"/>
      <c r="AO72" s="111">
        <v>73</v>
      </c>
      <c r="AP72" s="39"/>
      <c r="AQ72" s="144"/>
    </row>
    <row r="73" spans="1:43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7">+AC71/AC72</f>
        <v>177.42857142857142</v>
      </c>
      <c r="AD73" s="137"/>
      <c r="AE73" s="137"/>
      <c r="AF73" s="137"/>
      <c r="AG73" s="137"/>
      <c r="AH73" s="137"/>
      <c r="AI73" s="137"/>
      <c r="AJ73" s="137">
        <f t="shared" si="9"/>
        <v>172.79310344827587</v>
      </c>
      <c r="AK73" s="25"/>
      <c r="AL73" s="159"/>
      <c r="AM73" s="134" t="s">
        <v>70</v>
      </c>
      <c r="AN73" s="39"/>
      <c r="AO73" s="137">
        <f>IF(AO71="","",AO71/AO72)</f>
        <v>176.87671232876713</v>
      </c>
      <c r="AP73" s="39"/>
      <c r="AQ73" s="140">
        <f>AJ73-A73</f>
        <v>-8.364199922510636</v>
      </c>
    </row>
    <row r="74" spans="1:43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>
        <f t="shared" ref="AJ74:AJ75" si="48">IF(SUM(D74:AI74)=0,"",SUM(D74:AI74))</f>
        <v>4539</v>
      </c>
      <c r="AK74" s="19"/>
      <c r="AL74" s="20"/>
      <c r="AM74" s="40" t="s">
        <v>68</v>
      </c>
      <c r="AN74" s="39"/>
      <c r="AO74" s="138">
        <v>12752</v>
      </c>
      <c r="AP74" s="39"/>
      <c r="AQ74" s="144"/>
    </row>
    <row r="75" spans="1:43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>
        <f t="shared" si="48"/>
        <v>28</v>
      </c>
      <c r="AK75" s="113">
        <f t="shared" ref="AK75:AK94" si="49">IF(COUNTA(D75:AI75)=0,"",COUNTA(D75:AI75))</f>
        <v>3</v>
      </c>
      <c r="AL75" s="159" t="s">
        <v>472</v>
      </c>
      <c r="AM75" s="31" t="s">
        <v>71</v>
      </c>
      <c r="AN75" s="39"/>
      <c r="AO75" s="138">
        <v>73</v>
      </c>
      <c r="AP75" s="39"/>
      <c r="AQ75" s="144"/>
    </row>
    <row r="76" spans="1:43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50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>
        <f t="shared" si="9"/>
        <v>162.10714285714286</v>
      </c>
      <c r="AK76" s="25"/>
      <c r="AL76" s="159"/>
      <c r="AM76" s="132" t="s">
        <v>72</v>
      </c>
      <c r="AN76" s="39"/>
      <c r="AO76" s="137">
        <f>IF(AO74="","",AO74/AO75)</f>
        <v>174.68493150684932</v>
      </c>
      <c r="AP76" s="39"/>
      <c r="AQ76" s="140">
        <f>AJ76-A76</f>
        <v>-13.129699248120289</v>
      </c>
    </row>
    <row r="77" spans="1:43" x14ac:dyDescent="0.25">
      <c r="A77" s="165"/>
      <c r="B77" s="222" t="s">
        <v>292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44">
        <f t="shared" ref="AJ77:AJ78" si="51">IF(SUM(D77:AI77)=0,"",SUM(D77:AI77))</f>
        <v>2220</v>
      </c>
      <c r="AK77" s="19"/>
      <c r="AL77" s="159"/>
      <c r="AM77" s="222" t="s">
        <v>292</v>
      </c>
      <c r="AN77" s="39"/>
      <c r="AO77" s="138">
        <v>1788</v>
      </c>
      <c r="AP77" s="39"/>
      <c r="AQ77" s="149"/>
    </row>
    <row r="78" spans="1:43" x14ac:dyDescent="0.25">
      <c r="A78" s="165"/>
      <c r="B78" s="221" t="s">
        <v>293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44">
        <f t="shared" si="51"/>
        <v>17</v>
      </c>
      <c r="AK78" s="113">
        <f t="shared" ref="AK78:AK94" si="52">IF(COUNTA(D78:AI78)=0,"",COUNTA(D78:AI78))</f>
        <v>3</v>
      </c>
      <c r="AL78" s="159" t="s">
        <v>546</v>
      </c>
      <c r="AM78" s="221" t="s">
        <v>545</v>
      </c>
      <c r="AN78" s="39"/>
      <c r="AO78" s="138">
        <v>13</v>
      </c>
      <c r="AP78" s="39"/>
      <c r="AQ78" s="149"/>
    </row>
    <row r="79" spans="1:43" x14ac:dyDescent="0.25">
      <c r="A79" s="137"/>
      <c r="B79" s="223" t="s">
        <v>294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>
        <f t="shared" si="9"/>
        <v>130.58823529411765</v>
      </c>
      <c r="AK79" s="25"/>
      <c r="AL79" s="159"/>
      <c r="AM79" s="223" t="s">
        <v>294</v>
      </c>
      <c r="AN79" s="39"/>
      <c r="AO79" s="137">
        <f>IF(AO77="","",AO77/AO78)</f>
        <v>137.53846153846155</v>
      </c>
      <c r="AP79" s="39"/>
      <c r="AQ79" s="140"/>
    </row>
    <row r="80" spans="1:43" x14ac:dyDescent="0.25">
      <c r="A80" s="138">
        <v>30507</v>
      </c>
      <c r="B80" s="222" t="s">
        <v>260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44">
        <f t="shared" ref="AJ80:AJ81" si="53">IF(SUM(D80:AI80)=0,"",SUM(D80:AI80))</f>
        <v>20992</v>
      </c>
      <c r="AK80" s="19"/>
      <c r="AL80" s="159"/>
      <c r="AM80" s="222" t="s">
        <v>260</v>
      </c>
      <c r="AN80" s="39"/>
      <c r="AO80" s="138">
        <v>35299</v>
      </c>
      <c r="AP80" s="39"/>
      <c r="AQ80" s="149"/>
    </row>
    <row r="81" spans="1:45" x14ac:dyDescent="0.25">
      <c r="A81" s="138">
        <v>162</v>
      </c>
      <c r="B81" s="221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44">
        <f t="shared" si="53"/>
        <v>113</v>
      </c>
      <c r="AK81" s="113">
        <f t="shared" ref="AK81:AK94" si="54">IF(COUNTA(D81:AI81)=0,"",COUNTA(D81:AI81))</f>
        <v>11</v>
      </c>
      <c r="AL81" s="242" t="s">
        <v>561</v>
      </c>
      <c r="AM81" s="221" t="s">
        <v>26</v>
      </c>
      <c r="AN81" s="39"/>
      <c r="AO81" s="138">
        <v>189</v>
      </c>
      <c r="AP81" s="39"/>
      <c r="AQ81" s="149"/>
    </row>
    <row r="82" spans="1:45" x14ac:dyDescent="0.25">
      <c r="A82" s="137">
        <f>A80/A81</f>
        <v>188.31481481481481</v>
      </c>
      <c r="B82" s="223" t="s">
        <v>271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5">+AC80/AC81</f>
        <v>189.66666666666666</v>
      </c>
      <c r="AD82" s="137">
        <f t="shared" si="55"/>
        <v>181.125</v>
      </c>
      <c r="AE82" s="137"/>
      <c r="AF82" s="137"/>
      <c r="AG82" s="137"/>
      <c r="AH82" s="137"/>
      <c r="AI82" s="137">
        <f>+AI80/AI81</f>
        <v>186.72727272727272</v>
      </c>
      <c r="AJ82" s="137">
        <f t="shared" si="9"/>
        <v>185.76991150442478</v>
      </c>
      <c r="AK82" s="25"/>
      <c r="AL82" s="159"/>
      <c r="AM82" s="223" t="s">
        <v>271</v>
      </c>
      <c r="AN82" s="39"/>
      <c r="AO82" s="137">
        <f>IF(AO80="","",AO80/AO81)</f>
        <v>186.76719576719577</v>
      </c>
      <c r="AP82" s="39"/>
      <c r="AQ82" s="140">
        <f>AJ82-A82</f>
        <v>-2.5449033103900263</v>
      </c>
    </row>
    <row r="83" spans="1:45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>
        <f t="shared" ref="AJ83:AJ84" si="56">IF(SUM(D83:AI83)=0,"",SUM(D83:AI83))</f>
        <v>8991</v>
      </c>
      <c r="AK83" s="19"/>
      <c r="AL83" s="159"/>
      <c r="AM83" s="40" t="s">
        <v>73</v>
      </c>
      <c r="AN83" s="39"/>
      <c r="AO83" s="111">
        <v>12386</v>
      </c>
      <c r="AP83" s="39"/>
      <c r="AQ83" s="144"/>
      <c r="AS83" s="182"/>
    </row>
    <row r="84" spans="1:45" x14ac:dyDescent="0.25">
      <c r="A84" s="111">
        <v>72</v>
      </c>
      <c r="B84" s="224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>
        <f t="shared" si="56"/>
        <v>61</v>
      </c>
      <c r="AK84" s="113">
        <f t="shared" ref="AK84:AK94" si="57">IF(COUNTA(D84:AI84)=0,"",COUNTA(D84:AI84))</f>
        <v>7</v>
      </c>
      <c r="AL84" s="159" t="s">
        <v>474</v>
      </c>
      <c r="AM84" s="31" t="s">
        <v>74</v>
      </c>
      <c r="AN84" s="39"/>
      <c r="AO84" s="111">
        <v>84</v>
      </c>
      <c r="AP84" s="39"/>
      <c r="AQ84" s="144"/>
      <c r="AS84" s="182"/>
    </row>
    <row r="85" spans="1:45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>
        <f t="shared" si="9"/>
        <v>147.39344262295083</v>
      </c>
      <c r="AK85" s="25"/>
      <c r="AL85" s="20"/>
      <c r="AM85" s="132" t="s">
        <v>75</v>
      </c>
      <c r="AN85" s="39"/>
      <c r="AO85" s="137">
        <f>IF(AO83="","",AO83/AO84)</f>
        <v>147.45238095238096</v>
      </c>
      <c r="AP85" s="39"/>
      <c r="AQ85" s="140">
        <f>AJ85-A85</f>
        <v>-4.9260018214936281</v>
      </c>
      <c r="AS85" s="181"/>
    </row>
    <row r="86" spans="1:45" x14ac:dyDescent="0.25">
      <c r="A86" s="138">
        <v>0</v>
      </c>
      <c r="B86" s="225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44">
        <f t="shared" ref="AJ86:AJ87" si="58">IF(SUM(D86:AI86)=0,"",SUM(D86:AI86))</f>
        <v>7885</v>
      </c>
      <c r="AK86" s="19"/>
      <c r="AL86" s="20"/>
      <c r="AM86" s="225" t="s">
        <v>76</v>
      </c>
      <c r="AN86" s="39"/>
      <c r="AO86" s="138">
        <v>6901</v>
      </c>
      <c r="AP86" s="39"/>
      <c r="AQ86" s="149"/>
      <c r="AS86" s="181"/>
    </row>
    <row r="87" spans="1:45" x14ac:dyDescent="0.25">
      <c r="A87" s="165"/>
      <c r="B87" s="224" t="s">
        <v>261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44">
        <f t="shared" si="58"/>
        <v>48</v>
      </c>
      <c r="AK87" s="113">
        <f t="shared" ref="AK87:AK94" si="59">IF(COUNTA(D87:AI87)=0,"",COUNTA(D87:AI87))</f>
        <v>5</v>
      </c>
      <c r="AL87" s="159" t="s">
        <v>475</v>
      </c>
      <c r="AM87" s="224" t="s">
        <v>261</v>
      </c>
      <c r="AN87" s="39"/>
      <c r="AO87" s="138">
        <v>42</v>
      </c>
      <c r="AP87" s="39"/>
      <c r="AQ87" s="149"/>
      <c r="AS87" s="181"/>
    </row>
    <row r="88" spans="1:45" x14ac:dyDescent="0.25">
      <c r="A88" s="137"/>
      <c r="B88" s="226" t="s">
        <v>272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>
        <f t="shared" si="9"/>
        <v>164.27083333333334</v>
      </c>
      <c r="AK88" s="25"/>
      <c r="AL88" s="20"/>
      <c r="AM88" s="226" t="s">
        <v>272</v>
      </c>
      <c r="AN88" s="39"/>
      <c r="AO88" s="137">
        <f>IF(AO86="","",AO86/AO87)</f>
        <v>164.3095238095238</v>
      </c>
      <c r="AP88" s="39"/>
      <c r="AQ88" s="140"/>
      <c r="AS88" s="181"/>
    </row>
    <row r="89" spans="1:45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>
        <f t="shared" ref="AJ89:AJ90" si="60">IF(SUM(D89:AI89)=0,"",SUM(D89:AI89))</f>
        <v>669</v>
      </c>
      <c r="AK89" s="19"/>
      <c r="AL89" s="23"/>
      <c r="AM89" s="37" t="s">
        <v>76</v>
      </c>
      <c r="AN89" s="39"/>
      <c r="AO89" s="138">
        <v>2257</v>
      </c>
      <c r="AP89" s="39"/>
      <c r="AQ89" s="144"/>
      <c r="AS89" s="180"/>
    </row>
    <row r="90" spans="1:45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>
        <f t="shared" si="60"/>
        <v>5</v>
      </c>
      <c r="AK90" s="113">
        <f t="shared" ref="AK90:AK94" si="61">IF(COUNTA(D90:AI90)=0,"",COUNTA(D90:AI90))</f>
        <v>1</v>
      </c>
      <c r="AL90" s="159" t="s">
        <v>540</v>
      </c>
      <c r="AM90" s="27" t="s">
        <v>77</v>
      </c>
      <c r="AN90" s="39"/>
      <c r="AO90" s="138">
        <v>15</v>
      </c>
      <c r="AP90" s="39"/>
      <c r="AQ90" s="144"/>
      <c r="AS90" s="180"/>
    </row>
    <row r="91" spans="1:45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2">+AH89/AH90</f>
        <v>133.80000000000001</v>
      </c>
      <c r="AI91" s="137"/>
      <c r="AJ91" s="137">
        <f t="shared" si="9"/>
        <v>133.80000000000001</v>
      </c>
      <c r="AK91" s="25"/>
      <c r="AL91" s="23"/>
      <c r="AM91" s="134" t="s">
        <v>78</v>
      </c>
      <c r="AN91" s="39"/>
      <c r="AO91" s="137">
        <f>IF(AO89="","",AO89/AO90)</f>
        <v>150.46666666666667</v>
      </c>
      <c r="AP91" s="39"/>
      <c r="AQ91" s="140"/>
      <c r="AS91" s="181"/>
    </row>
    <row r="92" spans="1:45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>
        <f t="shared" ref="AJ92:AJ93" si="63">IF(SUM(D92:AI92)=0,"",SUM(D92:AI92))</f>
        <v>1970</v>
      </c>
      <c r="AK92" s="19"/>
      <c r="AL92" s="159"/>
      <c r="AM92" s="40" t="s">
        <v>79</v>
      </c>
      <c r="AN92" s="39"/>
      <c r="AO92" s="111">
        <v>3263</v>
      </c>
      <c r="AP92" s="39"/>
      <c r="AQ92" s="144"/>
      <c r="AS92" s="182"/>
    </row>
    <row r="93" spans="1:45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>
        <f t="shared" si="63"/>
        <v>12</v>
      </c>
      <c r="AK93" s="113">
        <f t="shared" ref="AK93:AK94" si="64">IF(COUNTA(D93:AI93)=0,"",COUNTA(D93:AI93))</f>
        <v>2</v>
      </c>
      <c r="AL93" s="280" t="s">
        <v>476</v>
      </c>
      <c r="AM93" s="31" t="s">
        <v>80</v>
      </c>
      <c r="AN93" s="39"/>
      <c r="AO93" s="111">
        <v>20</v>
      </c>
      <c r="AP93" s="39"/>
      <c r="AQ93" s="144"/>
      <c r="AS93" s="182"/>
    </row>
    <row r="94" spans="1:45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37">
        <f t="shared" ref="AJ94" si="65">IF(AJ92="","",AJ92/AJ93)</f>
        <v>164.16666666666666</v>
      </c>
      <c r="AK94" s="25"/>
      <c r="AL94" s="23"/>
      <c r="AM94" s="132" t="s">
        <v>81</v>
      </c>
      <c r="AN94" s="39"/>
      <c r="AO94" s="137">
        <f>IF(AO92="","",AO92/AO93)</f>
        <v>163.15</v>
      </c>
      <c r="AP94" s="39"/>
      <c r="AQ94" s="140"/>
      <c r="AS94" s="181"/>
    </row>
    <row r="95" spans="1:45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 t="str">
        <f>IF(SUM(D95:F95)=0,"",SUM(D95:F95))</f>
        <v/>
      </c>
      <c r="AK95" s="19"/>
      <c r="AL95" s="23"/>
      <c r="AM95" s="37" t="s">
        <v>82</v>
      </c>
      <c r="AN95" s="39"/>
      <c r="AO95" s="111">
        <v>2135</v>
      </c>
      <c r="AP95" s="39"/>
      <c r="AQ95" s="149"/>
      <c r="AS95" s="182"/>
    </row>
    <row r="96" spans="1:45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 t="str">
        <f>IF(SUM(D96:F96)=0,"",SUM(D96:F96))</f>
        <v/>
      </c>
      <c r="AK96" s="113" t="str">
        <f>IF(COUNTA(D96:F96)=0,"",COUNTA(D96:F96))</f>
        <v/>
      </c>
      <c r="AL96" s="159"/>
      <c r="AM96" s="27" t="s">
        <v>83</v>
      </c>
      <c r="AN96" s="39"/>
      <c r="AO96" s="113">
        <v>13</v>
      </c>
      <c r="AP96" s="39"/>
      <c r="AQ96" s="144"/>
      <c r="AS96" s="183"/>
    </row>
    <row r="97" spans="1:45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37" t="str">
        <f t="shared" ref="AJ97" si="66">IF(AJ95="","",AJ95/AJ96)</f>
        <v/>
      </c>
      <c r="AK97" s="25"/>
      <c r="AL97" s="23"/>
      <c r="AM97" s="134" t="s">
        <v>84</v>
      </c>
      <c r="AN97" s="39"/>
      <c r="AO97" s="137">
        <f>IF(AO95="","",AO95/AO96)</f>
        <v>164.23076923076923</v>
      </c>
      <c r="AP97" s="39"/>
      <c r="AQ97" s="140"/>
      <c r="AS97" s="181"/>
    </row>
    <row r="98" spans="1:45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>
        <f t="shared" ref="AJ98:AJ99" si="67">IF(SUM(D98:AI98)=0,"",SUM(D98:AI98))</f>
        <v>6408</v>
      </c>
      <c r="AK98" s="19"/>
      <c r="AL98" s="159"/>
      <c r="AM98" s="40" t="s">
        <v>85</v>
      </c>
      <c r="AN98" s="39"/>
      <c r="AO98" s="113">
        <v>5740</v>
      </c>
      <c r="AP98" s="39"/>
      <c r="AQ98" s="144"/>
      <c r="AS98" s="183"/>
    </row>
    <row r="99" spans="1:45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>
        <f t="shared" si="67"/>
        <v>38</v>
      </c>
      <c r="AK99" s="113">
        <f t="shared" ref="AK99:AK127" si="68">IF(COUNTA(D99:AI99)=0,"",COUNTA(D99:AI99))</f>
        <v>4</v>
      </c>
      <c r="AL99" s="159" t="s">
        <v>541</v>
      </c>
      <c r="AM99" s="31" t="s">
        <v>86</v>
      </c>
      <c r="AN99" s="39"/>
      <c r="AO99" s="113">
        <v>35</v>
      </c>
      <c r="AP99" s="39"/>
      <c r="AQ99" s="144"/>
      <c r="AS99" s="183"/>
    </row>
    <row r="100" spans="1:45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>
        <f t="shared" ref="AJ100:AJ127" si="69">IF(AJ98="","",AJ98/AJ99)</f>
        <v>168.63157894736841</v>
      </c>
      <c r="AK100" s="25"/>
      <c r="AL100" s="23"/>
      <c r="AM100" s="132" t="s">
        <v>87</v>
      </c>
      <c r="AN100" s="39"/>
      <c r="AO100" s="137">
        <f>IF(AO98="","",AO98/AO99)</f>
        <v>164</v>
      </c>
      <c r="AP100" s="39"/>
      <c r="AQ100" s="140">
        <f>AJ100-A100</f>
        <v>15.798245614035068</v>
      </c>
      <c r="AS100" s="181"/>
    </row>
    <row r="101" spans="1:45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>
        <f t="shared" ref="AJ101:AJ102" si="70">IF(SUM(D101:AI101)=0,"",SUM(D101:AI101))</f>
        <v>2608</v>
      </c>
      <c r="AK101" s="19"/>
      <c r="AL101" s="20"/>
      <c r="AM101" s="37" t="s">
        <v>88</v>
      </c>
      <c r="AN101" s="39"/>
      <c r="AO101" s="138">
        <v>12310</v>
      </c>
      <c r="AP101" s="39"/>
      <c r="AQ101" s="144"/>
      <c r="AS101" s="180"/>
    </row>
    <row r="102" spans="1:45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>
        <f t="shared" si="70"/>
        <v>15</v>
      </c>
      <c r="AK102" s="113">
        <f t="shared" ref="AK102:AK127" si="71">IF(COUNTA(D102:AI102)=0,"",COUNTA(D102:AI102))</f>
        <v>2</v>
      </c>
      <c r="AL102" s="159" t="s">
        <v>542</v>
      </c>
      <c r="AM102" s="27" t="s">
        <v>89</v>
      </c>
      <c r="AN102" s="39"/>
      <c r="AO102" s="138">
        <v>65</v>
      </c>
      <c r="AP102" s="39"/>
      <c r="AQ102" s="144"/>
      <c r="AS102" s="180"/>
    </row>
    <row r="103" spans="1:45" x14ac:dyDescent="0.25">
      <c r="A103" s="168">
        <f>A101/A102</f>
        <v>191.75</v>
      </c>
      <c r="B103" s="134" t="s">
        <v>90</v>
      </c>
      <c r="C103" s="22" t="s">
        <v>24</v>
      </c>
      <c r="D103" s="188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37">
        <f t="shared" si="69"/>
        <v>173.86666666666667</v>
      </c>
      <c r="AK103" s="25"/>
      <c r="AL103" s="204"/>
      <c r="AM103" s="134" t="s">
        <v>90</v>
      </c>
      <c r="AN103" s="39"/>
      <c r="AO103" s="137">
        <f>IF(AO101="","",AO101/AO102)</f>
        <v>189.38461538461539</v>
      </c>
      <c r="AP103" s="39"/>
      <c r="AQ103" s="140">
        <f>AJ103-A103</f>
        <v>-17.883333333333326</v>
      </c>
      <c r="AS103" s="181"/>
    </row>
    <row r="104" spans="1:45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>
        <f t="shared" ref="AJ104:AJ105" si="72">IF(SUM(D104:AI104)=0,"",SUM(D104:AI104))</f>
        <v>6299</v>
      </c>
      <c r="AK104" s="19"/>
      <c r="AL104" s="159"/>
      <c r="AM104" s="40" t="s">
        <v>88</v>
      </c>
      <c r="AN104" s="39"/>
      <c r="AO104" s="111">
        <v>9332</v>
      </c>
      <c r="AP104" s="39"/>
      <c r="AQ104" s="144"/>
      <c r="AS104" s="182"/>
    </row>
    <row r="105" spans="1:45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>
        <f t="shared" si="72"/>
        <v>36</v>
      </c>
      <c r="AK105" s="113">
        <f t="shared" ref="AK105:AK127" si="73">IF(COUNTA(D105:AI105)=0,"",COUNTA(D105:AI105))</f>
        <v>3</v>
      </c>
      <c r="AL105" s="159" t="s">
        <v>460</v>
      </c>
      <c r="AM105" s="31" t="s">
        <v>91</v>
      </c>
      <c r="AN105" s="39"/>
      <c r="AO105" s="111">
        <v>53</v>
      </c>
      <c r="AP105" s="39"/>
      <c r="AQ105" s="144"/>
      <c r="AS105" s="182"/>
    </row>
    <row r="106" spans="1:45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>
        <f t="shared" si="69"/>
        <v>174.97222222222223</v>
      </c>
      <c r="AK106" s="25"/>
      <c r="AL106" s="159"/>
      <c r="AM106" s="132" t="s">
        <v>92</v>
      </c>
      <c r="AN106" s="39"/>
      <c r="AO106" s="137">
        <f>IF(AO104="","",AO104/AO105)</f>
        <v>176.0754716981132</v>
      </c>
      <c r="AP106" s="39"/>
      <c r="AQ106" s="140">
        <f>AJ106-A106</f>
        <v>-1.0490543735224662</v>
      </c>
      <c r="AS106" s="181"/>
    </row>
    <row r="107" spans="1:45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>
        <f t="shared" ref="AJ107:AJ108" si="74">IF(SUM(D107:AI107)=0,"",SUM(D107:AI107))</f>
        <v>2843</v>
      </c>
      <c r="AK107" s="19"/>
      <c r="AL107" s="23"/>
      <c r="AM107" s="40" t="s">
        <v>93</v>
      </c>
      <c r="AN107" s="39"/>
      <c r="AO107" s="111">
        <v>4168</v>
      </c>
      <c r="AP107" s="39"/>
      <c r="AQ107" s="144"/>
      <c r="AS107" s="182"/>
    </row>
    <row r="108" spans="1:45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>
        <f t="shared" si="74"/>
        <v>18</v>
      </c>
      <c r="AK108" s="113">
        <f t="shared" ref="AK108:AK127" si="75">IF(COUNTA(D108:AI108)=0,"",COUNTA(D108:AI108))</f>
        <v>3</v>
      </c>
      <c r="AL108" s="159" t="s">
        <v>477</v>
      </c>
      <c r="AM108" s="31" t="s">
        <v>94</v>
      </c>
      <c r="AN108" s="39"/>
      <c r="AO108" s="111">
        <v>26</v>
      </c>
      <c r="AP108" s="39"/>
      <c r="AQ108" s="144"/>
      <c r="AS108" s="182"/>
    </row>
    <row r="109" spans="1:45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>
        <f t="shared" si="69"/>
        <v>157.94444444444446</v>
      </c>
      <c r="AK109" s="25"/>
      <c r="AL109" s="23"/>
      <c r="AM109" s="132" t="s">
        <v>95</v>
      </c>
      <c r="AN109" s="39"/>
      <c r="AO109" s="137">
        <f>IF(AO107="","",AO107/AO108)</f>
        <v>160.30769230769232</v>
      </c>
      <c r="AP109" s="39"/>
      <c r="AQ109" s="140">
        <f>AJ109-A109</f>
        <v>-7.7698412698412653</v>
      </c>
      <c r="AS109" s="181"/>
    </row>
    <row r="110" spans="1:45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44">
        <f t="shared" ref="AJ110:AJ111" si="76">IF(SUM(D110:AI110)=0,"",SUM(D110:AI110))</f>
        <v>9459</v>
      </c>
      <c r="AK110" s="19"/>
      <c r="AL110" s="23"/>
      <c r="AM110" s="40" t="s">
        <v>211</v>
      </c>
      <c r="AN110" s="39"/>
      <c r="AO110" s="138">
        <v>16813</v>
      </c>
      <c r="AP110" s="39"/>
      <c r="AQ110" s="149"/>
      <c r="AS110" s="181"/>
    </row>
    <row r="111" spans="1:45" x14ac:dyDescent="0.25">
      <c r="A111" s="138">
        <v>84</v>
      </c>
      <c r="B111" s="131" t="s">
        <v>259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44">
        <f t="shared" si="76"/>
        <v>70</v>
      </c>
      <c r="AK111" s="113">
        <f t="shared" ref="AK111:AK127" si="77">IF(COUNTA(D111:AI111)=0,"",COUNTA(D111:AI111))</f>
        <v>8</v>
      </c>
      <c r="AL111" s="287" t="s">
        <v>509</v>
      </c>
      <c r="AM111" s="131" t="s">
        <v>259</v>
      </c>
      <c r="AN111" s="39"/>
      <c r="AO111" s="138">
        <v>121</v>
      </c>
      <c r="AP111" s="39"/>
      <c r="AQ111" s="149"/>
      <c r="AS111" s="181"/>
    </row>
    <row r="112" spans="1:45" x14ac:dyDescent="0.25">
      <c r="A112" s="137">
        <f>A110/A111</f>
        <v>139.8452380952381</v>
      </c>
      <c r="B112" s="132" t="s">
        <v>270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>
        <f t="shared" si="69"/>
        <v>135.12857142857143</v>
      </c>
      <c r="AK112" s="25"/>
      <c r="AL112" s="23"/>
      <c r="AM112" s="132" t="s">
        <v>270</v>
      </c>
      <c r="AN112" s="39"/>
      <c r="AO112" s="137">
        <f>IF(AO110="","",AO110/AO111)</f>
        <v>138.95041322314049</v>
      </c>
      <c r="AP112" s="39"/>
      <c r="AQ112" s="140">
        <f>AJ112-A112</f>
        <v>-4.7166666666666686</v>
      </c>
      <c r="AS112" s="181"/>
    </row>
    <row r="113" spans="1:43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1869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>
        <f t="shared" ref="AJ113:AJ114" si="78">IF(SUM(D113:AI113)=0,"",SUM(D113:AI113))</f>
        <v>15255</v>
      </c>
      <c r="AK113" s="19"/>
      <c r="AL113" s="23"/>
      <c r="AM113" s="40" t="s">
        <v>211</v>
      </c>
      <c r="AN113" s="39"/>
      <c r="AO113" s="138">
        <v>29897</v>
      </c>
      <c r="AP113" s="39"/>
      <c r="AQ113" s="149"/>
    </row>
    <row r="114" spans="1:43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>
        <f t="shared" si="78"/>
        <v>88</v>
      </c>
      <c r="AK114" s="113">
        <f t="shared" ref="AK114:AK127" si="79">IF(COUNTA(D114:AI114)=0,"",COUNTA(D114:AI114))</f>
        <v>7</v>
      </c>
      <c r="AL114" s="242" t="s">
        <v>560</v>
      </c>
      <c r="AM114" s="131" t="s">
        <v>212</v>
      </c>
      <c r="AN114" s="39"/>
      <c r="AO114" s="138">
        <v>172</v>
      </c>
      <c r="AP114" s="39"/>
      <c r="AQ114" s="149"/>
    </row>
    <row r="115" spans="1:43" x14ac:dyDescent="0.25">
      <c r="A115" s="137">
        <f>A113/A114</f>
        <v>176.44099378881987</v>
      </c>
      <c r="B115" s="177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169.90909090909091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>
        <f t="shared" si="69"/>
        <v>173.35227272727272</v>
      </c>
      <c r="AK115" s="25"/>
      <c r="AL115" s="159"/>
      <c r="AM115" s="177" t="s">
        <v>215</v>
      </c>
      <c r="AN115" s="39"/>
      <c r="AO115" s="137">
        <f>IF(AO113="","",AO113/AO114)</f>
        <v>173.81976744186048</v>
      </c>
      <c r="AP115" s="39"/>
      <c r="AQ115" s="140">
        <f>AJ115-A115</f>
        <v>-3.0887210615471474</v>
      </c>
    </row>
    <row r="116" spans="1:43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>
        <f t="shared" ref="AJ116:AJ117" si="80">IF(SUM(D116:AI116)=0,"",SUM(D116:AI116))</f>
        <v>4733</v>
      </c>
      <c r="AK116" s="19"/>
      <c r="AL116" s="23"/>
      <c r="AM116" s="40" t="s">
        <v>96</v>
      </c>
      <c r="AN116" s="39"/>
      <c r="AO116" s="111">
        <v>12717</v>
      </c>
      <c r="AP116" s="39"/>
      <c r="AQ116" s="144"/>
    </row>
    <row r="117" spans="1:43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>
        <f t="shared" si="80"/>
        <v>29</v>
      </c>
      <c r="AK117" s="113">
        <f t="shared" ref="AK117:AK127" si="81">IF(COUNTA(D117:AI117)=0,"",COUNTA(D117:AI117))</f>
        <v>4</v>
      </c>
      <c r="AL117" s="159" t="s">
        <v>461</v>
      </c>
      <c r="AM117" s="31" t="s">
        <v>97</v>
      </c>
      <c r="AN117" s="39"/>
      <c r="AO117" s="111">
        <v>77</v>
      </c>
      <c r="AP117" s="39"/>
      <c r="AQ117" s="144"/>
    </row>
    <row r="118" spans="1:43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>
        <f t="shared" si="69"/>
        <v>163.20689655172413</v>
      </c>
      <c r="AK118" s="25"/>
      <c r="AL118" s="23"/>
      <c r="AM118" s="132" t="s">
        <v>98</v>
      </c>
      <c r="AN118" s="39"/>
      <c r="AO118" s="137">
        <f>IF(AO116="","",AO116/AO117)</f>
        <v>165.15584415584416</v>
      </c>
      <c r="AP118" s="39"/>
      <c r="AQ118" s="140">
        <f>AJ118-A118</f>
        <v>-3.2674624226348499</v>
      </c>
    </row>
    <row r="119" spans="1:43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>
        <f t="shared" ref="AJ119:AJ120" si="82">IF(SUM(D119:AI119)=0,"",SUM(D119:AI119))</f>
        <v>11191</v>
      </c>
      <c r="AK119" s="19"/>
      <c r="AL119" s="23"/>
      <c r="AM119" s="37" t="s">
        <v>205</v>
      </c>
      <c r="AN119" s="39"/>
      <c r="AO119" s="138">
        <v>27855</v>
      </c>
      <c r="AP119" s="39"/>
      <c r="AQ119" s="149"/>
    </row>
    <row r="120" spans="1:43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>
        <f t="shared" si="82"/>
        <v>64</v>
      </c>
      <c r="AK120" s="113">
        <f t="shared" ref="AK120:AK127" si="83">IF(COUNTA(D120:AI120)=0,"",COUNTA(D120:AI120))</f>
        <v>8</v>
      </c>
      <c r="AL120" s="159" t="s">
        <v>478</v>
      </c>
      <c r="AM120" s="37" t="s">
        <v>206</v>
      </c>
      <c r="AN120" s="39"/>
      <c r="AO120" s="138">
        <v>156</v>
      </c>
      <c r="AP120" s="39"/>
      <c r="AQ120" s="149"/>
    </row>
    <row r="121" spans="1:43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>
        <f t="shared" si="69"/>
        <v>174.859375</v>
      </c>
      <c r="AK121" s="25"/>
      <c r="AL121" s="23"/>
      <c r="AM121" s="134" t="s">
        <v>207</v>
      </c>
      <c r="AN121" s="39"/>
      <c r="AO121" s="137">
        <f>IF(AO119="","",AO119/AO120)</f>
        <v>178.55769230769232</v>
      </c>
      <c r="AP121" s="39"/>
      <c r="AQ121" s="140">
        <f>AJ121-A121</f>
        <v>-6.640625</v>
      </c>
    </row>
    <row r="122" spans="1:43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>
        <f t="shared" ref="AJ122:AJ123" si="84">IF(SUM(D122:AI122)=0,"",SUM(D122:AI122))</f>
        <v>4605</v>
      </c>
      <c r="AK122" s="19"/>
      <c r="AL122" s="23"/>
      <c r="AM122" s="37" t="s">
        <v>99</v>
      </c>
      <c r="AN122" s="39"/>
      <c r="AO122" s="138">
        <v>8436</v>
      </c>
      <c r="AP122" s="39"/>
      <c r="AQ122" s="149"/>
    </row>
    <row r="123" spans="1:43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>
        <f t="shared" si="84"/>
        <v>31</v>
      </c>
      <c r="AK123" s="113">
        <f t="shared" ref="AK123:AK127" si="85">IF(COUNTA(D123:AI123)=0,"",COUNTA(D123:AI123))</f>
        <v>5</v>
      </c>
      <c r="AL123" s="299" t="s">
        <v>539</v>
      </c>
      <c r="AM123" s="27" t="s">
        <v>100</v>
      </c>
      <c r="AN123" s="39"/>
      <c r="AO123" s="138">
        <v>57</v>
      </c>
      <c r="AP123" s="39"/>
      <c r="AQ123" s="149"/>
    </row>
    <row r="124" spans="1:43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>
        <f t="shared" si="69"/>
        <v>148.54838709677421</v>
      </c>
      <c r="AK124" s="25"/>
      <c r="AL124" s="41"/>
      <c r="AM124" s="134" t="s">
        <v>101</v>
      </c>
      <c r="AN124" s="39"/>
      <c r="AO124" s="137">
        <f>IF(AO122="","",AO122/AO123)</f>
        <v>148</v>
      </c>
      <c r="AP124" s="39"/>
      <c r="AQ124" s="140">
        <f>AJ124-A124</f>
        <v>2.115551275878687</v>
      </c>
    </row>
    <row r="125" spans="1:43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>
        <f t="shared" ref="AJ125:AJ126" si="86">IF(SUM(D125:AI125)=0,"",SUM(D125:AI125))</f>
        <v>1521</v>
      </c>
      <c r="AK125" s="19"/>
      <c r="AL125" s="23"/>
      <c r="AM125" s="37" t="s">
        <v>102</v>
      </c>
      <c r="AN125" s="39"/>
      <c r="AO125" s="138">
        <v>1155</v>
      </c>
      <c r="AP125" s="39"/>
      <c r="AQ125" s="144"/>
    </row>
    <row r="126" spans="1:43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>
        <f t="shared" si="86"/>
        <v>8</v>
      </c>
      <c r="AK126" s="113">
        <f t="shared" ref="AK126:AK127" si="87">IF(COUNTA(D126:AI126)=0,"",COUNTA(D126:AI126))</f>
        <v>1</v>
      </c>
      <c r="AL126" s="159" t="s">
        <v>538</v>
      </c>
      <c r="AM126" s="27" t="s">
        <v>26</v>
      </c>
      <c r="AN126" s="39"/>
      <c r="AO126" s="138">
        <v>7</v>
      </c>
      <c r="AP126" s="39"/>
      <c r="AQ126" s="144"/>
    </row>
    <row r="127" spans="1:43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285">
        <f t="shared" si="69"/>
        <v>190.125</v>
      </c>
      <c r="AK127" s="25"/>
      <c r="AL127" s="159"/>
      <c r="AM127" s="134" t="s">
        <v>103</v>
      </c>
      <c r="AN127" s="39"/>
      <c r="AO127" s="137">
        <f>IF(AO125="","",AO125/AO126)</f>
        <v>165</v>
      </c>
      <c r="AP127" s="39"/>
      <c r="AQ127" s="140"/>
    </row>
    <row r="128" spans="1:43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4" t="str">
        <f t="shared" ref="AJ128:AJ129" si="88">IF(SUM(D128:F128)=0,"",SUM(D128:F128))</f>
        <v/>
      </c>
      <c r="AK128" s="19"/>
      <c r="AL128" s="28"/>
      <c r="AM128" s="42" t="s">
        <v>104</v>
      </c>
      <c r="AN128" s="39"/>
      <c r="AO128" s="138">
        <v>0</v>
      </c>
      <c r="AP128" s="39"/>
      <c r="AQ128" s="154"/>
    </row>
    <row r="129" spans="1:43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4" t="str">
        <f t="shared" si="88"/>
        <v/>
      </c>
      <c r="AK129" s="113" t="str">
        <f t="shared" ref="AK129" si="89">IF(COUNTA(D129:F129)=0,"",COUNTA(D129:F129))</f>
        <v/>
      </c>
      <c r="AL129" s="159"/>
      <c r="AM129" s="31" t="s">
        <v>74</v>
      </c>
      <c r="AN129" s="39"/>
      <c r="AO129" s="138">
        <v>0</v>
      </c>
      <c r="AP129" s="39"/>
      <c r="AQ129" s="149"/>
    </row>
    <row r="130" spans="1:43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37" t="str">
        <f t="shared" ref="AJ130" si="90">IF(AJ128="","",AJ128/AJ129)</f>
        <v/>
      </c>
      <c r="AK130" s="25"/>
      <c r="AL130" s="28"/>
      <c r="AM130" s="132" t="s">
        <v>105</v>
      </c>
      <c r="AN130" s="39"/>
      <c r="AO130" s="137"/>
      <c r="AP130" s="39"/>
      <c r="AQ130" s="140"/>
    </row>
    <row r="131" spans="1:43" x14ac:dyDescent="0.25">
      <c r="A131" s="139" t="e">
        <f>A11+A14+A17+A20+A23+A26+A29+A32+A35+A38+A41+A44+A47+A50+A56+A59+A62+A65+A68+A71+A74+A80+A83+A89+A92+A95+A98++A101+A104+A107+A110+A113+A116+A119+#REF!+A122+#REF!+A125+A128</f>
        <v>#REF!</v>
      </c>
      <c r="B131" s="43"/>
      <c r="C131" s="22" t="s">
        <v>20</v>
      </c>
      <c r="D131" s="139">
        <f t="shared" ref="D131:AC131" si="91">D11+D14+D17+D20+D23+D26+D29+D32+D35+D38+D41+D44+D47+D50+D53+D56+D59+D62+D65+D68+D71+D74+D77+D80+D83+D86+D89+D92+D95+D98+D101+D104+D107+D110+D113+D116+D119+D122+D125+D128</f>
        <v>8417</v>
      </c>
      <c r="E131" s="139">
        <f t="shared" si="91"/>
        <v>2693</v>
      </c>
      <c r="F131" s="139">
        <f t="shared" si="91"/>
        <v>26552</v>
      </c>
      <c r="G131" s="139">
        <f t="shared" si="91"/>
        <v>1090</v>
      </c>
      <c r="H131" s="139">
        <f t="shared" si="91"/>
        <v>19151</v>
      </c>
      <c r="I131" s="139">
        <f t="shared" si="91"/>
        <v>21365</v>
      </c>
      <c r="J131" s="139">
        <f t="shared" si="91"/>
        <v>8681</v>
      </c>
      <c r="K131" s="139">
        <f t="shared" si="91"/>
        <v>9168</v>
      </c>
      <c r="L131" s="139">
        <f t="shared" si="91"/>
        <v>3668</v>
      </c>
      <c r="M131" s="139">
        <f t="shared" si="91"/>
        <v>8455</v>
      </c>
      <c r="N131" s="139">
        <f t="shared" si="91"/>
        <v>2807</v>
      </c>
      <c r="O131" s="139">
        <f t="shared" si="91"/>
        <v>18188</v>
      </c>
      <c r="P131" s="139">
        <f t="shared" si="91"/>
        <v>5314</v>
      </c>
      <c r="Q131" s="139">
        <f t="shared" si="91"/>
        <v>15406</v>
      </c>
      <c r="R131" s="139">
        <f t="shared" si="91"/>
        <v>7461</v>
      </c>
      <c r="S131" s="139">
        <f t="shared" si="91"/>
        <v>4274</v>
      </c>
      <c r="T131" s="139">
        <f t="shared" si="91"/>
        <v>8136</v>
      </c>
      <c r="U131" s="139">
        <f t="shared" si="91"/>
        <v>8379</v>
      </c>
      <c r="V131" s="139">
        <f t="shared" si="91"/>
        <v>6157</v>
      </c>
      <c r="W131" s="139">
        <f t="shared" si="91"/>
        <v>2174</v>
      </c>
      <c r="X131" s="139">
        <f t="shared" si="91"/>
        <v>766</v>
      </c>
      <c r="Y131" s="139">
        <f t="shared" si="91"/>
        <v>11679</v>
      </c>
      <c r="Z131" s="139">
        <f t="shared" si="91"/>
        <v>2256</v>
      </c>
      <c r="AA131" s="139">
        <f t="shared" si="91"/>
        <v>7185</v>
      </c>
      <c r="AB131" s="139">
        <f t="shared" si="91"/>
        <v>4627</v>
      </c>
      <c r="AC131" s="139">
        <f t="shared" si="91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2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2"/>
        <v>3811</v>
      </c>
      <c r="AG131" s="139">
        <f t="shared" si="92"/>
        <v>8019</v>
      </c>
      <c r="AH131" s="139">
        <f t="shared" ref="AH131:AI131" si="93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3"/>
        <v>4014</v>
      </c>
      <c r="AJ131" s="138">
        <f>SUM(D131:AI131)</f>
        <v>257343</v>
      </c>
      <c r="AK131" s="145"/>
      <c r="AL131" s="44"/>
      <c r="AM131" s="43"/>
      <c r="AN131" s="44"/>
      <c r="AO131" s="139">
        <f>AO11+AO14+AO17+AO20+AO23+AO26+AO29+AO32+AO35+AO38+AO41+AO44+AO47+AO50+AO53+AO56+AO59+AO62+AO65+AO68+AO71+AO74+AO77+AO80+AO83+AO86+AO89+AO92+AO95+AO98++AO101+AO104+AO107+AO110+AO113+AO116+AO119+AO122+AO125+AO128</f>
        <v>474007</v>
      </c>
      <c r="AP131" s="44"/>
      <c r="AQ131" s="44"/>
    </row>
    <row r="132" spans="1:43" x14ac:dyDescent="0.25">
      <c r="A132" s="144" t="e">
        <f>A12+A15+A18+A21+A24+A27+A30+A33+A36+A39+A42+A45+A48+A51+A57+A60+A63+A66+A69+A72+A75+A81+A84+A87+A90+A93+A96+A99++A102+A105+A108+A111+A114+A117+A120+#REF!+A123+#REF!+A126+A129</f>
        <v>#REF!</v>
      </c>
      <c r="B132" s="45"/>
      <c r="C132" s="46" t="s">
        <v>22</v>
      </c>
      <c r="D132" s="144">
        <f t="shared" ref="D132:AC132" si="94">D12+D15+D18+D21+D24+D27+D30+D33+D36+D39+D42+D45+D48+D51+D54+D57+D60+D63+D66+D69+D72+D75+D78+D81+D84+D87+D90+D93+D96+D99+D102+D105+D108+D111+D114+D117+D120+D123+D126+D129</f>
        <v>48</v>
      </c>
      <c r="E132" s="144">
        <f t="shared" si="94"/>
        <v>15</v>
      </c>
      <c r="F132" s="144">
        <f t="shared" si="94"/>
        <v>150</v>
      </c>
      <c r="G132" s="144">
        <f t="shared" si="94"/>
        <v>8</v>
      </c>
      <c r="H132" s="144">
        <f t="shared" si="94"/>
        <v>111</v>
      </c>
      <c r="I132" s="144">
        <f t="shared" si="94"/>
        <v>128</v>
      </c>
      <c r="J132" s="144">
        <f t="shared" si="94"/>
        <v>48</v>
      </c>
      <c r="K132" s="144">
        <f t="shared" si="94"/>
        <v>64</v>
      </c>
      <c r="L132" s="144">
        <f t="shared" si="94"/>
        <v>27</v>
      </c>
      <c r="M132" s="144">
        <f t="shared" si="94"/>
        <v>45</v>
      </c>
      <c r="N132" s="144">
        <f t="shared" si="94"/>
        <v>20</v>
      </c>
      <c r="O132" s="144">
        <f t="shared" si="94"/>
        <v>112</v>
      </c>
      <c r="P132" s="144">
        <f t="shared" si="94"/>
        <v>33</v>
      </c>
      <c r="Q132" s="144">
        <f t="shared" si="94"/>
        <v>84</v>
      </c>
      <c r="R132" s="144">
        <f t="shared" si="94"/>
        <v>44</v>
      </c>
      <c r="S132" s="144">
        <f t="shared" si="94"/>
        <v>28</v>
      </c>
      <c r="T132" s="144">
        <f t="shared" si="94"/>
        <v>45</v>
      </c>
      <c r="U132" s="144">
        <f t="shared" si="94"/>
        <v>48</v>
      </c>
      <c r="V132" s="144">
        <f t="shared" si="94"/>
        <v>36</v>
      </c>
      <c r="W132" s="144">
        <f t="shared" si="94"/>
        <v>12</v>
      </c>
      <c r="X132" s="144">
        <f t="shared" si="94"/>
        <v>8</v>
      </c>
      <c r="Y132" s="144">
        <f t="shared" si="94"/>
        <v>72</v>
      </c>
      <c r="Z132" s="144">
        <f t="shared" si="94"/>
        <v>16</v>
      </c>
      <c r="AA132" s="144">
        <f t="shared" si="94"/>
        <v>44</v>
      </c>
      <c r="AB132" s="144">
        <f t="shared" si="94"/>
        <v>28</v>
      </c>
      <c r="AC132" s="144">
        <f t="shared" si="94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2"/>
        <v>79</v>
      </c>
      <c r="AF132" s="144">
        <f t="shared" si="92"/>
        <v>27</v>
      </c>
      <c r="AG132" s="144">
        <f t="shared" si="92"/>
        <v>45</v>
      </c>
      <c r="AH132" s="144">
        <f t="shared" ref="AH132:AI132" si="95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95"/>
        <v>22</v>
      </c>
      <c r="AJ132" s="138">
        <f>SUM(D132:AI132)</f>
        <v>1536</v>
      </c>
      <c r="AK132" s="52">
        <f>SUM(AK12:AK129)</f>
        <v>173</v>
      </c>
      <c r="AL132" s="44"/>
      <c r="AM132" s="45"/>
      <c r="AN132" s="44"/>
      <c r="AO132" s="144">
        <f>AO12+AO15+AO18+AO21+AO24+AO27+AO30+AO33+AO36+AO39+AO42+AO45+AO48+AO51+AO54+AO57+AO60+AO63+AO66+AO69+AO72+AO75+AO78+AO81+AO84+AO87+AO90+AO93+AO96+AO99++AO102+AO105+AO108+AO111+AO114+AO117+AO120+AO123+AO126+AO129</f>
        <v>2777</v>
      </c>
      <c r="AP132" s="44"/>
      <c r="AQ132" s="44"/>
    </row>
    <row r="133" spans="1:43" x14ac:dyDescent="0.25">
      <c r="A133" s="137" t="e">
        <f>A131/A132</f>
        <v>#REF!</v>
      </c>
      <c r="B133" s="43"/>
      <c r="C133" s="22" t="s">
        <v>24</v>
      </c>
      <c r="D133" s="140">
        <f t="shared" ref="D133:AC133" si="96">IF(D132=0,"",(D131/D132))</f>
        <v>175.35416666666666</v>
      </c>
      <c r="E133" s="140">
        <f t="shared" si="96"/>
        <v>179.53333333333333</v>
      </c>
      <c r="F133" s="140">
        <f t="shared" si="96"/>
        <v>177.01333333333332</v>
      </c>
      <c r="G133" s="140">
        <f t="shared" si="96"/>
        <v>136.25</v>
      </c>
      <c r="H133" s="140">
        <f t="shared" si="96"/>
        <v>172.53153153153153</v>
      </c>
      <c r="I133" s="140">
        <f t="shared" si="96"/>
        <v>166.9140625</v>
      </c>
      <c r="J133" s="140">
        <f t="shared" si="96"/>
        <v>180.85416666666666</v>
      </c>
      <c r="K133" s="140">
        <f t="shared" si="96"/>
        <v>143.25</v>
      </c>
      <c r="L133" s="140">
        <f t="shared" si="96"/>
        <v>135.85185185185185</v>
      </c>
      <c r="M133" s="140">
        <f t="shared" si="96"/>
        <v>187.88888888888889</v>
      </c>
      <c r="N133" s="140">
        <f t="shared" si="96"/>
        <v>140.35</v>
      </c>
      <c r="O133" s="140">
        <f t="shared" si="96"/>
        <v>162.39285714285714</v>
      </c>
      <c r="P133" s="140">
        <f t="shared" si="96"/>
        <v>161.03030303030303</v>
      </c>
      <c r="Q133" s="140">
        <f t="shared" si="96"/>
        <v>183.4047619047619</v>
      </c>
      <c r="R133" s="140">
        <f t="shared" si="96"/>
        <v>169.56818181818181</v>
      </c>
      <c r="S133" s="140">
        <f t="shared" si="96"/>
        <v>152.64285714285714</v>
      </c>
      <c r="T133" s="140">
        <f t="shared" si="96"/>
        <v>180.8</v>
      </c>
      <c r="U133" s="140">
        <f t="shared" si="96"/>
        <v>174.5625</v>
      </c>
      <c r="V133" s="140">
        <f t="shared" si="96"/>
        <v>171.02777777777777</v>
      </c>
      <c r="W133" s="140">
        <f t="shared" si="96"/>
        <v>181.16666666666666</v>
      </c>
      <c r="X133" s="140">
        <f t="shared" si="96"/>
        <v>95.75</v>
      </c>
      <c r="Y133" s="140">
        <f t="shared" si="96"/>
        <v>162.20833333333334</v>
      </c>
      <c r="Z133" s="140">
        <f t="shared" si="96"/>
        <v>141</v>
      </c>
      <c r="AA133" s="140">
        <f t="shared" si="96"/>
        <v>163.29545454545453</v>
      </c>
      <c r="AB133" s="140">
        <f t="shared" si="96"/>
        <v>165.25</v>
      </c>
      <c r="AC133" s="140">
        <f t="shared" si="96"/>
        <v>188.73333333333332</v>
      </c>
      <c r="AD133" s="140">
        <f t="shared" ref="AD133" si="97">IF(AD132=0,"",(AD131/AD132))</f>
        <v>178.20833333333334</v>
      </c>
      <c r="AE133" s="140">
        <f t="shared" ref="AE133:AG133" si="98">IF(AE132=0,"",(AE131/AE132))</f>
        <v>153.22784810126583</v>
      </c>
      <c r="AF133" s="140">
        <f t="shared" si="98"/>
        <v>141.14814814814815</v>
      </c>
      <c r="AG133" s="140">
        <f t="shared" si="98"/>
        <v>178.2</v>
      </c>
      <c r="AH133" s="140">
        <f t="shared" ref="AH133:AI133" si="99">IF(AH132=0,"",(AH131/AH132))</f>
        <v>128.75</v>
      </c>
      <c r="AI133" s="140">
        <f t="shared" si="99"/>
        <v>182.45454545454547</v>
      </c>
      <c r="AJ133" s="47">
        <f>AJ131/AJ132</f>
        <v>167.541015625</v>
      </c>
      <c r="AK133" s="48"/>
      <c r="AL133" s="49"/>
      <c r="AM133" s="43"/>
      <c r="AN133" s="49"/>
      <c r="AO133" s="140">
        <f>IF(AO132=0,"",(AO131/AO132))</f>
        <v>170.69031328772056</v>
      </c>
      <c r="AP133" s="49"/>
      <c r="AQ133" s="49"/>
    </row>
    <row r="134" spans="1:43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K134" s="50"/>
      <c r="AL134" s="190" t="s">
        <v>201</v>
      </c>
      <c r="AM134" s="155">
        <f>COUNTA(AM10:AM130)/3</f>
        <v>40</v>
      </c>
    </row>
    <row r="135" spans="1:43" x14ac:dyDescent="0.25">
      <c r="A135" s="51"/>
      <c r="B135" s="32" t="s">
        <v>106</v>
      </c>
      <c r="D135" s="62">
        <f t="shared" ref="D135:Z135" si="100">COUNTA(D11:D130)/3</f>
        <v>6</v>
      </c>
      <c r="E135" s="62">
        <f t="shared" si="100"/>
        <v>1</v>
      </c>
      <c r="F135" s="62">
        <f t="shared" si="100"/>
        <v>10</v>
      </c>
      <c r="G135" s="62">
        <f t="shared" si="100"/>
        <v>1</v>
      </c>
      <c r="H135" s="62">
        <f t="shared" si="100"/>
        <v>7</v>
      </c>
      <c r="I135" s="62">
        <f t="shared" si="100"/>
        <v>10</v>
      </c>
      <c r="J135" s="62">
        <f t="shared" si="100"/>
        <v>6</v>
      </c>
      <c r="K135" s="62">
        <f t="shared" si="100"/>
        <v>8</v>
      </c>
      <c r="L135" s="62">
        <f t="shared" si="100"/>
        <v>4</v>
      </c>
      <c r="M135" s="62">
        <f t="shared" si="100"/>
        <v>6</v>
      </c>
      <c r="N135" s="62">
        <f t="shared" si="100"/>
        <v>4</v>
      </c>
      <c r="O135" s="62">
        <f t="shared" si="100"/>
        <v>14</v>
      </c>
      <c r="P135" s="62">
        <f t="shared" si="100"/>
        <v>3</v>
      </c>
      <c r="Q135" s="62">
        <f t="shared" si="100"/>
        <v>6</v>
      </c>
      <c r="R135" s="62">
        <f t="shared" si="100"/>
        <v>5</v>
      </c>
      <c r="S135" s="62">
        <f t="shared" si="100"/>
        <v>5</v>
      </c>
      <c r="T135" s="62">
        <f t="shared" si="100"/>
        <v>6</v>
      </c>
      <c r="U135" s="62">
        <f t="shared" si="100"/>
        <v>6</v>
      </c>
      <c r="V135" s="62">
        <f t="shared" si="100"/>
        <v>6</v>
      </c>
      <c r="W135" s="62">
        <f t="shared" si="100"/>
        <v>2</v>
      </c>
      <c r="X135" s="62">
        <f t="shared" si="100"/>
        <v>1</v>
      </c>
      <c r="Y135" s="62">
        <f t="shared" si="100"/>
        <v>9</v>
      </c>
      <c r="Z135" s="62">
        <f t="shared" si="100"/>
        <v>2</v>
      </c>
      <c r="AA135" s="62">
        <f t="shared" ref="AA135:AC135" si="101">COUNTA(AA11:AA130)/3</f>
        <v>5</v>
      </c>
      <c r="AB135" s="62">
        <f t="shared" si="101"/>
        <v>5</v>
      </c>
      <c r="AC135" s="62">
        <f t="shared" si="101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02">COUNTA(AF11:AF130)/3</f>
        <v>3</v>
      </c>
      <c r="AG135" s="62">
        <f t="shared" si="102"/>
        <v>6</v>
      </c>
      <c r="AH135" s="62">
        <f t="shared" ref="AH135:AI135" si="103">COUNTA(AH11:AH130)/3</f>
        <v>5</v>
      </c>
      <c r="AI135" s="62">
        <f t="shared" si="103"/>
        <v>2</v>
      </c>
      <c r="AJ135" s="156">
        <f>SUM(D135:AH135)</f>
        <v>171</v>
      </c>
      <c r="AK135" s="8"/>
      <c r="AM135" s="53"/>
    </row>
  </sheetData>
  <mergeCells count="1">
    <mergeCell ref="AJ5:AK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3"/>
  <sheetViews>
    <sheetView topLeftCell="A155" workbookViewId="0">
      <selection activeCell="N179" sqref="N179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281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262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9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8" t="s">
        <v>262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9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8" t="s">
        <v>262</v>
      </c>
      <c r="G9" s="63" t="s">
        <v>229</v>
      </c>
      <c r="H9" s="179" t="s">
        <v>131</v>
      </c>
      <c r="I9" s="218" t="s">
        <v>120</v>
      </c>
      <c r="J9" s="64">
        <v>1426</v>
      </c>
      <c r="K9" s="62">
        <v>8</v>
      </c>
      <c r="L9" s="65">
        <f t="shared" si="0"/>
        <v>178.25</v>
      </c>
      <c r="M9" s="199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8" t="s">
        <v>262</v>
      </c>
      <c r="G10" s="63" t="s">
        <v>229</v>
      </c>
      <c r="H10" s="71" t="s">
        <v>121</v>
      </c>
      <c r="I10" s="218" t="s">
        <v>226</v>
      </c>
      <c r="J10" s="64">
        <v>1469</v>
      </c>
      <c r="K10" s="62">
        <v>8</v>
      </c>
      <c r="L10" s="65">
        <f t="shared" si="0"/>
        <v>183.625</v>
      </c>
      <c r="M10" s="200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8" t="s">
        <v>262</v>
      </c>
      <c r="G11" s="63" t="s">
        <v>229</v>
      </c>
      <c r="H11" s="179" t="s">
        <v>223</v>
      </c>
      <c r="I11" s="218" t="s">
        <v>226</v>
      </c>
      <c r="J11" s="64">
        <v>1336</v>
      </c>
      <c r="K11" s="62">
        <v>8</v>
      </c>
      <c r="L11" s="65">
        <f t="shared" si="0"/>
        <v>167</v>
      </c>
      <c r="M11" s="200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8" t="s">
        <v>262</v>
      </c>
      <c r="G12" s="63" t="s">
        <v>229</v>
      </c>
      <c r="H12" s="179" t="s">
        <v>126</v>
      </c>
      <c r="I12" s="218" t="s">
        <v>225</v>
      </c>
      <c r="J12" s="64">
        <v>1051</v>
      </c>
      <c r="K12" s="62">
        <v>8</v>
      </c>
      <c r="L12" s="65">
        <f t="shared" si="0"/>
        <v>131.375</v>
      </c>
      <c r="M12" s="175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273</v>
      </c>
      <c r="E13" s="63"/>
      <c r="F13" s="220" t="s">
        <v>274</v>
      </c>
      <c r="G13" s="63" t="s">
        <v>275</v>
      </c>
      <c r="H13" s="179" t="s">
        <v>131</v>
      </c>
      <c r="I13" s="220"/>
      <c r="J13" s="64">
        <v>2693</v>
      </c>
      <c r="K13" s="62">
        <v>15</v>
      </c>
      <c r="L13" s="65">
        <f t="shared" si="0"/>
        <v>179.53333333333333</v>
      </c>
      <c r="M13" s="220" t="s">
        <v>276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277</v>
      </c>
      <c r="E14" s="63"/>
      <c r="F14" s="220" t="s">
        <v>18</v>
      </c>
      <c r="G14" s="63" t="s">
        <v>118</v>
      </c>
      <c r="H14" s="71" t="s">
        <v>119</v>
      </c>
      <c r="I14" s="220" t="s">
        <v>120</v>
      </c>
      <c r="J14" s="64">
        <v>2665</v>
      </c>
      <c r="K14" s="62">
        <v>15</v>
      </c>
      <c r="L14" s="65">
        <f t="shared" si="0"/>
        <v>177.66666666666666</v>
      </c>
      <c r="M14" s="228" t="s">
        <v>284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277</v>
      </c>
      <c r="E15" s="63"/>
      <c r="F15" s="220" t="s">
        <v>18</v>
      </c>
      <c r="G15" s="63" t="s">
        <v>118</v>
      </c>
      <c r="H15" s="71" t="s">
        <v>121</v>
      </c>
      <c r="I15" s="220" t="s">
        <v>120</v>
      </c>
      <c r="J15" s="64">
        <v>2820</v>
      </c>
      <c r="K15" s="62">
        <v>15</v>
      </c>
      <c r="L15" s="65">
        <f t="shared" si="0"/>
        <v>188</v>
      </c>
      <c r="M15" s="228" t="s">
        <v>284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277</v>
      </c>
      <c r="E16" s="63"/>
      <c r="F16" s="220" t="s">
        <v>18</v>
      </c>
      <c r="G16" s="63" t="s">
        <v>118</v>
      </c>
      <c r="H16" s="179" t="s">
        <v>224</v>
      </c>
      <c r="I16" s="220" t="s">
        <v>120</v>
      </c>
      <c r="J16" s="64">
        <v>2916</v>
      </c>
      <c r="K16" s="62">
        <v>15</v>
      </c>
      <c r="L16" s="233">
        <f t="shared" si="0"/>
        <v>194.4</v>
      </c>
      <c r="M16" s="228" t="s">
        <v>284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277</v>
      </c>
      <c r="E17" s="63"/>
      <c r="F17" s="220" t="s">
        <v>18</v>
      </c>
      <c r="G17" s="63" t="s">
        <v>118</v>
      </c>
      <c r="H17" s="179" t="s">
        <v>126</v>
      </c>
      <c r="I17" s="220"/>
      <c r="J17" s="64">
        <v>2190</v>
      </c>
      <c r="K17" s="62">
        <v>15</v>
      </c>
      <c r="L17" s="65">
        <f t="shared" si="0"/>
        <v>146</v>
      </c>
      <c r="M17" s="220" t="s">
        <v>287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277</v>
      </c>
      <c r="E18" s="63"/>
      <c r="F18" s="220" t="s">
        <v>18</v>
      </c>
      <c r="G18" s="63" t="s">
        <v>118</v>
      </c>
      <c r="H18" s="179" t="s">
        <v>124</v>
      </c>
      <c r="I18" s="220" t="s">
        <v>226</v>
      </c>
      <c r="J18" s="64">
        <v>2926</v>
      </c>
      <c r="K18" s="62">
        <v>15</v>
      </c>
      <c r="L18" s="203">
        <f t="shared" si="0"/>
        <v>195.06666666666666</v>
      </c>
      <c r="M18" s="220" t="s">
        <v>286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277</v>
      </c>
      <c r="E19" s="63"/>
      <c r="F19" s="220" t="s">
        <v>18</v>
      </c>
      <c r="G19" s="63" t="s">
        <v>118</v>
      </c>
      <c r="H19" s="179" t="s">
        <v>278</v>
      </c>
      <c r="I19" s="220" t="s">
        <v>226</v>
      </c>
      <c r="J19" s="64">
        <v>2420</v>
      </c>
      <c r="K19" s="62">
        <v>15</v>
      </c>
      <c r="L19" s="65">
        <f t="shared" si="0"/>
        <v>161.33333333333334</v>
      </c>
      <c r="M19" s="228" t="s">
        <v>286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277</v>
      </c>
      <c r="E20" s="63"/>
      <c r="F20" s="220" t="s">
        <v>18</v>
      </c>
      <c r="G20" s="63" t="s">
        <v>118</v>
      </c>
      <c r="H20" s="179" t="s">
        <v>239</v>
      </c>
      <c r="I20" s="220" t="s">
        <v>226</v>
      </c>
      <c r="J20" s="64">
        <v>2692</v>
      </c>
      <c r="K20" s="62">
        <v>15</v>
      </c>
      <c r="L20" s="65">
        <f t="shared" si="0"/>
        <v>179.46666666666667</v>
      </c>
      <c r="M20" s="228" t="s">
        <v>286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277</v>
      </c>
      <c r="E21" s="63"/>
      <c r="F21" s="220" t="s">
        <v>18</v>
      </c>
      <c r="G21" s="63" t="s">
        <v>118</v>
      </c>
      <c r="H21" s="179" t="s">
        <v>279</v>
      </c>
      <c r="I21" s="220"/>
      <c r="J21" s="64">
        <v>2519</v>
      </c>
      <c r="K21" s="62">
        <v>15</v>
      </c>
      <c r="L21" s="65">
        <f t="shared" si="0"/>
        <v>167.93333333333334</v>
      </c>
      <c r="M21" s="220" t="s">
        <v>285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277</v>
      </c>
      <c r="E22" s="63"/>
      <c r="F22" s="220" t="s">
        <v>18</v>
      </c>
      <c r="G22" s="63" t="s">
        <v>118</v>
      </c>
      <c r="H22" s="179" t="s">
        <v>280</v>
      </c>
      <c r="I22" s="220" t="s">
        <v>225</v>
      </c>
      <c r="J22" s="64">
        <v>2720</v>
      </c>
      <c r="K22" s="62">
        <v>15</v>
      </c>
      <c r="L22" s="65">
        <f t="shared" si="0"/>
        <v>181.33333333333334</v>
      </c>
      <c r="M22" s="220" t="s">
        <v>288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277</v>
      </c>
      <c r="E23" s="63"/>
      <c r="F23" s="220" t="s">
        <v>18</v>
      </c>
      <c r="G23" s="63" t="s">
        <v>118</v>
      </c>
      <c r="H23" s="179" t="s">
        <v>246</v>
      </c>
      <c r="I23" s="220" t="s">
        <v>225</v>
      </c>
      <c r="J23" s="64">
        <v>2684</v>
      </c>
      <c r="K23" s="62">
        <v>15</v>
      </c>
      <c r="L23" s="65">
        <f t="shared" si="0"/>
        <v>178.93333333333334</v>
      </c>
      <c r="M23" s="228" t="s">
        <v>288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304</v>
      </c>
      <c r="E24" s="63"/>
      <c r="F24" s="232" t="s">
        <v>302</v>
      </c>
      <c r="G24" s="63" t="s">
        <v>133</v>
      </c>
      <c r="H24" s="179" t="s">
        <v>238</v>
      </c>
      <c r="I24" s="232"/>
      <c r="J24" s="64">
        <v>1090</v>
      </c>
      <c r="K24" s="62">
        <v>8</v>
      </c>
      <c r="L24" s="65">
        <f t="shared" si="0"/>
        <v>136.25</v>
      </c>
      <c r="M24" s="232" t="s">
        <v>303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305</v>
      </c>
      <c r="E25" s="63"/>
      <c r="F25" s="235" t="s">
        <v>306</v>
      </c>
      <c r="G25" s="63" t="s">
        <v>118</v>
      </c>
      <c r="H25" s="179" t="s">
        <v>224</v>
      </c>
      <c r="I25" s="235"/>
      <c r="J25" s="64">
        <v>3387</v>
      </c>
      <c r="K25" s="62">
        <v>18</v>
      </c>
      <c r="L25" s="65">
        <f t="shared" si="0"/>
        <v>188.16666666666666</v>
      </c>
      <c r="M25" s="235" t="s">
        <v>303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305</v>
      </c>
      <c r="E26" s="63"/>
      <c r="F26" s="235" t="s">
        <v>306</v>
      </c>
      <c r="G26" s="63" t="s">
        <v>118</v>
      </c>
      <c r="H26" s="71" t="s">
        <v>121</v>
      </c>
      <c r="I26" s="235"/>
      <c r="J26" s="64">
        <v>3403</v>
      </c>
      <c r="K26" s="62">
        <v>18</v>
      </c>
      <c r="L26" s="65">
        <f t="shared" si="0"/>
        <v>189.05555555555554</v>
      </c>
      <c r="M26" s="235" t="s">
        <v>276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305</v>
      </c>
      <c r="E27" s="63"/>
      <c r="F27" s="235" t="s">
        <v>306</v>
      </c>
      <c r="G27" s="63" t="s">
        <v>118</v>
      </c>
      <c r="H27" s="179" t="s">
        <v>280</v>
      </c>
      <c r="I27" s="235"/>
      <c r="J27" s="64">
        <v>2787</v>
      </c>
      <c r="K27" s="62">
        <v>15</v>
      </c>
      <c r="L27" s="65">
        <f t="shared" si="0"/>
        <v>185.8</v>
      </c>
      <c r="M27" s="235" t="s">
        <v>312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305</v>
      </c>
      <c r="E28" s="63"/>
      <c r="F28" s="235" t="s">
        <v>306</v>
      </c>
      <c r="G28" s="63" t="s">
        <v>118</v>
      </c>
      <c r="H28" s="71" t="s">
        <v>119</v>
      </c>
      <c r="I28" s="235" t="s">
        <v>120</v>
      </c>
      <c r="J28" s="64">
        <v>2517</v>
      </c>
      <c r="K28" s="62">
        <v>15</v>
      </c>
      <c r="L28" s="65">
        <f t="shared" si="0"/>
        <v>167.8</v>
      </c>
      <c r="M28" s="235" t="s">
        <v>307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305</v>
      </c>
      <c r="E29" s="63"/>
      <c r="F29" s="235" t="s">
        <v>306</v>
      </c>
      <c r="G29" s="63" t="s">
        <v>118</v>
      </c>
      <c r="H29" s="179" t="s">
        <v>246</v>
      </c>
      <c r="I29" s="235" t="s">
        <v>120</v>
      </c>
      <c r="J29" s="64">
        <v>2727</v>
      </c>
      <c r="K29" s="62">
        <v>15</v>
      </c>
      <c r="L29" s="65">
        <f t="shared" si="0"/>
        <v>181.8</v>
      </c>
      <c r="M29" s="235" t="s">
        <v>307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305</v>
      </c>
      <c r="E30" s="63"/>
      <c r="F30" s="235" t="s">
        <v>306</v>
      </c>
      <c r="G30" s="63" t="s">
        <v>118</v>
      </c>
      <c r="H30" s="179" t="s">
        <v>126</v>
      </c>
      <c r="I30" s="235"/>
      <c r="J30" s="64">
        <v>2323</v>
      </c>
      <c r="K30" s="62">
        <v>15</v>
      </c>
      <c r="L30" s="65">
        <f t="shared" si="0"/>
        <v>154.86666666666667</v>
      </c>
      <c r="M30" s="235" t="s">
        <v>308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305</v>
      </c>
      <c r="E31" s="63"/>
      <c r="F31" s="235" t="s">
        <v>306</v>
      </c>
      <c r="G31" s="63" t="s">
        <v>118</v>
      </c>
      <c r="H31" s="179" t="s">
        <v>309</v>
      </c>
      <c r="I31" s="235"/>
      <c r="J31" s="64">
        <v>2007</v>
      </c>
      <c r="K31" s="62">
        <v>15</v>
      </c>
      <c r="L31" s="65">
        <f t="shared" si="0"/>
        <v>133.80000000000001</v>
      </c>
      <c r="M31" s="235" t="s">
        <v>310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313</v>
      </c>
      <c r="E32" s="63"/>
      <c r="F32" s="238" t="s">
        <v>314</v>
      </c>
      <c r="G32" s="63" t="s">
        <v>133</v>
      </c>
      <c r="H32" s="179" t="s">
        <v>279</v>
      </c>
      <c r="I32" s="238" t="s">
        <v>120</v>
      </c>
      <c r="J32" s="64">
        <v>2337</v>
      </c>
      <c r="K32" s="62">
        <v>14</v>
      </c>
      <c r="L32" s="65">
        <f t="shared" si="0"/>
        <v>166.92857142857142</v>
      </c>
      <c r="M32" s="199" t="s">
        <v>315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313</v>
      </c>
      <c r="E33" s="63"/>
      <c r="F33" s="238" t="s">
        <v>314</v>
      </c>
      <c r="G33" s="63" t="s">
        <v>133</v>
      </c>
      <c r="H33" s="179" t="s">
        <v>122</v>
      </c>
      <c r="I33" s="238" t="s">
        <v>120</v>
      </c>
      <c r="J33" s="64">
        <v>2523</v>
      </c>
      <c r="K33" s="62">
        <v>14</v>
      </c>
      <c r="L33" s="65">
        <f t="shared" si="0"/>
        <v>180.21428571428572</v>
      </c>
      <c r="M33" s="199" t="s">
        <v>315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313</v>
      </c>
      <c r="E34" s="63"/>
      <c r="F34" s="238" t="s">
        <v>314</v>
      </c>
      <c r="G34" s="63" t="s">
        <v>133</v>
      </c>
      <c r="H34" s="179" t="s">
        <v>246</v>
      </c>
      <c r="I34" s="238" t="s">
        <v>226</v>
      </c>
      <c r="J34" s="64">
        <v>2256</v>
      </c>
      <c r="K34" s="62">
        <v>14</v>
      </c>
      <c r="L34" s="65">
        <f t="shared" si="0"/>
        <v>161.14285714285714</v>
      </c>
      <c r="M34" s="200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313</v>
      </c>
      <c r="E35" s="63"/>
      <c r="F35" s="238" t="s">
        <v>314</v>
      </c>
      <c r="G35" s="63" t="s">
        <v>133</v>
      </c>
      <c r="H35" s="71" t="s">
        <v>119</v>
      </c>
      <c r="I35" s="238" t="s">
        <v>226</v>
      </c>
      <c r="J35" s="64">
        <v>2457</v>
      </c>
      <c r="K35" s="62">
        <v>14</v>
      </c>
      <c r="L35" s="65">
        <f t="shared" si="0"/>
        <v>175.5</v>
      </c>
      <c r="M35" s="200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313</v>
      </c>
      <c r="E36" s="63"/>
      <c r="F36" s="238" t="s">
        <v>314</v>
      </c>
      <c r="G36" s="63" t="s">
        <v>133</v>
      </c>
      <c r="H36" s="71" t="s">
        <v>128</v>
      </c>
      <c r="I36" s="238" t="s">
        <v>225</v>
      </c>
      <c r="J36" s="64">
        <v>2255</v>
      </c>
      <c r="K36" s="62">
        <v>14</v>
      </c>
      <c r="L36" s="65">
        <f t="shared" si="0"/>
        <v>161.07142857142858</v>
      </c>
      <c r="M36" s="239" t="s">
        <v>316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313</v>
      </c>
      <c r="E37" s="63"/>
      <c r="F37" s="238" t="s">
        <v>314</v>
      </c>
      <c r="G37" s="63" t="s">
        <v>133</v>
      </c>
      <c r="H37" s="179" t="s">
        <v>134</v>
      </c>
      <c r="I37" s="238" t="s">
        <v>225</v>
      </c>
      <c r="J37" s="64">
        <v>2290</v>
      </c>
      <c r="K37" s="62">
        <v>14</v>
      </c>
      <c r="L37" s="65">
        <f t="shared" si="0"/>
        <v>163.57142857142858</v>
      </c>
      <c r="M37" s="239" t="s">
        <v>316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313</v>
      </c>
      <c r="E38" s="63"/>
      <c r="F38" s="238" t="s">
        <v>314</v>
      </c>
      <c r="G38" s="63" t="s">
        <v>133</v>
      </c>
      <c r="H38" s="71" t="s">
        <v>127</v>
      </c>
      <c r="I38" s="238" t="s">
        <v>317</v>
      </c>
      <c r="J38" s="64">
        <v>2296</v>
      </c>
      <c r="K38" s="62">
        <v>14</v>
      </c>
      <c r="L38" s="65">
        <f t="shared" si="0"/>
        <v>164</v>
      </c>
      <c r="M38" s="238" t="s">
        <v>319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313</v>
      </c>
      <c r="E39" s="63"/>
      <c r="F39" s="238" t="s">
        <v>314</v>
      </c>
      <c r="G39" s="63" t="s">
        <v>133</v>
      </c>
      <c r="H39" s="179" t="s">
        <v>224</v>
      </c>
      <c r="I39" s="238" t="s">
        <v>317</v>
      </c>
      <c r="J39" s="64">
        <v>2332</v>
      </c>
      <c r="K39" s="62">
        <v>14</v>
      </c>
      <c r="L39" s="65">
        <f t="shared" si="0"/>
        <v>166.57142857142858</v>
      </c>
      <c r="M39" s="238" t="s">
        <v>319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313</v>
      </c>
      <c r="E40" s="63"/>
      <c r="F40" s="238" t="s">
        <v>314</v>
      </c>
      <c r="G40" s="63" t="s">
        <v>133</v>
      </c>
      <c r="H40" s="71" t="s">
        <v>121</v>
      </c>
      <c r="I40" s="238" t="s">
        <v>318</v>
      </c>
      <c r="J40" s="64">
        <v>1354</v>
      </c>
      <c r="K40" s="62">
        <v>8</v>
      </c>
      <c r="L40" s="65">
        <f t="shared" si="0"/>
        <v>169.25</v>
      </c>
      <c r="M40" s="238" t="s">
        <v>320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313</v>
      </c>
      <c r="E41" s="63"/>
      <c r="F41" s="238" t="s">
        <v>314</v>
      </c>
      <c r="G41" s="63" t="s">
        <v>133</v>
      </c>
      <c r="H41" s="179" t="s">
        <v>280</v>
      </c>
      <c r="I41" s="238" t="s">
        <v>318</v>
      </c>
      <c r="J41" s="64">
        <v>1265</v>
      </c>
      <c r="K41" s="62">
        <v>8</v>
      </c>
      <c r="L41" s="65">
        <f t="shared" si="0"/>
        <v>158.125</v>
      </c>
      <c r="M41" s="238" t="s">
        <v>320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331</v>
      </c>
      <c r="E42" s="63"/>
      <c r="F42" s="238" t="s">
        <v>314</v>
      </c>
      <c r="G42" s="63" t="s">
        <v>118</v>
      </c>
      <c r="H42" s="179" t="s">
        <v>129</v>
      </c>
      <c r="I42" s="238" t="s">
        <v>321</v>
      </c>
      <c r="J42" s="64">
        <v>1269</v>
      </c>
      <c r="K42" s="62">
        <v>8</v>
      </c>
      <c r="L42" s="65">
        <f t="shared" si="0"/>
        <v>158.625</v>
      </c>
      <c r="M42" s="200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331</v>
      </c>
      <c r="E43" s="63"/>
      <c r="F43" s="238" t="s">
        <v>314</v>
      </c>
      <c r="G43" s="63" t="s">
        <v>118</v>
      </c>
      <c r="H43" s="179" t="s">
        <v>223</v>
      </c>
      <c r="I43" s="238" t="s">
        <v>321</v>
      </c>
      <c r="J43" s="64">
        <v>1434</v>
      </c>
      <c r="K43" s="62">
        <v>8</v>
      </c>
      <c r="L43" s="65">
        <f t="shared" si="0"/>
        <v>179.25</v>
      </c>
      <c r="M43" s="200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331</v>
      </c>
      <c r="E44" s="63"/>
      <c r="F44" s="238" t="s">
        <v>314</v>
      </c>
      <c r="G44" s="63" t="s">
        <v>118</v>
      </c>
      <c r="H44" s="179" t="s">
        <v>131</v>
      </c>
      <c r="I44" s="238" t="s">
        <v>322</v>
      </c>
      <c r="J44" s="64">
        <v>1467</v>
      </c>
      <c r="K44" s="62">
        <v>8</v>
      </c>
      <c r="L44" s="65">
        <f t="shared" si="0"/>
        <v>183.375</v>
      </c>
      <c r="M44" s="200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331</v>
      </c>
      <c r="E45" s="63"/>
      <c r="F45" s="238" t="s">
        <v>314</v>
      </c>
      <c r="G45" s="63" t="s">
        <v>118</v>
      </c>
      <c r="H45" s="71" t="s">
        <v>125</v>
      </c>
      <c r="I45" s="238" t="s">
        <v>322</v>
      </c>
      <c r="J45" s="64">
        <v>1575</v>
      </c>
      <c r="K45" s="62">
        <v>8</v>
      </c>
      <c r="L45" s="233">
        <f t="shared" si="0"/>
        <v>196.875</v>
      </c>
      <c r="M45" s="200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331</v>
      </c>
      <c r="E46" s="63"/>
      <c r="F46" s="238" t="s">
        <v>314</v>
      </c>
      <c r="G46" s="63" t="s">
        <v>118</v>
      </c>
      <c r="H46" s="179" t="s">
        <v>124</v>
      </c>
      <c r="I46" s="238" t="s">
        <v>323</v>
      </c>
      <c r="J46" s="64">
        <v>1462</v>
      </c>
      <c r="K46" s="62">
        <v>8</v>
      </c>
      <c r="L46" s="65">
        <f t="shared" si="0"/>
        <v>182.75</v>
      </c>
      <c r="M46" s="238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331</v>
      </c>
      <c r="E47" s="63"/>
      <c r="F47" s="238" t="s">
        <v>314</v>
      </c>
      <c r="G47" s="63" t="s">
        <v>118</v>
      </c>
      <c r="H47" s="179" t="s">
        <v>239</v>
      </c>
      <c r="I47" s="238" t="s">
        <v>323</v>
      </c>
      <c r="J47" s="64">
        <v>1474</v>
      </c>
      <c r="K47" s="62">
        <v>8</v>
      </c>
      <c r="L47" s="65">
        <f t="shared" si="0"/>
        <v>184.25</v>
      </c>
      <c r="M47" s="238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324</v>
      </c>
      <c r="E48" s="63"/>
      <c r="F48" s="238" t="s">
        <v>314</v>
      </c>
      <c r="G48" s="63" t="s">
        <v>229</v>
      </c>
      <c r="H48" s="179" t="s">
        <v>325</v>
      </c>
      <c r="I48" s="238" t="s">
        <v>326</v>
      </c>
      <c r="J48" s="64">
        <v>1048</v>
      </c>
      <c r="K48" s="62">
        <v>8</v>
      </c>
      <c r="L48" s="65">
        <f t="shared" si="0"/>
        <v>131</v>
      </c>
      <c r="M48" s="238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324</v>
      </c>
      <c r="E49" s="63"/>
      <c r="F49" s="238" t="s">
        <v>314</v>
      </c>
      <c r="G49" s="63" t="s">
        <v>229</v>
      </c>
      <c r="H49" s="179" t="s">
        <v>132</v>
      </c>
      <c r="I49" s="238" t="s">
        <v>326</v>
      </c>
      <c r="J49" s="64">
        <v>1053</v>
      </c>
      <c r="K49" s="62">
        <v>8</v>
      </c>
      <c r="L49" s="65">
        <f t="shared" si="0"/>
        <v>131.625</v>
      </c>
      <c r="M49" s="238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324</v>
      </c>
      <c r="E50" s="63"/>
      <c r="F50" s="238" t="s">
        <v>314</v>
      </c>
      <c r="G50" s="63" t="s">
        <v>229</v>
      </c>
      <c r="H50" s="179" t="s">
        <v>230</v>
      </c>
      <c r="I50" s="238" t="s">
        <v>327</v>
      </c>
      <c r="J50" s="64">
        <v>1172</v>
      </c>
      <c r="K50" s="62">
        <v>8</v>
      </c>
      <c r="L50" s="65">
        <f t="shared" si="0"/>
        <v>146.5</v>
      </c>
      <c r="M50" s="200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324</v>
      </c>
      <c r="E51" s="63"/>
      <c r="F51" s="238" t="s">
        <v>314</v>
      </c>
      <c r="G51" s="63" t="s">
        <v>229</v>
      </c>
      <c r="H51" s="179" t="s">
        <v>208</v>
      </c>
      <c r="I51" s="238" t="s">
        <v>327</v>
      </c>
      <c r="J51" s="64">
        <v>1284</v>
      </c>
      <c r="K51" s="62">
        <v>8</v>
      </c>
      <c r="L51" s="65">
        <f t="shared" si="0"/>
        <v>160.5</v>
      </c>
      <c r="M51" s="200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324</v>
      </c>
      <c r="E52" s="63"/>
      <c r="F52" s="238" t="s">
        <v>314</v>
      </c>
      <c r="G52" s="63" t="s">
        <v>229</v>
      </c>
      <c r="H52" s="179" t="s">
        <v>309</v>
      </c>
      <c r="I52" s="238" t="s">
        <v>22</v>
      </c>
      <c r="J52" s="64">
        <v>1146</v>
      </c>
      <c r="K52" s="62">
        <v>8</v>
      </c>
      <c r="L52" s="65">
        <f t="shared" si="0"/>
        <v>143.25</v>
      </c>
      <c r="M52" s="200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324</v>
      </c>
      <c r="E53" s="63"/>
      <c r="F53" s="238" t="s">
        <v>314</v>
      </c>
      <c r="G53" s="63" t="s">
        <v>229</v>
      </c>
      <c r="H53" s="179" t="s">
        <v>249</v>
      </c>
      <c r="I53" s="238" t="s">
        <v>22</v>
      </c>
      <c r="J53" s="64">
        <v>1293</v>
      </c>
      <c r="K53" s="62">
        <v>8</v>
      </c>
      <c r="L53" s="65">
        <f t="shared" si="0"/>
        <v>161.625</v>
      </c>
      <c r="M53" s="200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324</v>
      </c>
      <c r="E54" s="63"/>
      <c r="F54" s="238" t="s">
        <v>314</v>
      </c>
      <c r="G54" s="63" t="s">
        <v>229</v>
      </c>
      <c r="H54" s="179" t="s">
        <v>328</v>
      </c>
      <c r="I54" s="238" t="s">
        <v>24</v>
      </c>
      <c r="J54" s="64">
        <v>1043</v>
      </c>
      <c r="K54" s="62">
        <v>8</v>
      </c>
      <c r="L54" s="65">
        <f t="shared" si="0"/>
        <v>130.375</v>
      </c>
      <c r="M54" s="238" t="s">
        <v>329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324</v>
      </c>
      <c r="E55" s="63"/>
      <c r="F55" s="238" t="s">
        <v>314</v>
      </c>
      <c r="G55" s="63" t="s">
        <v>229</v>
      </c>
      <c r="H55" s="179" t="s">
        <v>330</v>
      </c>
      <c r="I55" s="238" t="s">
        <v>24</v>
      </c>
      <c r="J55" s="64">
        <v>1129</v>
      </c>
      <c r="K55" s="62">
        <v>8</v>
      </c>
      <c r="L55" s="65">
        <f t="shared" si="0"/>
        <v>141.125</v>
      </c>
      <c r="M55" s="238" t="s">
        <v>329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352</v>
      </c>
      <c r="E56" s="63"/>
      <c r="F56" s="244" t="s">
        <v>353</v>
      </c>
      <c r="G56" s="63" t="s">
        <v>133</v>
      </c>
      <c r="H56" s="179" t="s">
        <v>132</v>
      </c>
      <c r="I56" s="244"/>
      <c r="J56" s="64">
        <v>888</v>
      </c>
      <c r="K56" s="62">
        <v>7</v>
      </c>
      <c r="L56" s="65">
        <f t="shared" si="0"/>
        <v>126.85714285714286</v>
      </c>
      <c r="M56" s="239" t="s">
        <v>316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352</v>
      </c>
      <c r="E57" s="63"/>
      <c r="F57" s="244" t="s">
        <v>353</v>
      </c>
      <c r="G57" s="63" t="s">
        <v>133</v>
      </c>
      <c r="H57" s="179" t="s">
        <v>325</v>
      </c>
      <c r="I57" s="244"/>
      <c r="J57" s="64">
        <v>879</v>
      </c>
      <c r="K57" s="62">
        <v>7</v>
      </c>
      <c r="L57" s="65">
        <f t="shared" si="0"/>
        <v>125.57142857142857</v>
      </c>
      <c r="M57" s="239" t="s">
        <v>316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352</v>
      </c>
      <c r="E58" s="63"/>
      <c r="F58" s="244" t="s">
        <v>353</v>
      </c>
      <c r="G58" s="63" t="s">
        <v>133</v>
      </c>
      <c r="H58" s="179" t="s">
        <v>309</v>
      </c>
      <c r="I58" s="244"/>
      <c r="J58" s="64">
        <v>750</v>
      </c>
      <c r="K58" s="62">
        <v>6</v>
      </c>
      <c r="L58" s="65">
        <f t="shared" si="0"/>
        <v>125</v>
      </c>
      <c r="M58" s="239" t="s">
        <v>316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352</v>
      </c>
      <c r="E59" s="63"/>
      <c r="F59" s="244" t="s">
        <v>353</v>
      </c>
      <c r="G59" s="63" t="s">
        <v>133</v>
      </c>
      <c r="H59" s="179" t="s">
        <v>134</v>
      </c>
      <c r="I59" s="244"/>
      <c r="J59" s="64">
        <v>1151</v>
      </c>
      <c r="K59" s="62">
        <v>7</v>
      </c>
      <c r="L59" s="65">
        <f t="shared" si="0"/>
        <v>164.42857142857142</v>
      </c>
      <c r="M59" s="239" t="s">
        <v>316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359</v>
      </c>
      <c r="E60" s="63"/>
      <c r="F60" s="246" t="s">
        <v>360</v>
      </c>
      <c r="G60" s="63" t="s">
        <v>118</v>
      </c>
      <c r="H60" s="71" t="s">
        <v>125</v>
      </c>
      <c r="I60" s="246"/>
      <c r="J60" s="64">
        <v>1798</v>
      </c>
      <c r="K60" s="62">
        <v>9</v>
      </c>
      <c r="L60" s="65">
        <f t="shared" si="0"/>
        <v>199.77777777777777</v>
      </c>
      <c r="M60" s="200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359</v>
      </c>
      <c r="E61" s="63"/>
      <c r="F61" s="246" t="s">
        <v>360</v>
      </c>
      <c r="G61" s="63" t="s">
        <v>118</v>
      </c>
      <c r="H61" s="179" t="s">
        <v>224</v>
      </c>
      <c r="I61" s="246"/>
      <c r="J61" s="64">
        <v>1857</v>
      </c>
      <c r="K61" s="62">
        <v>9</v>
      </c>
      <c r="L61" s="60">
        <f t="shared" si="0"/>
        <v>206.33333333333334</v>
      </c>
      <c r="M61" s="200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359</v>
      </c>
      <c r="E62" s="63"/>
      <c r="F62" s="246" t="s">
        <v>360</v>
      </c>
      <c r="G62" s="63" t="s">
        <v>118</v>
      </c>
      <c r="H62" s="179" t="s">
        <v>130</v>
      </c>
      <c r="I62" s="246"/>
      <c r="J62" s="64">
        <v>460</v>
      </c>
      <c r="K62" s="62">
        <v>3</v>
      </c>
      <c r="L62" s="65">
        <f t="shared" si="0"/>
        <v>153.33333333333334</v>
      </c>
      <c r="M62" s="200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359</v>
      </c>
      <c r="E63" s="63"/>
      <c r="F63" s="246" t="s">
        <v>360</v>
      </c>
      <c r="G63" s="63" t="s">
        <v>118</v>
      </c>
      <c r="H63" s="179" t="s">
        <v>131</v>
      </c>
      <c r="I63" s="246"/>
      <c r="J63" s="64">
        <v>1448</v>
      </c>
      <c r="K63" s="62">
        <v>8</v>
      </c>
      <c r="L63" s="65">
        <f t="shared" si="0"/>
        <v>181</v>
      </c>
      <c r="M63" s="200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359</v>
      </c>
      <c r="E64" s="63"/>
      <c r="F64" s="246" t="s">
        <v>360</v>
      </c>
      <c r="G64" s="63" t="s">
        <v>118</v>
      </c>
      <c r="H64" s="179" t="s">
        <v>138</v>
      </c>
      <c r="I64" s="246"/>
      <c r="J64" s="64">
        <v>1693</v>
      </c>
      <c r="K64" s="62">
        <v>9</v>
      </c>
      <c r="L64" s="65">
        <f t="shared" si="0"/>
        <v>188.11111111111111</v>
      </c>
      <c r="M64" s="200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359</v>
      </c>
      <c r="E65" s="63"/>
      <c r="F65" s="246" t="s">
        <v>360</v>
      </c>
      <c r="G65" s="63" t="s">
        <v>118</v>
      </c>
      <c r="H65" s="179" t="s">
        <v>123</v>
      </c>
      <c r="I65" s="246"/>
      <c r="J65" s="64">
        <v>1199</v>
      </c>
      <c r="K65" s="62">
        <v>7</v>
      </c>
      <c r="L65" s="65">
        <f t="shared" si="0"/>
        <v>171.28571428571428</v>
      </c>
      <c r="M65" s="200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361</v>
      </c>
      <c r="E66" s="63"/>
      <c r="F66" s="246" t="s">
        <v>362</v>
      </c>
      <c r="G66" s="63" t="s">
        <v>229</v>
      </c>
      <c r="H66" s="179" t="s">
        <v>240</v>
      </c>
      <c r="I66" s="246"/>
      <c r="J66" s="64">
        <v>768</v>
      </c>
      <c r="K66" s="62">
        <v>5</v>
      </c>
      <c r="L66" s="65">
        <f t="shared" si="0"/>
        <v>153.6</v>
      </c>
      <c r="M66" s="246" t="s">
        <v>363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361</v>
      </c>
      <c r="E67" s="63"/>
      <c r="F67" s="246" t="s">
        <v>362</v>
      </c>
      <c r="G67" s="63" t="s">
        <v>229</v>
      </c>
      <c r="H67" s="179" t="s">
        <v>328</v>
      </c>
      <c r="I67" s="246"/>
      <c r="J67" s="64">
        <v>700</v>
      </c>
      <c r="K67" s="62">
        <v>5</v>
      </c>
      <c r="L67" s="65">
        <f t="shared" si="0"/>
        <v>140</v>
      </c>
      <c r="M67" s="246" t="s">
        <v>363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361</v>
      </c>
      <c r="E68" s="63"/>
      <c r="F68" s="246" t="s">
        <v>362</v>
      </c>
      <c r="G68" s="63" t="s">
        <v>229</v>
      </c>
      <c r="H68" s="179" t="s">
        <v>330</v>
      </c>
      <c r="I68" s="246"/>
      <c r="J68" s="64">
        <v>659</v>
      </c>
      <c r="K68" s="62">
        <v>5</v>
      </c>
      <c r="L68" s="65">
        <f t="shared" si="0"/>
        <v>131.80000000000001</v>
      </c>
      <c r="M68" s="246" t="s">
        <v>363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361</v>
      </c>
      <c r="E69" s="63"/>
      <c r="F69" s="246" t="s">
        <v>362</v>
      </c>
      <c r="G69" s="63" t="s">
        <v>229</v>
      </c>
      <c r="H69" s="179" t="s">
        <v>208</v>
      </c>
      <c r="I69" s="246"/>
      <c r="J69" s="64">
        <v>680</v>
      </c>
      <c r="K69" s="62">
        <v>5</v>
      </c>
      <c r="L69" s="65">
        <f t="shared" si="0"/>
        <v>136</v>
      </c>
      <c r="M69" s="246" t="s">
        <v>363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377</v>
      </c>
      <c r="E70" s="63"/>
      <c r="F70" s="248" t="s">
        <v>381</v>
      </c>
      <c r="G70" s="63" t="s">
        <v>229</v>
      </c>
      <c r="H70" s="71" t="s">
        <v>119</v>
      </c>
      <c r="I70" s="248"/>
      <c r="J70" s="64">
        <v>1378</v>
      </c>
      <c r="K70" s="62">
        <v>8</v>
      </c>
      <c r="L70" s="65">
        <f t="shared" si="0"/>
        <v>172.25</v>
      </c>
      <c r="M70" s="199" t="s">
        <v>376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377</v>
      </c>
      <c r="E71" s="63"/>
      <c r="F71" s="248" t="s">
        <v>381</v>
      </c>
      <c r="G71" s="63" t="s">
        <v>229</v>
      </c>
      <c r="H71" s="179" t="s">
        <v>280</v>
      </c>
      <c r="I71" s="248"/>
      <c r="J71" s="64">
        <v>1579</v>
      </c>
      <c r="K71" s="62">
        <v>8</v>
      </c>
      <c r="L71" s="233">
        <f t="shared" si="0"/>
        <v>197.375</v>
      </c>
      <c r="M71" s="199" t="s">
        <v>378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377</v>
      </c>
      <c r="E72" s="63"/>
      <c r="F72" s="248" t="s">
        <v>381</v>
      </c>
      <c r="G72" s="63" t="s">
        <v>229</v>
      </c>
      <c r="H72" s="71" t="s">
        <v>121</v>
      </c>
      <c r="I72" s="248"/>
      <c r="J72" s="64">
        <v>1466</v>
      </c>
      <c r="K72" s="62">
        <v>8</v>
      </c>
      <c r="L72" s="65">
        <f t="shared" si="0"/>
        <v>183.25</v>
      </c>
      <c r="M72" s="200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377</v>
      </c>
      <c r="E73" s="63"/>
      <c r="F73" s="248" t="s">
        <v>381</v>
      </c>
      <c r="G73" s="63" t="s">
        <v>229</v>
      </c>
      <c r="H73" s="179" t="s">
        <v>239</v>
      </c>
      <c r="I73" s="248"/>
      <c r="J73" s="64">
        <v>1287</v>
      </c>
      <c r="K73" s="62">
        <v>8</v>
      </c>
      <c r="L73" s="65">
        <f t="shared" si="0"/>
        <v>160.875</v>
      </c>
      <c r="M73" s="248" t="s">
        <v>303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379</v>
      </c>
      <c r="E74" s="63"/>
      <c r="F74" s="248" t="s">
        <v>381</v>
      </c>
      <c r="G74" s="63" t="s">
        <v>229</v>
      </c>
      <c r="H74" s="179" t="s">
        <v>278</v>
      </c>
      <c r="I74" s="248"/>
      <c r="J74" s="64">
        <v>1294</v>
      </c>
      <c r="K74" s="62">
        <v>8</v>
      </c>
      <c r="L74" s="65">
        <f t="shared" si="0"/>
        <v>161.75</v>
      </c>
      <c r="M74" s="199" t="s">
        <v>376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379</v>
      </c>
      <c r="E75" s="63"/>
      <c r="F75" s="248" t="s">
        <v>381</v>
      </c>
      <c r="G75" s="63" t="s">
        <v>229</v>
      </c>
      <c r="H75" s="179" t="s">
        <v>325</v>
      </c>
      <c r="I75" s="248"/>
      <c r="J75" s="64">
        <v>1074</v>
      </c>
      <c r="K75" s="62">
        <v>8</v>
      </c>
      <c r="L75" s="65">
        <f t="shared" si="0"/>
        <v>134.25</v>
      </c>
      <c r="M75" s="200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379</v>
      </c>
      <c r="E76" s="63"/>
      <c r="F76" s="248" t="s">
        <v>381</v>
      </c>
      <c r="G76" s="63" t="s">
        <v>229</v>
      </c>
      <c r="H76" s="179" t="s">
        <v>309</v>
      </c>
      <c r="I76" s="248"/>
      <c r="J76" s="64">
        <v>1015</v>
      </c>
      <c r="K76" s="62">
        <v>8</v>
      </c>
      <c r="L76" s="65">
        <f t="shared" si="0"/>
        <v>126.875</v>
      </c>
      <c r="M76" s="239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379</v>
      </c>
      <c r="E77" s="63"/>
      <c r="F77" s="248" t="s">
        <v>381</v>
      </c>
      <c r="G77" s="63" t="s">
        <v>229</v>
      </c>
      <c r="H77" s="179" t="s">
        <v>132</v>
      </c>
      <c r="I77" s="248"/>
      <c r="J77" s="64">
        <v>997</v>
      </c>
      <c r="K77" s="62">
        <v>8</v>
      </c>
      <c r="L77" s="65">
        <f t="shared" si="0"/>
        <v>124.625</v>
      </c>
      <c r="M77" s="248" t="s">
        <v>303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379</v>
      </c>
      <c r="E78" s="63"/>
      <c r="F78" s="248" t="s">
        <v>381</v>
      </c>
      <c r="G78" s="63" t="s">
        <v>229</v>
      </c>
      <c r="H78" s="179" t="s">
        <v>224</v>
      </c>
      <c r="I78" s="248"/>
      <c r="J78" s="64">
        <v>1623</v>
      </c>
      <c r="K78" s="62">
        <v>8</v>
      </c>
      <c r="L78" s="60">
        <f t="shared" si="0"/>
        <v>202.875</v>
      </c>
      <c r="M78" s="199" t="s">
        <v>378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379</v>
      </c>
      <c r="E79" s="63"/>
      <c r="F79" s="248" t="s">
        <v>381</v>
      </c>
      <c r="G79" s="63" t="s">
        <v>229</v>
      </c>
      <c r="H79" s="179" t="s">
        <v>131</v>
      </c>
      <c r="I79" s="248"/>
      <c r="J79" s="64">
        <v>1452</v>
      </c>
      <c r="K79" s="62">
        <v>8</v>
      </c>
      <c r="L79" s="65">
        <f t="shared" si="0"/>
        <v>181.5</v>
      </c>
      <c r="M79" s="248" t="s">
        <v>303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379</v>
      </c>
      <c r="E80" s="63"/>
      <c r="F80" s="248" t="s">
        <v>381</v>
      </c>
      <c r="G80" s="63" t="s">
        <v>229</v>
      </c>
      <c r="H80" s="179" t="s">
        <v>124</v>
      </c>
      <c r="I80" s="248"/>
      <c r="J80" s="64">
        <v>1331</v>
      </c>
      <c r="K80" s="62">
        <v>8</v>
      </c>
      <c r="L80" s="65">
        <f t="shared" si="0"/>
        <v>166.375</v>
      </c>
      <c r="M80" s="248" t="s">
        <v>380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379</v>
      </c>
      <c r="E81" s="63"/>
      <c r="F81" s="248" t="s">
        <v>381</v>
      </c>
      <c r="G81" s="63" t="s">
        <v>229</v>
      </c>
      <c r="H81" s="179" t="s">
        <v>138</v>
      </c>
      <c r="I81" s="248"/>
      <c r="J81" s="64">
        <v>1290</v>
      </c>
      <c r="K81" s="62">
        <v>8</v>
      </c>
      <c r="L81" s="65">
        <f t="shared" si="0"/>
        <v>161.25</v>
      </c>
      <c r="M81" s="248" t="s">
        <v>382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379</v>
      </c>
      <c r="E82" s="63"/>
      <c r="F82" s="248" t="s">
        <v>381</v>
      </c>
      <c r="G82" s="63" t="s">
        <v>229</v>
      </c>
      <c r="H82" s="179" t="s">
        <v>208</v>
      </c>
      <c r="I82" s="248"/>
      <c r="J82" s="64">
        <v>1209</v>
      </c>
      <c r="K82" s="62">
        <v>8</v>
      </c>
      <c r="L82" s="65">
        <f t="shared" si="0"/>
        <v>151.125</v>
      </c>
      <c r="M82" s="248" t="s">
        <v>285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379</v>
      </c>
      <c r="E83" s="63"/>
      <c r="F83" s="248" t="s">
        <v>381</v>
      </c>
      <c r="G83" s="63" t="s">
        <v>229</v>
      </c>
      <c r="H83" s="179" t="s">
        <v>230</v>
      </c>
      <c r="I83" s="248"/>
      <c r="J83" s="64">
        <v>1193</v>
      </c>
      <c r="K83" s="62">
        <v>8</v>
      </c>
      <c r="L83" s="65">
        <f t="shared" si="0"/>
        <v>149.125</v>
      </c>
      <c r="M83" s="248" t="s">
        <v>383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398</v>
      </c>
      <c r="E84" s="63"/>
      <c r="F84" s="250" t="s">
        <v>306</v>
      </c>
      <c r="G84" s="63" t="s">
        <v>133</v>
      </c>
      <c r="H84" s="179" t="s">
        <v>309</v>
      </c>
      <c r="I84" s="250" t="s">
        <v>120</v>
      </c>
      <c r="J84" s="64">
        <v>1554</v>
      </c>
      <c r="K84" s="62">
        <v>11</v>
      </c>
      <c r="L84" s="65">
        <f t="shared" si="0"/>
        <v>141.27272727272728</v>
      </c>
      <c r="M84" s="250" t="s">
        <v>399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398</v>
      </c>
      <c r="E85" s="63"/>
      <c r="F85" s="250" t="s">
        <v>306</v>
      </c>
      <c r="G85" s="63" t="s">
        <v>133</v>
      </c>
      <c r="H85" s="179" t="s">
        <v>246</v>
      </c>
      <c r="I85" s="250" t="s">
        <v>120</v>
      </c>
      <c r="J85" s="64">
        <v>1799</v>
      </c>
      <c r="K85" s="62">
        <v>11</v>
      </c>
      <c r="L85" s="65">
        <f t="shared" si="0"/>
        <v>163.54545454545453</v>
      </c>
      <c r="M85" s="250" t="s">
        <v>399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398</v>
      </c>
      <c r="E86" s="63"/>
      <c r="F86" s="250" t="s">
        <v>306</v>
      </c>
      <c r="G86" s="63" t="s">
        <v>133</v>
      </c>
      <c r="H86" s="71" t="s">
        <v>119</v>
      </c>
      <c r="I86" s="250"/>
      <c r="J86" s="64">
        <v>1961</v>
      </c>
      <c r="K86" s="62">
        <v>11</v>
      </c>
      <c r="L86" s="65">
        <f t="shared" si="0"/>
        <v>178.27272727272728</v>
      </c>
      <c r="M86" s="250" t="s">
        <v>382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402</v>
      </c>
      <c r="E87" s="63"/>
      <c r="F87" s="252" t="s">
        <v>306</v>
      </c>
      <c r="G87" s="63" t="s">
        <v>118</v>
      </c>
      <c r="H87" s="71" t="s">
        <v>121</v>
      </c>
      <c r="I87" s="252" t="s">
        <v>120</v>
      </c>
      <c r="J87" s="64">
        <v>2853</v>
      </c>
      <c r="K87" s="62">
        <v>14</v>
      </c>
      <c r="L87" s="60">
        <f t="shared" si="0"/>
        <v>203.78571428571428</v>
      </c>
      <c r="M87" s="252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402</v>
      </c>
      <c r="E88" s="63"/>
      <c r="F88" s="252" t="s">
        <v>306</v>
      </c>
      <c r="G88" s="63" t="s">
        <v>118</v>
      </c>
      <c r="H88" s="179" t="s">
        <v>280</v>
      </c>
      <c r="I88" s="252" t="s">
        <v>120</v>
      </c>
      <c r="J88" s="64">
        <v>2696</v>
      </c>
      <c r="K88" s="62">
        <v>14</v>
      </c>
      <c r="L88" s="233">
        <f t="shared" si="0"/>
        <v>192.57142857142858</v>
      </c>
      <c r="M88" s="252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402</v>
      </c>
      <c r="E89" s="63"/>
      <c r="F89" s="252" t="s">
        <v>306</v>
      </c>
      <c r="G89" s="63" t="s">
        <v>118</v>
      </c>
      <c r="H89" s="179" t="s">
        <v>124</v>
      </c>
      <c r="I89" s="252" t="s">
        <v>226</v>
      </c>
      <c r="J89" s="64">
        <v>2540</v>
      </c>
      <c r="K89" s="62">
        <v>14</v>
      </c>
      <c r="L89" s="65">
        <f t="shared" si="0"/>
        <v>181.42857142857142</v>
      </c>
      <c r="M89" s="252" t="s">
        <v>403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402</v>
      </c>
      <c r="E90" s="63"/>
      <c r="F90" s="252" t="s">
        <v>306</v>
      </c>
      <c r="G90" s="63" t="s">
        <v>118</v>
      </c>
      <c r="H90" s="179" t="s">
        <v>278</v>
      </c>
      <c r="I90" s="252" t="s">
        <v>226</v>
      </c>
      <c r="J90" s="64">
        <v>2357</v>
      </c>
      <c r="K90" s="62">
        <v>14</v>
      </c>
      <c r="L90" s="65">
        <f t="shared" si="0"/>
        <v>168.35714285714286</v>
      </c>
      <c r="M90" s="252" t="s">
        <v>403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402</v>
      </c>
      <c r="E91" s="63"/>
      <c r="F91" s="252" t="s">
        <v>306</v>
      </c>
      <c r="G91" s="63" t="s">
        <v>118</v>
      </c>
      <c r="H91" s="71" t="s">
        <v>119</v>
      </c>
      <c r="I91" s="252" t="s">
        <v>225</v>
      </c>
      <c r="J91" s="64">
        <v>2468</v>
      </c>
      <c r="K91" s="62">
        <v>14</v>
      </c>
      <c r="L91" s="65">
        <f t="shared" si="0"/>
        <v>176.28571428571428</v>
      </c>
      <c r="M91" s="252" t="s">
        <v>404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402</v>
      </c>
      <c r="E92" s="63"/>
      <c r="F92" s="252" t="s">
        <v>306</v>
      </c>
      <c r="G92" s="63" t="s">
        <v>118</v>
      </c>
      <c r="H92" s="179" t="s">
        <v>131</v>
      </c>
      <c r="I92" s="252" t="s">
        <v>225</v>
      </c>
      <c r="J92" s="64">
        <v>2492</v>
      </c>
      <c r="K92" s="62">
        <v>14</v>
      </c>
      <c r="L92" s="65">
        <f t="shared" si="0"/>
        <v>178</v>
      </c>
      <c r="M92" s="252" t="s">
        <v>404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408</v>
      </c>
      <c r="E93" s="63"/>
      <c r="F93" s="254" t="s">
        <v>410</v>
      </c>
      <c r="G93" s="63" t="s">
        <v>409</v>
      </c>
      <c r="H93" s="179" t="s">
        <v>246</v>
      </c>
      <c r="I93" s="254" t="s">
        <v>120</v>
      </c>
      <c r="J93" s="64">
        <v>1960</v>
      </c>
      <c r="K93" s="62">
        <v>11</v>
      </c>
      <c r="L93" s="65">
        <f t="shared" si="0"/>
        <v>178.18181818181819</v>
      </c>
      <c r="M93" s="239" t="s">
        <v>421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408</v>
      </c>
      <c r="E94" s="63"/>
      <c r="F94" s="255" t="s">
        <v>410</v>
      </c>
      <c r="G94" s="63" t="s">
        <v>409</v>
      </c>
      <c r="H94" s="179" t="s">
        <v>223</v>
      </c>
      <c r="I94" s="254" t="s">
        <v>120</v>
      </c>
      <c r="J94" s="64">
        <v>725</v>
      </c>
      <c r="K94" s="62">
        <v>5</v>
      </c>
      <c r="L94" s="65">
        <f t="shared" si="0"/>
        <v>145</v>
      </c>
      <c r="M94" s="239" t="s">
        <v>421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408</v>
      </c>
      <c r="E95" s="63"/>
      <c r="F95" s="255" t="s">
        <v>410</v>
      </c>
      <c r="G95" s="63" t="s">
        <v>409</v>
      </c>
      <c r="H95" s="179" t="s">
        <v>278</v>
      </c>
      <c r="I95" s="254" t="s">
        <v>120</v>
      </c>
      <c r="J95" s="64">
        <v>987</v>
      </c>
      <c r="K95" s="62">
        <v>6</v>
      </c>
      <c r="L95" s="65">
        <f t="shared" si="0"/>
        <v>164.5</v>
      </c>
      <c r="M95" s="239" t="s">
        <v>421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408</v>
      </c>
      <c r="E96" s="63"/>
      <c r="F96" s="255" t="s">
        <v>410</v>
      </c>
      <c r="G96" s="63" t="s">
        <v>409</v>
      </c>
      <c r="H96" s="179" t="s">
        <v>122</v>
      </c>
      <c r="I96" s="254" t="s">
        <v>120</v>
      </c>
      <c r="J96" s="64">
        <v>1907</v>
      </c>
      <c r="K96" s="62">
        <v>11</v>
      </c>
      <c r="L96" s="65">
        <f t="shared" si="0"/>
        <v>173.36363636363637</v>
      </c>
      <c r="M96" s="239" t="s">
        <v>421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408</v>
      </c>
      <c r="E97" s="63"/>
      <c r="F97" s="255" t="s">
        <v>410</v>
      </c>
      <c r="G97" s="63" t="s">
        <v>409</v>
      </c>
      <c r="H97" s="71" t="s">
        <v>119</v>
      </c>
      <c r="I97" s="254" t="s">
        <v>120</v>
      </c>
      <c r="J97" s="64">
        <v>1882</v>
      </c>
      <c r="K97" s="62">
        <v>11</v>
      </c>
      <c r="L97" s="65">
        <f t="shared" si="0"/>
        <v>171.09090909090909</v>
      </c>
      <c r="M97" s="263" t="s">
        <v>421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415</v>
      </c>
      <c r="E98" s="63"/>
      <c r="F98" s="255" t="s">
        <v>410</v>
      </c>
      <c r="G98" s="63" t="s">
        <v>416</v>
      </c>
      <c r="H98" s="71" t="s">
        <v>417</v>
      </c>
      <c r="I98" s="255" t="s">
        <v>226</v>
      </c>
      <c r="J98" s="64">
        <v>1737</v>
      </c>
      <c r="K98" s="62">
        <v>9</v>
      </c>
      <c r="L98" s="233">
        <f t="shared" si="0"/>
        <v>193</v>
      </c>
      <c r="M98" s="255" t="s">
        <v>422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415</v>
      </c>
      <c r="E99" s="63"/>
      <c r="F99" s="255" t="s">
        <v>410</v>
      </c>
      <c r="G99" s="63" t="s">
        <v>416</v>
      </c>
      <c r="H99" s="179" t="s">
        <v>280</v>
      </c>
      <c r="I99" s="255" t="s">
        <v>226</v>
      </c>
      <c r="J99" s="64">
        <v>1690</v>
      </c>
      <c r="K99" s="62">
        <v>9</v>
      </c>
      <c r="L99" s="65">
        <f t="shared" si="0"/>
        <v>187.77777777777777</v>
      </c>
      <c r="M99" s="257" t="s">
        <v>422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415</v>
      </c>
      <c r="E100" s="63"/>
      <c r="F100" s="255" t="s">
        <v>410</v>
      </c>
      <c r="G100" s="63" t="s">
        <v>416</v>
      </c>
      <c r="H100" s="71" t="s">
        <v>121</v>
      </c>
      <c r="I100" s="255" t="s">
        <v>226</v>
      </c>
      <c r="J100" s="64">
        <v>1559</v>
      </c>
      <c r="K100" s="62">
        <v>9</v>
      </c>
      <c r="L100" s="65">
        <f t="shared" si="0"/>
        <v>173.22222222222223</v>
      </c>
      <c r="M100" s="257" t="s">
        <v>422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415</v>
      </c>
      <c r="E101" s="63"/>
      <c r="F101" s="255" t="s">
        <v>410</v>
      </c>
      <c r="G101" s="63" t="s">
        <v>416</v>
      </c>
      <c r="H101" s="71" t="s">
        <v>127</v>
      </c>
      <c r="I101" s="255" t="s">
        <v>226</v>
      </c>
      <c r="J101" s="64">
        <v>1473</v>
      </c>
      <c r="K101" s="62">
        <v>8</v>
      </c>
      <c r="L101" s="65">
        <f t="shared" si="0"/>
        <v>184.125</v>
      </c>
      <c r="M101" s="257" t="s">
        <v>422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415</v>
      </c>
      <c r="E102" s="63"/>
      <c r="F102" s="255" t="s">
        <v>410</v>
      </c>
      <c r="G102" s="63" t="s">
        <v>416</v>
      </c>
      <c r="H102" s="179" t="s">
        <v>239</v>
      </c>
      <c r="I102" s="255" t="s">
        <v>226</v>
      </c>
      <c r="J102" s="64">
        <v>843</v>
      </c>
      <c r="K102" s="62">
        <v>5</v>
      </c>
      <c r="L102" s="65">
        <f t="shared" si="0"/>
        <v>168.6</v>
      </c>
      <c r="M102" s="257" t="s">
        <v>422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415</v>
      </c>
      <c r="E103" s="63"/>
      <c r="F103" s="256" t="s">
        <v>410</v>
      </c>
      <c r="G103" s="63" t="s">
        <v>416</v>
      </c>
      <c r="H103" s="179" t="s">
        <v>124</v>
      </c>
      <c r="I103" s="255" t="s">
        <v>226</v>
      </c>
      <c r="J103" s="64">
        <v>834</v>
      </c>
      <c r="K103" s="62">
        <v>5</v>
      </c>
      <c r="L103" s="65">
        <f t="shared" si="0"/>
        <v>166.8</v>
      </c>
      <c r="M103" s="257" t="s">
        <v>422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420</v>
      </c>
      <c r="E104" s="63"/>
      <c r="F104" s="256" t="s">
        <v>410</v>
      </c>
      <c r="G104" s="63" t="s">
        <v>233</v>
      </c>
      <c r="H104" s="179" t="s">
        <v>137</v>
      </c>
      <c r="I104" s="256" t="s">
        <v>225</v>
      </c>
      <c r="J104" s="64">
        <v>1139</v>
      </c>
      <c r="K104" s="62">
        <v>7</v>
      </c>
      <c r="L104" s="65">
        <f t="shared" si="0"/>
        <v>162.71428571428572</v>
      </c>
      <c r="M104" s="263" t="s">
        <v>430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420</v>
      </c>
      <c r="E105" s="63"/>
      <c r="F105" s="256" t="s">
        <v>410</v>
      </c>
      <c r="G105" s="63" t="s">
        <v>233</v>
      </c>
      <c r="H105" s="179" t="s">
        <v>126</v>
      </c>
      <c r="I105" s="256" t="s">
        <v>225</v>
      </c>
      <c r="J105" s="64">
        <v>729</v>
      </c>
      <c r="K105" s="62">
        <v>5</v>
      </c>
      <c r="L105" s="65">
        <f t="shared" si="0"/>
        <v>145.80000000000001</v>
      </c>
      <c r="M105" s="263" t="s">
        <v>430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420</v>
      </c>
      <c r="E106" s="63"/>
      <c r="F106" s="256" t="s">
        <v>410</v>
      </c>
      <c r="G106" s="63" t="s">
        <v>233</v>
      </c>
      <c r="H106" s="71" t="s">
        <v>128</v>
      </c>
      <c r="I106" s="256" t="s">
        <v>225</v>
      </c>
      <c r="J106" s="64">
        <v>1128</v>
      </c>
      <c r="K106" s="62">
        <v>7</v>
      </c>
      <c r="L106" s="65">
        <f t="shared" si="0"/>
        <v>161.14285714285714</v>
      </c>
      <c r="M106" s="263" t="s">
        <v>430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420</v>
      </c>
      <c r="E107" s="63"/>
      <c r="F107" s="256" t="s">
        <v>410</v>
      </c>
      <c r="G107" s="63" t="s">
        <v>233</v>
      </c>
      <c r="H107" s="179" t="s">
        <v>279</v>
      </c>
      <c r="I107" s="256" t="s">
        <v>225</v>
      </c>
      <c r="J107" s="64">
        <v>723</v>
      </c>
      <c r="K107" s="62">
        <v>5</v>
      </c>
      <c r="L107" s="65">
        <f t="shared" si="0"/>
        <v>144.6</v>
      </c>
      <c r="M107" s="263" t="s">
        <v>430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420</v>
      </c>
      <c r="E108" s="63"/>
      <c r="F108" s="256" t="s">
        <v>410</v>
      </c>
      <c r="G108" s="63" t="s">
        <v>233</v>
      </c>
      <c r="H108" s="179" t="s">
        <v>129</v>
      </c>
      <c r="I108" s="256" t="s">
        <v>225</v>
      </c>
      <c r="J108" s="64">
        <v>555</v>
      </c>
      <c r="K108" s="62">
        <v>4</v>
      </c>
      <c r="L108" s="65">
        <f t="shared" si="0"/>
        <v>138.75</v>
      </c>
      <c r="M108" s="263" t="s">
        <v>430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431</v>
      </c>
      <c r="E109" s="63"/>
      <c r="F109" s="261" t="s">
        <v>432</v>
      </c>
      <c r="G109" s="63" t="s">
        <v>118</v>
      </c>
      <c r="H109" s="179" t="s">
        <v>280</v>
      </c>
      <c r="I109" s="261"/>
      <c r="J109" s="64">
        <v>1533</v>
      </c>
      <c r="K109" s="62">
        <v>8</v>
      </c>
      <c r="L109" s="233">
        <f t="shared" si="0"/>
        <v>191.625</v>
      </c>
      <c r="M109" s="262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431</v>
      </c>
      <c r="E110" s="63"/>
      <c r="F110" s="261" t="s">
        <v>432</v>
      </c>
      <c r="G110" s="63" t="s">
        <v>118</v>
      </c>
      <c r="H110" s="71" t="s">
        <v>125</v>
      </c>
      <c r="I110" s="261"/>
      <c r="J110" s="64">
        <v>1445</v>
      </c>
      <c r="K110" s="62">
        <v>8</v>
      </c>
      <c r="L110" s="65">
        <f t="shared" si="0"/>
        <v>180.625</v>
      </c>
      <c r="M110" s="262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431</v>
      </c>
      <c r="E111" s="63"/>
      <c r="F111" s="261" t="s">
        <v>432</v>
      </c>
      <c r="G111" s="63" t="s">
        <v>118</v>
      </c>
      <c r="H111" s="71" t="s">
        <v>121</v>
      </c>
      <c r="I111" s="261"/>
      <c r="J111" s="64">
        <v>1404</v>
      </c>
      <c r="K111" s="62">
        <v>8</v>
      </c>
      <c r="L111" s="65">
        <f t="shared" si="0"/>
        <v>175.5</v>
      </c>
      <c r="M111" s="262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431</v>
      </c>
      <c r="E112" s="63"/>
      <c r="F112" s="261" t="s">
        <v>432</v>
      </c>
      <c r="G112" s="63" t="s">
        <v>118</v>
      </c>
      <c r="H112" s="179" t="s">
        <v>279</v>
      </c>
      <c r="I112" s="261"/>
      <c r="J112" s="64">
        <v>1322</v>
      </c>
      <c r="K112" s="62">
        <v>8</v>
      </c>
      <c r="L112" s="65">
        <f t="shared" si="0"/>
        <v>165.25</v>
      </c>
      <c r="M112" s="262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431</v>
      </c>
      <c r="E113" s="63"/>
      <c r="F113" s="261" t="s">
        <v>432</v>
      </c>
      <c r="G113" s="63" t="s">
        <v>118</v>
      </c>
      <c r="H113" s="179" t="s">
        <v>239</v>
      </c>
      <c r="I113" s="261"/>
      <c r="J113" s="64">
        <v>1347</v>
      </c>
      <c r="K113" s="62">
        <v>8</v>
      </c>
      <c r="L113" s="65">
        <f t="shared" si="0"/>
        <v>168.375</v>
      </c>
      <c r="M113" s="262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431</v>
      </c>
      <c r="E114" s="63"/>
      <c r="F114" s="261" t="s">
        <v>432</v>
      </c>
      <c r="G114" s="63" t="s">
        <v>118</v>
      </c>
      <c r="H114" s="179" t="s">
        <v>131</v>
      </c>
      <c r="I114" s="261"/>
      <c r="J114" s="64">
        <v>1328</v>
      </c>
      <c r="K114" s="62">
        <v>8</v>
      </c>
      <c r="L114" s="65">
        <f t="shared" si="0"/>
        <v>166</v>
      </c>
      <c r="M114" s="262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435</v>
      </c>
      <c r="E115" s="63"/>
      <c r="F115" s="265" t="s">
        <v>314</v>
      </c>
      <c r="G115" s="63" t="s">
        <v>434</v>
      </c>
      <c r="H115" s="71" t="s">
        <v>119</v>
      </c>
      <c r="I115" s="265" t="s">
        <v>120</v>
      </c>
      <c r="J115" s="64">
        <v>977</v>
      </c>
      <c r="K115" s="62">
        <v>6</v>
      </c>
      <c r="L115" s="65">
        <f t="shared" si="0"/>
        <v>162.83333333333334</v>
      </c>
      <c r="M115" s="200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435</v>
      </c>
      <c r="E116" s="63"/>
      <c r="F116" s="265" t="s">
        <v>314</v>
      </c>
      <c r="G116" s="63" t="s">
        <v>434</v>
      </c>
      <c r="H116" s="179" t="s">
        <v>239</v>
      </c>
      <c r="I116" s="265" t="s">
        <v>120</v>
      </c>
      <c r="J116" s="64">
        <v>1183</v>
      </c>
      <c r="K116" s="62">
        <v>6</v>
      </c>
      <c r="L116" s="233">
        <f t="shared" si="0"/>
        <v>197.16666666666666</v>
      </c>
      <c r="M116" s="200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435</v>
      </c>
      <c r="E117" s="63"/>
      <c r="F117" s="265" t="s">
        <v>314</v>
      </c>
      <c r="G117" s="63" t="s">
        <v>434</v>
      </c>
      <c r="H117" s="179" t="s">
        <v>126</v>
      </c>
      <c r="I117" s="265" t="s">
        <v>226</v>
      </c>
      <c r="J117" s="64">
        <v>867</v>
      </c>
      <c r="K117" s="62">
        <v>6</v>
      </c>
      <c r="L117" s="65">
        <f t="shared" si="0"/>
        <v>144.5</v>
      </c>
      <c r="M117" s="265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435</v>
      </c>
      <c r="E118" s="63"/>
      <c r="F118" s="265" t="s">
        <v>314</v>
      </c>
      <c r="G118" s="63" t="s">
        <v>434</v>
      </c>
      <c r="H118" s="179" t="s">
        <v>224</v>
      </c>
      <c r="I118" s="265" t="s">
        <v>226</v>
      </c>
      <c r="J118" s="64">
        <v>1162</v>
      </c>
      <c r="K118" s="62">
        <v>6</v>
      </c>
      <c r="L118" s="233">
        <f t="shared" si="0"/>
        <v>193.66666666666666</v>
      </c>
      <c r="M118" s="265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435</v>
      </c>
      <c r="E119" s="63"/>
      <c r="F119" s="265" t="s">
        <v>314</v>
      </c>
      <c r="G119" s="63" t="s">
        <v>434</v>
      </c>
      <c r="H119" s="179" t="s">
        <v>309</v>
      </c>
      <c r="I119" s="265"/>
      <c r="J119" s="64">
        <v>876</v>
      </c>
      <c r="K119" s="62">
        <v>6</v>
      </c>
      <c r="L119" s="65">
        <f t="shared" si="0"/>
        <v>146</v>
      </c>
      <c r="M119" s="265" t="s">
        <v>380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435</v>
      </c>
      <c r="E120" s="63"/>
      <c r="F120" s="265" t="s">
        <v>314</v>
      </c>
      <c r="G120" s="63" t="s">
        <v>434</v>
      </c>
      <c r="H120" s="179" t="s">
        <v>131</v>
      </c>
      <c r="I120" s="265"/>
      <c r="J120" s="64">
        <v>1092</v>
      </c>
      <c r="K120" s="62">
        <v>6</v>
      </c>
      <c r="L120" s="65">
        <f t="shared" si="0"/>
        <v>182</v>
      </c>
      <c r="M120" s="265" t="s">
        <v>303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437</v>
      </c>
      <c r="E121" s="63"/>
      <c r="F121" s="265" t="s">
        <v>362</v>
      </c>
      <c r="G121" s="63" t="s">
        <v>229</v>
      </c>
      <c r="H121" s="179" t="s">
        <v>224</v>
      </c>
      <c r="I121" s="265" t="s">
        <v>120</v>
      </c>
      <c r="J121" s="64">
        <v>1149</v>
      </c>
      <c r="K121" s="62">
        <v>6</v>
      </c>
      <c r="L121" s="233">
        <f t="shared" si="0"/>
        <v>191.5</v>
      </c>
      <c r="M121" s="263" t="s">
        <v>436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437</v>
      </c>
      <c r="E122" s="63"/>
      <c r="F122" s="265" t="s">
        <v>362</v>
      </c>
      <c r="G122" s="63" t="s">
        <v>229</v>
      </c>
      <c r="H122" s="179" t="s">
        <v>131</v>
      </c>
      <c r="I122" s="265" t="s">
        <v>120</v>
      </c>
      <c r="J122" s="64">
        <v>1025</v>
      </c>
      <c r="K122" s="62">
        <v>6</v>
      </c>
      <c r="L122" s="65">
        <f t="shared" si="0"/>
        <v>170.83333333333334</v>
      </c>
      <c r="M122" s="263" t="s">
        <v>436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442</v>
      </c>
      <c r="E123" s="63"/>
      <c r="F123" s="267" t="s">
        <v>302</v>
      </c>
      <c r="G123" s="63" t="s">
        <v>118</v>
      </c>
      <c r="H123" s="179" t="s">
        <v>238</v>
      </c>
      <c r="I123" s="267"/>
      <c r="J123" s="64">
        <v>766</v>
      </c>
      <c r="K123" s="62">
        <v>8</v>
      </c>
      <c r="L123" s="65">
        <f t="shared" si="0"/>
        <v>95.75</v>
      </c>
      <c r="M123" s="267" t="s">
        <v>285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444</v>
      </c>
      <c r="E124" s="63"/>
      <c r="F124" s="267" t="s">
        <v>314</v>
      </c>
      <c r="G124" s="63" t="s">
        <v>118</v>
      </c>
      <c r="H124" s="179" t="s">
        <v>124</v>
      </c>
      <c r="I124" s="267" t="s">
        <v>120</v>
      </c>
      <c r="J124" s="64">
        <v>1551</v>
      </c>
      <c r="K124" s="62">
        <v>8</v>
      </c>
      <c r="L124" s="233">
        <f t="shared" si="0"/>
        <v>193.875</v>
      </c>
      <c r="M124" s="200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444</v>
      </c>
      <c r="E125" s="63"/>
      <c r="F125" s="267" t="s">
        <v>314</v>
      </c>
      <c r="G125" s="63" t="s">
        <v>118</v>
      </c>
      <c r="H125" s="179" t="s">
        <v>278</v>
      </c>
      <c r="I125" s="267" t="s">
        <v>120</v>
      </c>
      <c r="J125" s="64">
        <v>1231</v>
      </c>
      <c r="K125" s="62">
        <v>8</v>
      </c>
      <c r="L125" s="65">
        <f t="shared" si="0"/>
        <v>153.875</v>
      </c>
      <c r="M125" s="200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444</v>
      </c>
      <c r="E126" s="63"/>
      <c r="F126" s="267" t="s">
        <v>314</v>
      </c>
      <c r="G126" s="63" t="s">
        <v>118</v>
      </c>
      <c r="H126" s="179" t="s">
        <v>443</v>
      </c>
      <c r="I126" s="267" t="s">
        <v>226</v>
      </c>
      <c r="J126" s="64">
        <v>1353</v>
      </c>
      <c r="K126" s="62">
        <v>8</v>
      </c>
      <c r="L126" s="65">
        <f t="shared" si="0"/>
        <v>169.125</v>
      </c>
      <c r="M126" s="263" t="s">
        <v>436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444</v>
      </c>
      <c r="E127" s="63"/>
      <c r="F127" s="267" t="s">
        <v>314</v>
      </c>
      <c r="G127" s="63" t="s">
        <v>118</v>
      </c>
      <c r="H127" s="179" t="s">
        <v>134</v>
      </c>
      <c r="I127" s="267" t="s">
        <v>226</v>
      </c>
      <c r="J127" s="64">
        <v>1382</v>
      </c>
      <c r="K127" s="62">
        <v>8</v>
      </c>
      <c r="L127" s="65">
        <f t="shared" si="0"/>
        <v>172.75</v>
      </c>
      <c r="M127" s="263" t="s">
        <v>436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444</v>
      </c>
      <c r="E128" s="63"/>
      <c r="F128" s="267" t="s">
        <v>314</v>
      </c>
      <c r="G128" s="63" t="s">
        <v>118</v>
      </c>
      <c r="H128" s="179" t="s">
        <v>132</v>
      </c>
      <c r="I128" s="267" t="s">
        <v>225</v>
      </c>
      <c r="J128" s="64">
        <v>1018</v>
      </c>
      <c r="K128" s="62">
        <v>8</v>
      </c>
      <c r="L128" s="65">
        <f t="shared" si="0"/>
        <v>127.25</v>
      </c>
      <c r="M128" s="268" t="s">
        <v>288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444</v>
      </c>
      <c r="E129" s="63"/>
      <c r="F129" s="267" t="s">
        <v>314</v>
      </c>
      <c r="G129" s="63" t="s">
        <v>118</v>
      </c>
      <c r="H129" s="179" t="s">
        <v>239</v>
      </c>
      <c r="I129" s="267" t="s">
        <v>225</v>
      </c>
      <c r="J129" s="64">
        <v>1313</v>
      </c>
      <c r="K129" s="62">
        <v>8</v>
      </c>
      <c r="L129" s="65">
        <f t="shared" si="0"/>
        <v>164.125</v>
      </c>
      <c r="M129" s="270" t="s">
        <v>288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444</v>
      </c>
      <c r="E130" s="63"/>
      <c r="F130" s="267" t="s">
        <v>314</v>
      </c>
      <c r="G130" s="63" t="s">
        <v>118</v>
      </c>
      <c r="H130" s="179" t="s">
        <v>280</v>
      </c>
      <c r="I130" s="267" t="s">
        <v>317</v>
      </c>
      <c r="J130" s="64">
        <v>1512</v>
      </c>
      <c r="K130" s="62">
        <v>8</v>
      </c>
      <c r="L130" s="65">
        <f t="shared" si="0"/>
        <v>189</v>
      </c>
      <c r="M130" s="269" t="s">
        <v>399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444</v>
      </c>
      <c r="E131" s="63"/>
      <c r="F131" s="267" t="s">
        <v>314</v>
      </c>
      <c r="G131" s="63" t="s">
        <v>118</v>
      </c>
      <c r="H131" s="179" t="s">
        <v>309</v>
      </c>
      <c r="I131" s="267" t="s">
        <v>317</v>
      </c>
      <c r="J131" s="64">
        <v>1125</v>
      </c>
      <c r="K131" s="62">
        <v>8</v>
      </c>
      <c r="L131" s="65">
        <f t="shared" ref="L131:L172" si="1">J131/K131</f>
        <v>140.625</v>
      </c>
      <c r="M131" s="269" t="s">
        <v>399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444</v>
      </c>
      <c r="E132" s="63"/>
      <c r="F132" s="267" t="s">
        <v>314</v>
      </c>
      <c r="G132" s="63" t="s">
        <v>118</v>
      </c>
      <c r="H132" s="179" t="s">
        <v>126</v>
      </c>
      <c r="I132" s="267"/>
      <c r="J132" s="64">
        <v>1194</v>
      </c>
      <c r="K132" s="62">
        <v>8</v>
      </c>
      <c r="L132" s="65">
        <f t="shared" si="1"/>
        <v>149.25</v>
      </c>
      <c r="M132" s="269" t="s">
        <v>380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448</v>
      </c>
      <c r="E133" s="63"/>
      <c r="F133" s="267" t="s">
        <v>314</v>
      </c>
      <c r="G133" s="63" t="s">
        <v>118</v>
      </c>
      <c r="H133" s="179" t="s">
        <v>230</v>
      </c>
      <c r="I133" s="267" t="s">
        <v>318</v>
      </c>
      <c r="J133" s="64">
        <v>1217</v>
      </c>
      <c r="K133" s="62">
        <v>8</v>
      </c>
      <c r="L133" s="65">
        <f t="shared" si="1"/>
        <v>152.125</v>
      </c>
      <c r="M133" s="268" t="s">
        <v>286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448</v>
      </c>
      <c r="E134" s="63"/>
      <c r="F134" s="267" t="s">
        <v>314</v>
      </c>
      <c r="G134" s="63" t="s">
        <v>118</v>
      </c>
      <c r="H134" s="179" t="s">
        <v>325</v>
      </c>
      <c r="I134" s="267" t="s">
        <v>318</v>
      </c>
      <c r="J134" s="64">
        <v>1039</v>
      </c>
      <c r="K134" s="62">
        <v>8</v>
      </c>
      <c r="L134" s="65">
        <f t="shared" si="1"/>
        <v>129.875</v>
      </c>
      <c r="M134" s="270" t="s">
        <v>286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456</v>
      </c>
      <c r="E135" s="63"/>
      <c r="F135" s="272" t="s">
        <v>362</v>
      </c>
      <c r="G135" s="63" t="s">
        <v>455</v>
      </c>
      <c r="H135" s="179" t="s">
        <v>246</v>
      </c>
      <c r="I135" s="272"/>
      <c r="J135" s="272">
        <v>1869</v>
      </c>
      <c r="K135" s="64">
        <v>11</v>
      </c>
      <c r="L135" s="65">
        <f t="shared" si="1"/>
        <v>169.90909090909091</v>
      </c>
      <c r="M135" s="274" t="s">
        <v>469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456</v>
      </c>
      <c r="E136" s="63"/>
      <c r="F136" s="272" t="s">
        <v>362</v>
      </c>
      <c r="G136" s="63" t="s">
        <v>455</v>
      </c>
      <c r="H136" s="179" t="s">
        <v>223</v>
      </c>
      <c r="I136" s="272"/>
      <c r="J136" s="272">
        <v>1238</v>
      </c>
      <c r="K136" s="64">
        <v>8</v>
      </c>
      <c r="L136" s="65">
        <f t="shared" si="1"/>
        <v>154.75</v>
      </c>
      <c r="M136" s="274" t="s">
        <v>469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456</v>
      </c>
      <c r="E137" s="63"/>
      <c r="F137" s="272" t="s">
        <v>362</v>
      </c>
      <c r="G137" s="63" t="s">
        <v>455</v>
      </c>
      <c r="H137" s="179" t="s">
        <v>278</v>
      </c>
      <c r="I137" s="272"/>
      <c r="J137" s="272">
        <v>599</v>
      </c>
      <c r="K137" s="64">
        <v>4</v>
      </c>
      <c r="L137" s="65">
        <f t="shared" si="1"/>
        <v>149.75</v>
      </c>
      <c r="M137" s="274" t="s">
        <v>469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456</v>
      </c>
      <c r="E138" s="63"/>
      <c r="F138" s="272" t="s">
        <v>362</v>
      </c>
      <c r="G138" s="63" t="s">
        <v>455</v>
      </c>
      <c r="H138" s="179" t="s">
        <v>122</v>
      </c>
      <c r="I138" s="272"/>
      <c r="J138" s="272">
        <v>1869</v>
      </c>
      <c r="K138" s="64">
        <v>11</v>
      </c>
      <c r="L138" s="65">
        <f t="shared" si="1"/>
        <v>169.90909090909091</v>
      </c>
      <c r="M138" s="274" t="s">
        <v>469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456</v>
      </c>
      <c r="E139" s="63"/>
      <c r="F139" s="272" t="s">
        <v>362</v>
      </c>
      <c r="G139" s="63" t="s">
        <v>455</v>
      </c>
      <c r="H139" s="71" t="s">
        <v>119</v>
      </c>
      <c r="I139" s="272"/>
      <c r="J139" s="272">
        <v>1610</v>
      </c>
      <c r="K139" s="64">
        <v>10</v>
      </c>
      <c r="L139" s="65">
        <f t="shared" si="1"/>
        <v>161</v>
      </c>
      <c r="M139" s="274" t="s">
        <v>469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466</v>
      </c>
      <c r="E140" s="63"/>
      <c r="F140" s="273" t="s">
        <v>410</v>
      </c>
      <c r="G140" s="63" t="s">
        <v>118</v>
      </c>
      <c r="H140" s="71" t="s">
        <v>417</v>
      </c>
      <c r="I140" s="272"/>
      <c r="J140" s="64">
        <v>1609</v>
      </c>
      <c r="K140" s="62">
        <v>8</v>
      </c>
      <c r="L140" s="60">
        <f t="shared" si="1"/>
        <v>201.125</v>
      </c>
      <c r="M140" s="273" t="s">
        <v>467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466</v>
      </c>
      <c r="E141" s="63"/>
      <c r="F141" s="273" t="s">
        <v>410</v>
      </c>
      <c r="G141" s="63" t="s">
        <v>118</v>
      </c>
      <c r="H141" s="179" t="s">
        <v>280</v>
      </c>
      <c r="I141" s="272"/>
      <c r="J141" s="64">
        <v>1707</v>
      </c>
      <c r="K141" s="62">
        <v>9</v>
      </c>
      <c r="L141" s="65">
        <f t="shared" si="1"/>
        <v>189.66666666666666</v>
      </c>
      <c r="M141" s="273" t="s">
        <v>467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466</v>
      </c>
      <c r="E142" s="63"/>
      <c r="F142" s="273" t="s">
        <v>410</v>
      </c>
      <c r="G142" s="63" t="s">
        <v>118</v>
      </c>
      <c r="H142" s="71" t="s">
        <v>121</v>
      </c>
      <c r="I142" s="272"/>
      <c r="J142" s="64">
        <v>1594</v>
      </c>
      <c r="K142" s="62">
        <v>8</v>
      </c>
      <c r="L142" s="233">
        <f t="shared" si="1"/>
        <v>199.25</v>
      </c>
      <c r="M142" s="273" t="s">
        <v>467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466</v>
      </c>
      <c r="E143" s="63"/>
      <c r="F143" s="273" t="s">
        <v>410</v>
      </c>
      <c r="G143" s="63" t="s">
        <v>118</v>
      </c>
      <c r="H143" s="71" t="s">
        <v>127</v>
      </c>
      <c r="I143" s="272"/>
      <c r="J143" s="64">
        <v>1242</v>
      </c>
      <c r="K143" s="62">
        <v>7</v>
      </c>
      <c r="L143" s="65">
        <f t="shared" si="1"/>
        <v>177.42857142857142</v>
      </c>
      <c r="M143" s="273" t="s">
        <v>467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466</v>
      </c>
      <c r="E144" s="63"/>
      <c r="F144" s="273" t="s">
        <v>410</v>
      </c>
      <c r="G144" s="63" t="s">
        <v>118</v>
      </c>
      <c r="H144" s="179" t="s">
        <v>239</v>
      </c>
      <c r="I144" s="272"/>
      <c r="J144" s="64">
        <v>1052</v>
      </c>
      <c r="K144" s="62">
        <v>6</v>
      </c>
      <c r="L144" s="65">
        <f t="shared" si="1"/>
        <v>175.33333333333334</v>
      </c>
      <c r="M144" s="273" t="s">
        <v>467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466</v>
      </c>
      <c r="E145" s="63"/>
      <c r="F145" s="273" t="s">
        <v>410</v>
      </c>
      <c r="G145" s="63" t="s">
        <v>118</v>
      </c>
      <c r="H145" s="179" t="s">
        <v>124</v>
      </c>
      <c r="I145" s="272"/>
      <c r="J145" s="64">
        <v>1289</v>
      </c>
      <c r="K145" s="62">
        <v>7</v>
      </c>
      <c r="L145" s="65">
        <f t="shared" si="1"/>
        <v>184.14285714285714</v>
      </c>
      <c r="M145" s="273" t="s">
        <v>467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468</v>
      </c>
      <c r="E146" s="63"/>
      <c r="F146" s="273" t="s">
        <v>410</v>
      </c>
      <c r="G146" s="63" t="s">
        <v>416</v>
      </c>
      <c r="H146" s="179" t="s">
        <v>137</v>
      </c>
      <c r="I146" s="273"/>
      <c r="J146" s="64">
        <v>831</v>
      </c>
      <c r="K146" s="62">
        <v>5</v>
      </c>
      <c r="L146" s="65">
        <f t="shared" si="1"/>
        <v>166.2</v>
      </c>
      <c r="M146" s="263" t="s">
        <v>457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468</v>
      </c>
      <c r="E147" s="63"/>
      <c r="F147" s="273" t="s">
        <v>410</v>
      </c>
      <c r="G147" s="63" t="s">
        <v>416</v>
      </c>
      <c r="H147" s="179" t="s">
        <v>126</v>
      </c>
      <c r="I147" s="273"/>
      <c r="J147" s="64">
        <v>637</v>
      </c>
      <c r="K147" s="62">
        <v>4</v>
      </c>
      <c r="L147" s="65">
        <f t="shared" si="1"/>
        <v>159.25</v>
      </c>
      <c r="M147" s="263" t="s">
        <v>457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468</v>
      </c>
      <c r="E148" s="63"/>
      <c r="F148" s="273" t="s">
        <v>410</v>
      </c>
      <c r="G148" s="63" t="s">
        <v>416</v>
      </c>
      <c r="H148" s="71" t="s">
        <v>128</v>
      </c>
      <c r="I148" s="273"/>
      <c r="J148" s="64">
        <v>1156</v>
      </c>
      <c r="K148" s="62">
        <v>7</v>
      </c>
      <c r="L148" s="65">
        <f t="shared" si="1"/>
        <v>165.14285714285714</v>
      </c>
      <c r="M148" s="263" t="s">
        <v>457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468</v>
      </c>
      <c r="E149" s="63"/>
      <c r="F149" s="273" t="s">
        <v>410</v>
      </c>
      <c r="G149" s="63" t="s">
        <v>416</v>
      </c>
      <c r="H149" s="179" t="s">
        <v>279</v>
      </c>
      <c r="I149" s="273"/>
      <c r="J149" s="64">
        <v>984</v>
      </c>
      <c r="K149" s="62">
        <v>6</v>
      </c>
      <c r="L149" s="65">
        <f t="shared" si="1"/>
        <v>164</v>
      </c>
      <c r="M149" s="263" t="s">
        <v>457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468</v>
      </c>
      <c r="E150" s="63"/>
      <c r="F150" s="273" t="s">
        <v>410</v>
      </c>
      <c r="G150" s="63" t="s">
        <v>416</v>
      </c>
      <c r="H150" s="179" t="s">
        <v>129</v>
      </c>
      <c r="I150" s="272"/>
      <c r="J150" s="64">
        <v>1019</v>
      </c>
      <c r="K150" s="62">
        <v>6</v>
      </c>
      <c r="L150" s="65">
        <f t="shared" si="1"/>
        <v>169.83333333333334</v>
      </c>
      <c r="M150" s="263" t="s">
        <v>457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489</v>
      </c>
      <c r="E151" s="63"/>
      <c r="F151" s="281" t="s">
        <v>302</v>
      </c>
      <c r="G151" s="63" t="s">
        <v>133</v>
      </c>
      <c r="H151" s="71" t="s">
        <v>119</v>
      </c>
      <c r="I151" s="276"/>
      <c r="J151" s="64">
        <v>1409</v>
      </c>
      <c r="K151" s="62">
        <v>8</v>
      </c>
      <c r="L151" s="65">
        <f t="shared" si="1"/>
        <v>176.125</v>
      </c>
      <c r="M151" s="199" t="s">
        <v>376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489</v>
      </c>
      <c r="E152" s="63"/>
      <c r="F152" s="281" t="s">
        <v>302</v>
      </c>
      <c r="G152" s="63" t="s">
        <v>133</v>
      </c>
      <c r="H152" s="179" t="s">
        <v>280</v>
      </c>
      <c r="I152" s="276"/>
      <c r="J152" s="64">
        <v>1449</v>
      </c>
      <c r="K152" s="62">
        <v>8</v>
      </c>
      <c r="L152" s="65">
        <f t="shared" si="1"/>
        <v>181.125</v>
      </c>
      <c r="M152" s="276" t="s">
        <v>303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489</v>
      </c>
      <c r="E153" s="63"/>
      <c r="F153" s="281" t="s">
        <v>302</v>
      </c>
      <c r="G153" s="63" t="s">
        <v>133</v>
      </c>
      <c r="H153" s="71" t="s">
        <v>121</v>
      </c>
      <c r="I153" s="276"/>
      <c r="J153" s="64">
        <v>1419</v>
      </c>
      <c r="K153" s="62">
        <v>8</v>
      </c>
      <c r="L153" s="65">
        <f t="shared" si="1"/>
        <v>177.375</v>
      </c>
      <c r="M153" s="276" t="s">
        <v>382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490</v>
      </c>
      <c r="E154" s="63"/>
      <c r="F154" s="277" t="s">
        <v>508</v>
      </c>
      <c r="G154" s="63" t="s">
        <v>118</v>
      </c>
      <c r="H154" s="179" t="s">
        <v>224</v>
      </c>
      <c r="I154" s="276"/>
      <c r="J154" s="64">
        <v>1544</v>
      </c>
      <c r="K154" s="62">
        <v>8</v>
      </c>
      <c r="L154" s="233">
        <f t="shared" si="1"/>
        <v>193</v>
      </c>
      <c r="M154" s="200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490</v>
      </c>
      <c r="E155" s="63"/>
      <c r="F155" s="277" t="s">
        <v>508</v>
      </c>
      <c r="G155" s="63" t="s">
        <v>118</v>
      </c>
      <c r="H155" s="179" t="s">
        <v>131</v>
      </c>
      <c r="I155" s="276"/>
      <c r="J155" s="64">
        <v>1376</v>
      </c>
      <c r="K155" s="62">
        <v>8</v>
      </c>
      <c r="L155" s="65">
        <f t="shared" si="1"/>
        <v>172</v>
      </c>
      <c r="M155" s="277" t="s">
        <v>497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490</v>
      </c>
      <c r="E156" s="63"/>
      <c r="F156" s="277" t="s">
        <v>508</v>
      </c>
      <c r="G156" s="63" t="s">
        <v>118</v>
      </c>
      <c r="H156" s="179" t="s">
        <v>124</v>
      </c>
      <c r="I156" s="276"/>
      <c r="J156" s="64">
        <v>1333</v>
      </c>
      <c r="K156" s="62">
        <v>8</v>
      </c>
      <c r="L156" s="65">
        <f t="shared" si="1"/>
        <v>166.625</v>
      </c>
      <c r="M156" s="277" t="s">
        <v>383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490</v>
      </c>
      <c r="E157" s="63"/>
      <c r="F157" s="277" t="s">
        <v>508</v>
      </c>
      <c r="G157" s="63" t="s">
        <v>118</v>
      </c>
      <c r="H157" s="179" t="s">
        <v>138</v>
      </c>
      <c r="I157" s="279" t="s">
        <v>502</v>
      </c>
      <c r="J157" s="64">
        <v>1174</v>
      </c>
      <c r="K157" s="62">
        <v>7</v>
      </c>
      <c r="L157" s="65">
        <f t="shared" si="1"/>
        <v>167.71428571428572</v>
      </c>
      <c r="M157" s="277" t="s">
        <v>499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490</v>
      </c>
      <c r="E158" s="63"/>
      <c r="F158" s="277" t="s">
        <v>508</v>
      </c>
      <c r="G158" s="63" t="s">
        <v>118</v>
      </c>
      <c r="H158" s="179" t="s">
        <v>208</v>
      </c>
      <c r="I158" s="276"/>
      <c r="J158" s="64">
        <v>1183</v>
      </c>
      <c r="K158" s="62">
        <v>8</v>
      </c>
      <c r="L158" s="65">
        <f t="shared" si="1"/>
        <v>147.875</v>
      </c>
      <c r="M158" s="277" t="s">
        <v>498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490</v>
      </c>
      <c r="E159" s="63"/>
      <c r="F159" s="277" t="s">
        <v>508</v>
      </c>
      <c r="G159" s="63" t="s">
        <v>118</v>
      </c>
      <c r="H159" s="179" t="s">
        <v>230</v>
      </c>
      <c r="I159" s="277"/>
      <c r="J159" s="64">
        <v>1127</v>
      </c>
      <c r="K159" s="62">
        <v>8</v>
      </c>
      <c r="L159" s="65">
        <f t="shared" si="1"/>
        <v>140.875</v>
      </c>
      <c r="M159" s="277" t="s">
        <v>500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490</v>
      </c>
      <c r="E160" s="63"/>
      <c r="F160" s="277" t="s">
        <v>508</v>
      </c>
      <c r="G160" s="63" t="s">
        <v>118</v>
      </c>
      <c r="H160" s="179" t="s">
        <v>325</v>
      </c>
      <c r="I160" s="276"/>
      <c r="J160" s="64">
        <v>1140</v>
      </c>
      <c r="K160" s="62">
        <v>8</v>
      </c>
      <c r="L160" s="65">
        <f t="shared" si="1"/>
        <v>142.5</v>
      </c>
      <c r="M160" s="277" t="s">
        <v>380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490</v>
      </c>
      <c r="E161" s="63"/>
      <c r="F161" s="277" t="s">
        <v>508</v>
      </c>
      <c r="G161" s="63" t="s">
        <v>118</v>
      </c>
      <c r="H161" s="179" t="s">
        <v>132</v>
      </c>
      <c r="I161" s="276"/>
      <c r="J161" s="64">
        <v>934</v>
      </c>
      <c r="K161" s="62">
        <v>8</v>
      </c>
      <c r="L161" s="65">
        <f t="shared" si="1"/>
        <v>116.75</v>
      </c>
      <c r="M161" s="277" t="s">
        <v>497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490</v>
      </c>
      <c r="E162" s="63"/>
      <c r="F162" s="277" t="s">
        <v>508</v>
      </c>
      <c r="G162" s="63" t="s">
        <v>118</v>
      </c>
      <c r="H162" s="179" t="s">
        <v>278</v>
      </c>
      <c r="I162" s="276"/>
      <c r="J162" s="64">
        <v>1308</v>
      </c>
      <c r="K162" s="62">
        <v>8</v>
      </c>
      <c r="L162" s="65">
        <f t="shared" si="1"/>
        <v>163.5</v>
      </c>
      <c r="M162" s="199" t="s">
        <v>376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490</v>
      </c>
      <c r="E163" s="63"/>
      <c r="F163" s="277" t="s">
        <v>508</v>
      </c>
      <c r="G163" s="63" t="s">
        <v>118</v>
      </c>
      <c r="H163" s="179" t="s">
        <v>309</v>
      </c>
      <c r="I163" s="277"/>
      <c r="J163" s="64">
        <v>986</v>
      </c>
      <c r="K163" s="62">
        <v>8</v>
      </c>
      <c r="L163" s="65">
        <f t="shared" si="1"/>
        <v>123.25</v>
      </c>
      <c r="M163" s="277" t="s">
        <v>501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515</v>
      </c>
      <c r="E164" s="63"/>
      <c r="F164" s="283" t="s">
        <v>353</v>
      </c>
      <c r="G164" s="63" t="s">
        <v>118</v>
      </c>
      <c r="H164" s="179" t="s">
        <v>132</v>
      </c>
      <c r="I164" s="283"/>
      <c r="J164" s="64">
        <v>1069</v>
      </c>
      <c r="K164" s="62">
        <v>9</v>
      </c>
      <c r="L164" s="65">
        <f t="shared" si="1"/>
        <v>118.77777777777777</v>
      </c>
      <c r="M164" s="283" t="s">
        <v>524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515</v>
      </c>
      <c r="E165" s="63"/>
      <c r="F165" s="283" t="s">
        <v>353</v>
      </c>
      <c r="G165" s="63" t="s">
        <v>118</v>
      </c>
      <c r="H165" s="179" t="s">
        <v>325</v>
      </c>
      <c r="I165" s="283"/>
      <c r="J165" s="64">
        <v>1157</v>
      </c>
      <c r="K165" s="62">
        <v>9</v>
      </c>
      <c r="L165" s="65">
        <f t="shared" si="1"/>
        <v>128.55555555555554</v>
      </c>
      <c r="M165" s="283" t="s">
        <v>524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515</v>
      </c>
      <c r="E166" s="63"/>
      <c r="F166" s="283" t="s">
        <v>353</v>
      </c>
      <c r="G166" s="63" t="s">
        <v>118</v>
      </c>
      <c r="H166" s="179" t="s">
        <v>134</v>
      </c>
      <c r="I166" s="283"/>
      <c r="J166" s="64">
        <v>1585</v>
      </c>
      <c r="K166" s="62">
        <v>9</v>
      </c>
      <c r="L166" s="65">
        <f t="shared" si="1"/>
        <v>176.11111111111111</v>
      </c>
      <c r="M166" s="283" t="s">
        <v>524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517</v>
      </c>
      <c r="E167" s="63"/>
      <c r="F167" s="283" t="s">
        <v>360</v>
      </c>
      <c r="G167" s="63" t="s">
        <v>133</v>
      </c>
      <c r="H167" s="71" t="s">
        <v>125</v>
      </c>
      <c r="I167" s="283"/>
      <c r="J167" s="64">
        <v>1132</v>
      </c>
      <c r="K167" s="62">
        <v>7</v>
      </c>
      <c r="L167" s="65">
        <f t="shared" si="1"/>
        <v>161.71428571428572</v>
      </c>
      <c r="M167" s="284" t="s">
        <v>527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517</v>
      </c>
      <c r="E168" s="63"/>
      <c r="F168" s="284" t="s">
        <v>360</v>
      </c>
      <c r="G168" s="63" t="s">
        <v>133</v>
      </c>
      <c r="H168" s="179" t="s">
        <v>224</v>
      </c>
      <c r="I168" s="283"/>
      <c r="J168" s="64">
        <v>1405</v>
      </c>
      <c r="K168" s="62">
        <v>8</v>
      </c>
      <c r="L168" s="65">
        <f t="shared" si="1"/>
        <v>175.625</v>
      </c>
      <c r="M168" s="284" t="s">
        <v>527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517</v>
      </c>
      <c r="E169" s="63"/>
      <c r="F169" s="284" t="s">
        <v>360</v>
      </c>
      <c r="G169" s="63" t="s">
        <v>133</v>
      </c>
      <c r="H169" s="179" t="s">
        <v>131</v>
      </c>
      <c r="I169" s="283"/>
      <c r="J169" s="64">
        <v>1090</v>
      </c>
      <c r="K169" s="62">
        <v>6</v>
      </c>
      <c r="L169" s="65">
        <f t="shared" si="1"/>
        <v>181.66666666666666</v>
      </c>
      <c r="M169" s="284" t="s">
        <v>527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517</v>
      </c>
      <c r="E170" s="63"/>
      <c r="F170" s="284" t="s">
        <v>360</v>
      </c>
      <c r="G170" s="63" t="s">
        <v>133</v>
      </c>
      <c r="H170" s="179" t="s">
        <v>138</v>
      </c>
      <c r="I170" s="283"/>
      <c r="J170" s="64">
        <v>1462</v>
      </c>
      <c r="K170" s="62">
        <v>8</v>
      </c>
      <c r="L170" s="65">
        <f t="shared" si="1"/>
        <v>182.75</v>
      </c>
      <c r="M170" s="284" t="s">
        <v>527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517</v>
      </c>
      <c r="E171" s="63"/>
      <c r="F171" s="284" t="s">
        <v>360</v>
      </c>
      <c r="G171" s="63" t="s">
        <v>133</v>
      </c>
      <c r="H171" s="179" t="s">
        <v>123</v>
      </c>
      <c r="I171" s="283"/>
      <c r="J171" s="64">
        <v>1409</v>
      </c>
      <c r="K171" s="62">
        <v>8</v>
      </c>
      <c r="L171" s="65">
        <f t="shared" si="1"/>
        <v>176.125</v>
      </c>
      <c r="M171" s="284" t="s">
        <v>527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517</v>
      </c>
      <c r="E172" s="63"/>
      <c r="F172" s="284" t="s">
        <v>360</v>
      </c>
      <c r="G172" s="63" t="s">
        <v>133</v>
      </c>
      <c r="H172" s="179" t="s">
        <v>528</v>
      </c>
      <c r="I172" s="283"/>
      <c r="J172" s="64">
        <v>1521</v>
      </c>
      <c r="K172" s="62">
        <v>8</v>
      </c>
      <c r="L172" s="233">
        <f t="shared" si="1"/>
        <v>190.125</v>
      </c>
      <c r="M172" s="284" t="s">
        <v>527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526</v>
      </c>
      <c r="E173" s="63"/>
      <c r="F173" s="283" t="s">
        <v>410</v>
      </c>
      <c r="G173" s="63" t="s">
        <v>523</v>
      </c>
      <c r="H173" s="179" t="s">
        <v>240</v>
      </c>
      <c r="I173" s="283"/>
      <c r="J173" s="64">
        <v>732</v>
      </c>
      <c r="K173" s="62">
        <v>5</v>
      </c>
      <c r="L173" s="65">
        <f t="shared" ref="L173:L179" si="2">J173/K173</f>
        <v>146.4</v>
      </c>
      <c r="M173" s="284" t="s">
        <v>527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526</v>
      </c>
      <c r="E174" s="63"/>
      <c r="F174" s="284" t="s">
        <v>410</v>
      </c>
      <c r="G174" s="63" t="s">
        <v>523</v>
      </c>
      <c r="H174" s="179" t="s">
        <v>328</v>
      </c>
      <c r="I174" s="283"/>
      <c r="J174" s="64">
        <v>493</v>
      </c>
      <c r="K174" s="62">
        <v>4</v>
      </c>
      <c r="L174" s="65">
        <f t="shared" si="2"/>
        <v>123.25</v>
      </c>
      <c r="M174" s="284" t="s">
        <v>527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526</v>
      </c>
      <c r="E175" s="63"/>
      <c r="F175" s="284" t="s">
        <v>410</v>
      </c>
      <c r="G175" s="63" t="s">
        <v>523</v>
      </c>
      <c r="H175" s="179" t="s">
        <v>330</v>
      </c>
      <c r="I175" s="283"/>
      <c r="J175" s="64">
        <v>432</v>
      </c>
      <c r="K175" s="62">
        <v>4</v>
      </c>
      <c r="L175" s="65">
        <f t="shared" si="2"/>
        <v>108</v>
      </c>
      <c r="M175" s="284" t="s">
        <v>527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526</v>
      </c>
      <c r="E176" s="63"/>
      <c r="F176" s="284" t="s">
        <v>410</v>
      </c>
      <c r="G176" s="63" t="s">
        <v>523</v>
      </c>
      <c r="H176" s="179" t="s">
        <v>208</v>
      </c>
      <c r="I176" s="283"/>
      <c r="J176" s="64">
        <v>249</v>
      </c>
      <c r="K176" s="62">
        <v>2</v>
      </c>
      <c r="L176" s="65">
        <f t="shared" si="2"/>
        <v>124.5</v>
      </c>
      <c r="M176" s="284" t="s">
        <v>527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526</v>
      </c>
      <c r="E177" s="63"/>
      <c r="F177" s="284" t="s">
        <v>410</v>
      </c>
      <c r="G177" s="63" t="s">
        <v>523</v>
      </c>
      <c r="H177" s="179" t="s">
        <v>534</v>
      </c>
      <c r="I177" s="283"/>
      <c r="J177" s="64">
        <v>669</v>
      </c>
      <c r="K177" s="62">
        <v>5</v>
      </c>
      <c r="L177" s="65">
        <f t="shared" si="2"/>
        <v>133.80000000000001</v>
      </c>
      <c r="M177" s="284" t="s">
        <v>527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554</v>
      </c>
      <c r="E178" s="63"/>
      <c r="F178" s="289" t="s">
        <v>306</v>
      </c>
      <c r="G178" s="63" t="s">
        <v>133</v>
      </c>
      <c r="H178" s="179" t="s">
        <v>246</v>
      </c>
      <c r="I178" s="289" t="s">
        <v>120</v>
      </c>
      <c r="J178" s="64">
        <v>1960</v>
      </c>
      <c r="K178" s="62">
        <v>11</v>
      </c>
      <c r="L178" s="65">
        <f t="shared" si="2"/>
        <v>178.18181818181819</v>
      </c>
      <c r="M178" s="263" t="s">
        <v>555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554</v>
      </c>
      <c r="E179" s="63"/>
      <c r="F179" s="289" t="s">
        <v>306</v>
      </c>
      <c r="G179" s="63" t="s">
        <v>133</v>
      </c>
      <c r="H179" s="179" t="s">
        <v>280</v>
      </c>
      <c r="I179" s="289" t="s">
        <v>120</v>
      </c>
      <c r="J179" s="64">
        <v>2054</v>
      </c>
      <c r="K179" s="62">
        <v>11</v>
      </c>
      <c r="L179" s="65">
        <f t="shared" si="2"/>
        <v>186.72727272727272</v>
      </c>
      <c r="M179" s="263" t="s">
        <v>555</v>
      </c>
    </row>
    <row r="180" spans="1:13" x14ac:dyDescent="0.25">
      <c r="A180" s="51"/>
      <c r="B180" s="51"/>
      <c r="C180" s="51"/>
      <c r="D180" s="32"/>
      <c r="E180" s="32"/>
      <c r="F180" s="53"/>
      <c r="G180" s="58"/>
      <c r="H180" s="70">
        <f>COUNTA(H7:H179)</f>
        <v>173</v>
      </c>
      <c r="I180" s="70"/>
      <c r="J180" s="157">
        <f>SUBTOTAL(9,J7:J179)</f>
        <v>257343</v>
      </c>
      <c r="K180" s="78">
        <f>SUBTOTAL(9,K7:K179)</f>
        <v>1536</v>
      </c>
      <c r="L180" s="158">
        <f t="shared" ref="L180" si="3">J180/K180</f>
        <v>167.541015625</v>
      </c>
    </row>
    <row r="182" spans="1:13" x14ac:dyDescent="0.25">
      <c r="C182" s="279" t="s">
        <v>502</v>
      </c>
      <c r="D182" t="s">
        <v>506</v>
      </c>
    </row>
    <row r="183" spans="1:13" x14ac:dyDescent="0.25">
      <c r="D183" t="s">
        <v>507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7"/>
  <sheetViews>
    <sheetView workbookViewId="0">
      <selection activeCell="J57" sqref="J57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93" t="s">
        <v>268</v>
      </c>
      <c r="B2" s="294"/>
      <c r="C2" s="294"/>
      <c r="D2" s="294"/>
      <c r="E2" s="294"/>
      <c r="F2" s="294"/>
      <c r="G2" s="294"/>
      <c r="H2" s="294"/>
      <c r="I2" s="295"/>
    </row>
    <row r="4" spans="1:10" x14ac:dyDescent="0.25">
      <c r="J4" s="62" t="s">
        <v>139</v>
      </c>
    </row>
    <row r="5" spans="1:10" ht="15.75" x14ac:dyDescent="0.25">
      <c r="A5" s="72" t="s">
        <v>504</v>
      </c>
    </row>
    <row r="6" spans="1:10" x14ac:dyDescent="0.25">
      <c r="A6" s="63" t="s">
        <v>313</v>
      </c>
      <c r="C6" s="62"/>
      <c r="D6" s="63" t="s">
        <v>339</v>
      </c>
      <c r="J6" s="51">
        <v>2</v>
      </c>
    </row>
    <row r="7" spans="1:10" x14ac:dyDescent="0.25">
      <c r="A7" s="63" t="s">
        <v>391</v>
      </c>
      <c r="B7" s="76"/>
      <c r="C7" s="62"/>
      <c r="D7" s="66" t="s">
        <v>389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391</v>
      </c>
      <c r="B8" s="76"/>
      <c r="C8" s="62"/>
      <c r="D8" s="66" t="s">
        <v>390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392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392</v>
      </c>
      <c r="B10" s="76"/>
      <c r="C10" s="51"/>
      <c r="D10" s="66" t="s">
        <v>395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495</v>
      </c>
      <c r="B11" s="76"/>
      <c r="C11" s="51"/>
      <c r="D11" s="66" t="s">
        <v>390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503</v>
      </c>
      <c r="B12" s="76"/>
      <c r="C12" s="51"/>
      <c r="D12" s="66" t="s">
        <v>395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71"/>
      <c r="B13" s="76"/>
      <c r="C13" s="76"/>
      <c r="D13" s="77"/>
      <c r="E13" s="71"/>
      <c r="F13" s="76"/>
      <c r="G13" s="76"/>
      <c r="H13" s="76"/>
      <c r="I13" s="76"/>
      <c r="J13" s="78">
        <f>SUM(J6:J12)</f>
        <v>8</v>
      </c>
    </row>
    <row r="14" spans="1:10" ht="15.75" x14ac:dyDescent="0.25">
      <c r="A14" s="72" t="s">
        <v>219</v>
      </c>
      <c r="D14" s="76"/>
      <c r="H14" s="62"/>
      <c r="I14" s="62"/>
      <c r="J14" s="62"/>
    </row>
    <row r="15" spans="1:10" x14ac:dyDescent="0.25">
      <c r="D15" s="76"/>
      <c r="J15" s="62"/>
    </row>
    <row r="16" spans="1:10" x14ac:dyDescent="0.25">
      <c r="A16" s="32"/>
      <c r="D16" s="53"/>
      <c r="E16" s="32"/>
      <c r="J16" s="62"/>
    </row>
    <row r="17" spans="1:10" ht="15.75" x14ac:dyDescent="0.25">
      <c r="A17" s="72" t="s">
        <v>199</v>
      </c>
      <c r="D17" s="53"/>
      <c r="E17" s="32"/>
      <c r="J17" s="62"/>
    </row>
    <row r="18" spans="1:10" ht="15.75" x14ac:dyDescent="0.25">
      <c r="A18" s="54"/>
      <c r="C18" s="62"/>
      <c r="D18" s="66"/>
      <c r="E18" s="32"/>
      <c r="J18" s="62"/>
    </row>
    <row r="19" spans="1:10" ht="15.75" x14ac:dyDescent="0.25">
      <c r="A19" s="72"/>
      <c r="D19" s="53"/>
      <c r="E19" s="32"/>
      <c r="J19" s="62"/>
    </row>
    <row r="20" spans="1:10" x14ac:dyDescent="0.25">
      <c r="B20" s="32"/>
      <c r="D20" s="32"/>
      <c r="F20" s="32"/>
      <c r="J20" s="78">
        <f>SUM(J18:J19)</f>
        <v>0</v>
      </c>
    </row>
    <row r="21" spans="1:10" ht="15.75" x14ac:dyDescent="0.25">
      <c r="A21" s="72" t="s">
        <v>213</v>
      </c>
      <c r="B21" s="32"/>
      <c r="D21" s="32"/>
      <c r="F21" s="32"/>
      <c r="J21" s="62"/>
    </row>
    <row r="22" spans="1:10" ht="15.75" x14ac:dyDescent="0.25">
      <c r="A22" s="72"/>
      <c r="B22" s="32"/>
      <c r="D22" s="32"/>
      <c r="F22" s="32"/>
      <c r="J22" s="62"/>
    </row>
    <row r="23" spans="1:10" x14ac:dyDescent="0.25">
      <c r="A23" s="296"/>
      <c r="B23" s="296"/>
      <c r="C23" s="71"/>
      <c r="D23" s="70"/>
      <c r="E23" s="71"/>
      <c r="F23" s="71"/>
      <c r="G23" s="76"/>
      <c r="H23" s="76"/>
      <c r="I23" s="76"/>
      <c r="J23" s="62"/>
    </row>
    <row r="24" spans="1:10" x14ac:dyDescent="0.25">
      <c r="A24" s="79"/>
      <c r="B24" s="71"/>
      <c r="C24" s="76"/>
      <c r="D24" s="70"/>
      <c r="E24" s="71"/>
      <c r="F24" s="71"/>
      <c r="G24" s="76"/>
      <c r="H24" s="76"/>
      <c r="I24" s="76"/>
      <c r="J24" s="78">
        <f>SUM(J23:J23)</f>
        <v>0</v>
      </c>
    </row>
    <row r="25" spans="1:10" x14ac:dyDescent="0.25">
      <c r="A25" s="73" t="s">
        <v>198</v>
      </c>
      <c r="B25" s="71"/>
      <c r="C25" s="76"/>
      <c r="D25" s="70"/>
      <c r="E25" s="71"/>
      <c r="F25" s="71"/>
      <c r="G25" s="76"/>
      <c r="H25" s="76"/>
      <c r="I25" s="76"/>
      <c r="J25" s="77"/>
    </row>
    <row r="26" spans="1:10" ht="15.75" x14ac:dyDescent="0.25">
      <c r="A26" s="54" t="s">
        <v>200</v>
      </c>
      <c r="C26" s="62" t="s">
        <v>232</v>
      </c>
      <c r="D26" s="66" t="s">
        <v>267</v>
      </c>
      <c r="E26" s="32"/>
      <c r="F26" s="32"/>
      <c r="J26" s="62">
        <v>3</v>
      </c>
    </row>
    <row r="27" spans="1:10" x14ac:dyDescent="0.25">
      <c r="J27" s="62"/>
    </row>
    <row r="28" spans="1:10" x14ac:dyDescent="0.25">
      <c r="J28" s="78">
        <f>SUM(J26:J27)</f>
        <v>3</v>
      </c>
    </row>
    <row r="29" spans="1:10" ht="15.75" x14ac:dyDescent="0.25">
      <c r="A29" s="72" t="s">
        <v>451</v>
      </c>
      <c r="J29" s="51"/>
    </row>
    <row r="30" spans="1:10" x14ac:dyDescent="0.25">
      <c r="J30" s="51"/>
    </row>
    <row r="31" spans="1:10" x14ac:dyDescent="0.25">
      <c r="A31" s="186" t="s">
        <v>505</v>
      </c>
      <c r="B31" s="80"/>
      <c r="C31" s="161"/>
      <c r="D31" s="66"/>
      <c r="E31" s="71"/>
      <c r="F31" s="63"/>
      <c r="G31" s="63"/>
      <c r="H31" s="63"/>
      <c r="I31" s="63"/>
      <c r="J31" s="62"/>
    </row>
    <row r="32" spans="1:10" x14ac:dyDescent="0.25">
      <c r="A32" s="162" t="s">
        <v>216</v>
      </c>
      <c r="B32" s="80"/>
      <c r="C32" s="62" t="s">
        <v>232</v>
      </c>
      <c r="D32" s="66" t="s">
        <v>228</v>
      </c>
      <c r="E32" s="71"/>
      <c r="F32" s="63"/>
      <c r="G32" s="63"/>
      <c r="H32" s="63"/>
      <c r="I32" s="63"/>
      <c r="J32" s="62">
        <v>2</v>
      </c>
    </row>
    <row r="33" spans="1:11" x14ac:dyDescent="0.25">
      <c r="A33" s="63" t="s">
        <v>313</v>
      </c>
      <c r="B33" s="80"/>
      <c r="C33" s="62" t="s">
        <v>133</v>
      </c>
      <c r="D33" s="66" t="s">
        <v>340</v>
      </c>
      <c r="E33" s="71"/>
      <c r="F33" s="63"/>
      <c r="G33" s="63"/>
      <c r="H33" s="63"/>
      <c r="I33" s="63"/>
      <c r="J33" s="62">
        <v>2</v>
      </c>
    </row>
    <row r="34" spans="1:11" x14ac:dyDescent="0.25">
      <c r="A34" s="63" t="s">
        <v>331</v>
      </c>
      <c r="B34" s="80"/>
      <c r="C34" s="62" t="s">
        <v>118</v>
      </c>
      <c r="D34" s="66" t="s">
        <v>341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331</v>
      </c>
      <c r="B35" s="80"/>
      <c r="C35" s="62" t="s">
        <v>118</v>
      </c>
      <c r="D35" s="66" t="s">
        <v>342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324</v>
      </c>
      <c r="B36" s="80"/>
      <c r="C36" s="62" t="s">
        <v>232</v>
      </c>
      <c r="D36" s="66" t="s">
        <v>343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324</v>
      </c>
      <c r="B37" s="80"/>
      <c r="C37" s="62" t="s">
        <v>232</v>
      </c>
      <c r="D37" s="66" t="s">
        <v>344</v>
      </c>
      <c r="E37" s="71"/>
      <c r="F37" s="63"/>
      <c r="G37" s="63"/>
      <c r="H37" s="63"/>
      <c r="I37" s="63"/>
      <c r="J37" s="62">
        <v>2</v>
      </c>
      <c r="K37" s="63" t="s">
        <v>392</v>
      </c>
    </row>
    <row r="38" spans="1:11" x14ac:dyDescent="0.25">
      <c r="A38" s="63" t="s">
        <v>370</v>
      </c>
      <c r="B38" s="80"/>
      <c r="C38" s="62" t="s">
        <v>118</v>
      </c>
      <c r="D38" s="63" t="s">
        <v>425</v>
      </c>
      <c r="E38" s="71"/>
      <c r="F38" s="63"/>
      <c r="G38" s="63"/>
      <c r="H38" s="63"/>
      <c r="I38" s="63"/>
      <c r="J38" s="62">
        <v>6</v>
      </c>
    </row>
    <row r="39" spans="1:11" x14ac:dyDescent="0.25">
      <c r="A39" s="63" t="s">
        <v>391</v>
      </c>
      <c r="B39" s="80"/>
      <c r="C39" s="62" t="s">
        <v>232</v>
      </c>
      <c r="D39" s="66" t="s">
        <v>150</v>
      </c>
      <c r="E39" s="71"/>
      <c r="F39" s="63"/>
      <c r="G39" s="63"/>
      <c r="H39" s="63"/>
      <c r="I39" s="63"/>
      <c r="J39" s="62">
        <v>1</v>
      </c>
    </row>
    <row r="40" spans="1:11" x14ac:dyDescent="0.25">
      <c r="A40" s="63" t="s">
        <v>392</v>
      </c>
      <c r="B40" s="80"/>
      <c r="C40" s="62" t="s">
        <v>232</v>
      </c>
      <c r="D40" s="66" t="s">
        <v>393</v>
      </c>
      <c r="E40" s="71"/>
      <c r="F40" s="63"/>
      <c r="G40" s="63"/>
      <c r="H40" s="63"/>
      <c r="I40" s="63"/>
      <c r="J40" s="62">
        <v>1</v>
      </c>
    </row>
    <row r="41" spans="1:11" x14ac:dyDescent="0.25">
      <c r="A41" s="63" t="s">
        <v>435</v>
      </c>
      <c r="B41" s="80"/>
      <c r="C41" s="62" t="s">
        <v>434</v>
      </c>
      <c r="D41" s="66" t="s">
        <v>441</v>
      </c>
      <c r="E41" s="71"/>
      <c r="F41" s="63"/>
      <c r="G41" s="63"/>
      <c r="H41" s="63"/>
      <c r="I41" s="63"/>
      <c r="J41" s="62">
        <v>2</v>
      </c>
    </row>
    <row r="42" spans="1:11" x14ac:dyDescent="0.25">
      <c r="A42" s="63" t="s">
        <v>444</v>
      </c>
      <c r="B42" s="80"/>
      <c r="C42" s="62" t="s">
        <v>118</v>
      </c>
      <c r="D42" s="66" t="s">
        <v>449</v>
      </c>
      <c r="E42" s="71"/>
      <c r="F42" s="63"/>
      <c r="G42" s="63"/>
      <c r="H42" s="63"/>
      <c r="I42" s="63"/>
      <c r="J42" s="62">
        <v>2</v>
      </c>
    </row>
    <row r="43" spans="1:11" x14ac:dyDescent="0.25">
      <c r="A43" s="63" t="s">
        <v>503</v>
      </c>
      <c r="B43" s="80"/>
      <c r="C43" s="62" t="s">
        <v>118</v>
      </c>
      <c r="D43" s="63" t="s">
        <v>175</v>
      </c>
      <c r="E43" s="71"/>
      <c r="F43" s="63"/>
      <c r="G43" s="63"/>
      <c r="H43" s="63"/>
      <c r="I43" s="63"/>
      <c r="J43" s="62">
        <v>1</v>
      </c>
    </row>
    <row r="44" spans="1:11" x14ac:dyDescent="0.25">
      <c r="B44" s="80"/>
      <c r="C44" s="62"/>
      <c r="D44" s="198"/>
      <c r="E44" s="71"/>
      <c r="F44" s="63"/>
      <c r="G44" s="63"/>
      <c r="H44" s="63"/>
      <c r="I44" s="63"/>
      <c r="J44" s="78">
        <f>SUM(J32:J43)</f>
        <v>25</v>
      </c>
    </row>
    <row r="45" spans="1:11" x14ac:dyDescent="0.25">
      <c r="A45" s="63"/>
      <c r="B45" s="80"/>
      <c r="C45" s="62"/>
      <c r="D45" s="62"/>
      <c r="E45" s="66"/>
      <c r="F45" s="63"/>
      <c r="G45" s="63"/>
      <c r="H45" s="62"/>
      <c r="I45" s="62"/>
      <c r="J45" s="99"/>
    </row>
    <row r="46" spans="1:11" x14ac:dyDescent="0.25">
      <c r="A46" s="63"/>
      <c r="B46" s="80"/>
      <c r="C46" s="62"/>
      <c r="D46" s="201"/>
      <c r="E46" s="71"/>
      <c r="F46" s="63"/>
      <c r="G46" s="63"/>
      <c r="H46" s="63"/>
      <c r="I46" s="190"/>
      <c r="J46" s="99"/>
    </row>
    <row r="47" spans="1:11" x14ac:dyDescent="0.25">
      <c r="A47" s="186" t="s">
        <v>557</v>
      </c>
      <c r="B47" s="80"/>
      <c r="C47" s="191"/>
      <c r="D47" s="66"/>
      <c r="E47" s="71"/>
      <c r="F47" s="63"/>
      <c r="G47" s="63"/>
      <c r="H47" s="63"/>
      <c r="I47" s="63"/>
      <c r="J47" s="62"/>
    </row>
    <row r="48" spans="1:11" x14ac:dyDescent="0.25">
      <c r="A48" s="63" t="s">
        <v>313</v>
      </c>
      <c r="B48" s="80"/>
      <c r="C48" s="62" t="s">
        <v>133</v>
      </c>
      <c r="D48" s="66" t="s">
        <v>345</v>
      </c>
      <c r="E48" s="71"/>
      <c r="F48" s="63"/>
      <c r="G48" s="63"/>
      <c r="H48" s="63"/>
      <c r="I48" s="63"/>
      <c r="J48" s="62">
        <v>2</v>
      </c>
    </row>
    <row r="49" spans="1:10" x14ac:dyDescent="0.25">
      <c r="A49" s="63" t="s">
        <v>358</v>
      </c>
      <c r="B49" s="80"/>
      <c r="C49" s="62" t="s">
        <v>133</v>
      </c>
      <c r="D49" s="63" t="s">
        <v>357</v>
      </c>
      <c r="E49" s="71"/>
      <c r="F49" s="63"/>
      <c r="G49" s="63"/>
      <c r="H49" s="63"/>
      <c r="I49" s="63"/>
      <c r="J49" s="99">
        <v>4</v>
      </c>
    </row>
    <row r="50" spans="1:10" x14ac:dyDescent="0.25">
      <c r="A50" s="63" t="s">
        <v>392</v>
      </c>
      <c r="B50" s="80"/>
      <c r="C50" s="62" t="s">
        <v>232</v>
      </c>
      <c r="D50" s="66" t="s">
        <v>394</v>
      </c>
      <c r="E50" s="71"/>
      <c r="F50" s="63"/>
      <c r="G50" s="63"/>
      <c r="H50" s="63"/>
      <c r="I50" s="63"/>
      <c r="J50" s="99">
        <v>1</v>
      </c>
    </row>
    <row r="51" spans="1:10" x14ac:dyDescent="0.25">
      <c r="A51" s="258" t="s">
        <v>426</v>
      </c>
      <c r="C51" s="62" t="s">
        <v>409</v>
      </c>
      <c r="D51" s="63" t="s">
        <v>427</v>
      </c>
      <c r="E51" s="63"/>
      <c r="F51" s="63"/>
      <c r="G51" s="63"/>
      <c r="H51" s="63"/>
      <c r="I51" s="63"/>
      <c r="J51" s="99">
        <v>5</v>
      </c>
    </row>
    <row r="52" spans="1:10" x14ac:dyDescent="0.25">
      <c r="A52" s="259" t="s">
        <v>428</v>
      </c>
      <c r="C52" s="259" t="s">
        <v>233</v>
      </c>
      <c r="D52" s="66" t="s">
        <v>429</v>
      </c>
      <c r="E52" s="63"/>
      <c r="F52" s="63"/>
      <c r="G52" s="63"/>
      <c r="H52" s="63"/>
      <c r="I52" s="63"/>
      <c r="J52" s="99">
        <v>5</v>
      </c>
    </row>
    <row r="53" spans="1:10" x14ac:dyDescent="0.25">
      <c r="A53" s="272" t="s">
        <v>464</v>
      </c>
      <c r="C53" s="272" t="s">
        <v>416</v>
      </c>
      <c r="D53" s="66" t="s">
        <v>429</v>
      </c>
      <c r="E53" s="63"/>
      <c r="F53" s="63"/>
      <c r="G53" s="63"/>
      <c r="H53" s="63"/>
      <c r="I53" s="63"/>
      <c r="J53" s="99">
        <v>5</v>
      </c>
    </row>
    <row r="54" spans="1:10" x14ac:dyDescent="0.25">
      <c r="A54" s="63" t="s">
        <v>437</v>
      </c>
      <c r="C54" s="62" t="s">
        <v>232</v>
      </c>
      <c r="D54" s="63" t="s">
        <v>452</v>
      </c>
      <c r="E54" s="63"/>
      <c r="F54" s="63"/>
      <c r="G54" s="63"/>
      <c r="H54" s="63"/>
      <c r="I54" s="63"/>
      <c r="J54" s="99">
        <v>2</v>
      </c>
    </row>
    <row r="55" spans="1:10" x14ac:dyDescent="0.25">
      <c r="A55" s="63" t="s">
        <v>444</v>
      </c>
      <c r="C55" s="62" t="s">
        <v>118</v>
      </c>
      <c r="D55" s="63" t="s">
        <v>450</v>
      </c>
      <c r="E55" s="63"/>
      <c r="F55" s="63"/>
      <c r="G55" s="63"/>
      <c r="H55" s="63"/>
      <c r="I55" s="63"/>
      <c r="J55" s="99">
        <v>2</v>
      </c>
    </row>
    <row r="56" spans="1:10" x14ac:dyDescent="0.25">
      <c r="A56" s="63" t="s">
        <v>558</v>
      </c>
      <c r="C56" s="62" t="s">
        <v>133</v>
      </c>
      <c r="D56" s="66" t="s">
        <v>559</v>
      </c>
      <c r="E56" s="63"/>
      <c r="F56" s="63"/>
      <c r="G56" s="63"/>
      <c r="H56" s="63"/>
      <c r="I56" s="63"/>
      <c r="J56" s="99">
        <v>2</v>
      </c>
    </row>
    <row r="57" spans="1:10" x14ac:dyDescent="0.25">
      <c r="A57" s="62"/>
      <c r="B57" s="63"/>
      <c r="C57" s="62"/>
      <c r="D57" s="80"/>
      <c r="F57" s="63"/>
      <c r="G57" s="63"/>
      <c r="I57" s="62"/>
      <c r="J57" s="78">
        <f>SUM(J48:J56)</f>
        <v>28</v>
      </c>
    </row>
    <row r="58" spans="1:10" ht="15.75" x14ac:dyDescent="0.25">
      <c r="A58" s="72" t="s">
        <v>154</v>
      </c>
      <c r="I58" s="190"/>
      <c r="J58" s="62"/>
    </row>
    <row r="59" spans="1:10" ht="15.75" x14ac:dyDescent="0.25">
      <c r="A59" s="72"/>
      <c r="I59" s="190"/>
      <c r="J59" s="62"/>
    </row>
    <row r="60" spans="1:10" x14ac:dyDescent="0.25">
      <c r="A60" s="51"/>
      <c r="J60" s="51"/>
    </row>
    <row r="61" spans="1:10" ht="15.75" x14ac:dyDescent="0.25">
      <c r="A61" s="72" t="s">
        <v>155</v>
      </c>
      <c r="J61" s="51"/>
    </row>
    <row r="62" spans="1:10" x14ac:dyDescent="0.25">
      <c r="A62" s="63"/>
      <c r="B62" s="62"/>
      <c r="C62" s="215"/>
      <c r="D62" s="80"/>
      <c r="E62" s="71"/>
      <c r="F62" s="76"/>
      <c r="G62" s="76"/>
      <c r="H62" s="76"/>
      <c r="I62" s="76"/>
      <c r="J62" s="62"/>
    </row>
    <row r="63" spans="1:10" x14ac:dyDescent="0.25">
      <c r="A63" s="70"/>
      <c r="B63" s="80"/>
      <c r="C63" s="76"/>
      <c r="D63" s="76"/>
      <c r="E63" s="76"/>
      <c r="F63" s="76"/>
      <c r="G63" s="76"/>
      <c r="H63" s="76"/>
      <c r="I63" s="76"/>
      <c r="J63" s="78">
        <f>SUM(J62:J62)</f>
        <v>0</v>
      </c>
    </row>
    <row r="64" spans="1:10" ht="15.75" x14ac:dyDescent="0.25">
      <c r="A64" s="72" t="s">
        <v>156</v>
      </c>
      <c r="J64" s="51"/>
    </row>
    <row r="65" spans="1:10" x14ac:dyDescent="0.25">
      <c r="A65" s="258" t="s">
        <v>368</v>
      </c>
      <c r="B65" s="62" t="s">
        <v>136</v>
      </c>
      <c r="C65" s="62" t="s">
        <v>133</v>
      </c>
      <c r="D65" s="63" t="s">
        <v>357</v>
      </c>
      <c r="J65" s="51"/>
    </row>
    <row r="66" spans="1:10" x14ac:dyDescent="0.25">
      <c r="A66" s="283" t="s">
        <v>518</v>
      </c>
      <c r="B66" s="62" t="s">
        <v>531</v>
      </c>
      <c r="C66" s="62" t="s">
        <v>118</v>
      </c>
      <c r="D66" s="63" t="s">
        <v>525</v>
      </c>
      <c r="J66" s="51"/>
    </row>
    <row r="67" spans="1:10" x14ac:dyDescent="0.25">
      <c r="A67" s="246" t="s">
        <v>369</v>
      </c>
      <c r="B67" s="62" t="s">
        <v>135</v>
      </c>
      <c r="C67" s="62" t="s">
        <v>118</v>
      </c>
      <c r="D67" s="63" t="s">
        <v>425</v>
      </c>
      <c r="J67" s="51"/>
    </row>
    <row r="68" spans="1:10" x14ac:dyDescent="0.25">
      <c r="A68" s="283" t="s">
        <v>519</v>
      </c>
      <c r="B68" s="62" t="s">
        <v>553</v>
      </c>
      <c r="C68" s="62" t="s">
        <v>133</v>
      </c>
      <c r="D68" s="63" t="s">
        <v>529</v>
      </c>
      <c r="J68" s="51"/>
    </row>
    <row r="69" spans="1:10" x14ac:dyDescent="0.25">
      <c r="A69" s="246" t="s">
        <v>396</v>
      </c>
      <c r="B69" s="62" t="s">
        <v>303</v>
      </c>
      <c r="C69" s="246" t="s">
        <v>232</v>
      </c>
      <c r="D69" s="63" t="s">
        <v>397</v>
      </c>
      <c r="J69" s="51"/>
    </row>
    <row r="70" spans="1:10" x14ac:dyDescent="0.25">
      <c r="A70" s="283" t="s">
        <v>520</v>
      </c>
      <c r="B70" s="62" t="s">
        <v>532</v>
      </c>
      <c r="C70" s="283" t="s">
        <v>523</v>
      </c>
      <c r="D70" s="63" t="s">
        <v>530</v>
      </c>
      <c r="J70" s="51"/>
    </row>
    <row r="71" spans="1:10" x14ac:dyDescent="0.25">
      <c r="A71" s="258" t="s">
        <v>423</v>
      </c>
      <c r="B71" s="62" t="s">
        <v>383</v>
      </c>
      <c r="C71" s="62" t="s">
        <v>416</v>
      </c>
      <c r="D71" s="63" t="s">
        <v>424</v>
      </c>
      <c r="J71" s="51"/>
    </row>
    <row r="72" spans="1:10" x14ac:dyDescent="0.25">
      <c r="A72" s="272" t="s">
        <v>465</v>
      </c>
      <c r="B72" s="62" t="s">
        <v>535</v>
      </c>
      <c r="C72" s="62" t="s">
        <v>118</v>
      </c>
      <c r="D72" s="63" t="s">
        <v>424</v>
      </c>
      <c r="J72" s="51"/>
    </row>
    <row r="73" spans="1:10" x14ac:dyDescent="0.25">
      <c r="A73" s="258" t="s">
        <v>426</v>
      </c>
      <c r="B73" s="62" t="s">
        <v>136</v>
      </c>
      <c r="C73" s="62" t="s">
        <v>409</v>
      </c>
      <c r="D73" s="63" t="s">
        <v>427</v>
      </c>
      <c r="J73" s="51"/>
    </row>
    <row r="74" spans="1:10" x14ac:dyDescent="0.25">
      <c r="A74" s="272" t="s">
        <v>463</v>
      </c>
      <c r="B74" s="62" t="s">
        <v>536</v>
      </c>
      <c r="C74" s="62" t="s">
        <v>462</v>
      </c>
      <c r="D74" s="63" t="s">
        <v>427</v>
      </c>
      <c r="J74" s="51"/>
    </row>
    <row r="75" spans="1:10" x14ac:dyDescent="0.25">
      <c r="A75" s="258" t="s">
        <v>428</v>
      </c>
      <c r="B75" s="62" t="s">
        <v>136</v>
      </c>
      <c r="C75" s="211" t="s">
        <v>233</v>
      </c>
      <c r="D75" s="66" t="s">
        <v>429</v>
      </c>
      <c r="J75" s="51"/>
    </row>
    <row r="76" spans="1:10" x14ac:dyDescent="0.25">
      <c r="A76" s="272" t="s">
        <v>464</v>
      </c>
      <c r="B76" s="62" t="s">
        <v>537</v>
      </c>
      <c r="C76" s="62" t="s">
        <v>416</v>
      </c>
      <c r="D76" s="66" t="s">
        <v>429</v>
      </c>
      <c r="J76" s="51"/>
    </row>
    <row r="77" spans="1:10" x14ac:dyDescent="0.25">
      <c r="A77" s="169"/>
      <c r="J77" s="61">
        <f>SUM(J65:J75)</f>
        <v>0</v>
      </c>
    </row>
    <row r="78" spans="1:10" ht="15.75" x14ac:dyDescent="0.25">
      <c r="A78" s="72" t="s">
        <v>157</v>
      </c>
      <c r="J78" s="51"/>
    </row>
    <row r="79" spans="1:10" ht="15.75" x14ac:dyDescent="0.25">
      <c r="A79" s="72"/>
      <c r="J79" s="51"/>
    </row>
    <row r="80" spans="1:10" x14ac:dyDescent="0.25">
      <c r="A80" s="166" t="s">
        <v>204</v>
      </c>
      <c r="J80" s="51"/>
    </row>
    <row r="81" spans="1:10" x14ac:dyDescent="0.25">
      <c r="A81" s="71"/>
      <c r="B81" s="62"/>
      <c r="C81" s="62"/>
      <c r="D81" s="63"/>
      <c r="J81" s="62"/>
    </row>
    <row r="82" spans="1:10" ht="15.75" x14ac:dyDescent="0.25">
      <c r="A82" s="72"/>
      <c r="J82" s="78">
        <f>SUM(J81:J81)</f>
        <v>0</v>
      </c>
    </row>
    <row r="83" spans="1:10" x14ac:dyDescent="0.25">
      <c r="A83" s="73" t="s">
        <v>256</v>
      </c>
      <c r="J83" s="51"/>
    </row>
    <row r="84" spans="1:10" x14ac:dyDescent="0.25">
      <c r="A84" s="73"/>
      <c r="J84" s="51"/>
    </row>
    <row r="85" spans="1:10" ht="15.75" x14ac:dyDescent="0.25">
      <c r="A85" s="63"/>
      <c r="B85" s="51"/>
      <c r="C85" s="217"/>
      <c r="D85" s="66"/>
      <c r="J85" s="51"/>
    </row>
    <row r="86" spans="1:10" x14ac:dyDescent="0.25">
      <c r="A86" s="63"/>
      <c r="B86" s="51"/>
      <c r="C86" s="216"/>
      <c r="D86" s="66"/>
      <c r="J86" s="51"/>
    </row>
    <row r="87" spans="1:10" x14ac:dyDescent="0.25">
      <c r="A87" s="73" t="s">
        <v>158</v>
      </c>
      <c r="J87" s="51"/>
    </row>
    <row r="88" spans="1:10" x14ac:dyDescent="0.25">
      <c r="A88" s="73"/>
      <c r="B88" s="73"/>
      <c r="J88" s="51"/>
    </row>
    <row r="89" spans="1:10" x14ac:dyDescent="0.25">
      <c r="B89" s="74" t="s">
        <v>159</v>
      </c>
      <c r="C89" s="32"/>
      <c r="E89" s="32"/>
      <c r="F89" s="32"/>
      <c r="G89" s="32"/>
      <c r="J89" s="51"/>
    </row>
    <row r="90" spans="1:10" x14ac:dyDescent="0.25">
      <c r="A90" s="174"/>
      <c r="B90" s="173"/>
      <c r="C90" s="175"/>
      <c r="D90" s="66"/>
      <c r="E90" s="32"/>
      <c r="F90" s="32"/>
      <c r="G90" s="32"/>
      <c r="J90" s="51"/>
    </row>
    <row r="91" spans="1:10" x14ac:dyDescent="0.25">
      <c r="A91" s="62" t="s">
        <v>266</v>
      </c>
      <c r="B91" s="195" t="s">
        <v>232</v>
      </c>
      <c r="C91" s="178" t="s">
        <v>265</v>
      </c>
      <c r="D91" s="66" t="s">
        <v>160</v>
      </c>
      <c r="E91" s="71"/>
      <c r="F91" s="71"/>
      <c r="G91" s="71"/>
      <c r="H91" s="76"/>
      <c r="I91" s="76"/>
      <c r="J91" s="62">
        <v>1</v>
      </c>
    </row>
    <row r="92" spans="1:10" x14ac:dyDescent="0.25">
      <c r="A92" s="246" t="s">
        <v>367</v>
      </c>
      <c r="B92" s="62" t="s">
        <v>118</v>
      </c>
      <c r="C92" s="184" t="s">
        <v>366</v>
      </c>
      <c r="D92" s="66" t="s">
        <v>175</v>
      </c>
      <c r="E92" s="71"/>
      <c r="F92" s="71"/>
      <c r="G92" s="71"/>
      <c r="H92" s="76"/>
      <c r="I92" s="76"/>
      <c r="J92" s="62">
        <v>1</v>
      </c>
    </row>
    <row r="93" spans="1:10" x14ac:dyDescent="0.25">
      <c r="A93" s="62" t="s">
        <v>387</v>
      </c>
      <c r="B93" s="248" t="s">
        <v>232</v>
      </c>
      <c r="C93" s="210" t="s">
        <v>388</v>
      </c>
      <c r="D93" s="66" t="s">
        <v>175</v>
      </c>
      <c r="E93" s="71"/>
      <c r="F93" s="71"/>
      <c r="G93" s="71"/>
      <c r="H93" s="76"/>
      <c r="I93" s="76"/>
      <c r="J93" s="62">
        <v>1</v>
      </c>
    </row>
    <row r="94" spans="1:10" x14ac:dyDescent="0.25">
      <c r="A94" s="62" t="s">
        <v>406</v>
      </c>
      <c r="B94" s="62" t="s">
        <v>118</v>
      </c>
      <c r="C94" s="212" t="s">
        <v>405</v>
      </c>
      <c r="D94" s="66" t="s">
        <v>407</v>
      </c>
      <c r="E94" s="71"/>
      <c r="F94" s="71"/>
      <c r="G94" s="71"/>
      <c r="H94" s="76"/>
      <c r="I94" s="76"/>
      <c r="J94" s="62">
        <v>1</v>
      </c>
    </row>
    <row r="95" spans="1:10" x14ac:dyDescent="0.25">
      <c r="A95" s="63" t="s">
        <v>466</v>
      </c>
      <c r="B95" s="62" t="s">
        <v>118</v>
      </c>
      <c r="C95" s="273" t="s">
        <v>470</v>
      </c>
      <c r="D95" s="66" t="s">
        <v>496</v>
      </c>
      <c r="E95" s="71"/>
      <c r="F95" s="71"/>
      <c r="G95" s="71"/>
      <c r="H95" s="76"/>
      <c r="I95" s="76"/>
      <c r="J95" s="62">
        <v>1</v>
      </c>
    </row>
    <row r="96" spans="1:10" x14ac:dyDescent="0.25">
      <c r="D96" s="66"/>
      <c r="E96" s="76"/>
      <c r="F96" s="76"/>
      <c r="G96" s="76"/>
      <c r="H96" s="76"/>
      <c r="I96" s="76"/>
      <c r="J96" s="78">
        <f>SUM(J89:J95)</f>
        <v>5</v>
      </c>
    </row>
    <row r="97" spans="1:10" x14ac:dyDescent="0.25">
      <c r="A97" s="73"/>
    </row>
    <row r="98" spans="1:10" x14ac:dyDescent="0.25">
      <c r="A98" s="73"/>
      <c r="I98" s="62" t="s">
        <v>163</v>
      </c>
      <c r="J98" s="62">
        <f>J13+J20+J24+J28+J44+J57+J63+J77+J82+J85+J96</f>
        <v>69</v>
      </c>
    </row>
    <row r="99" spans="1:10" x14ac:dyDescent="0.25">
      <c r="B99" s="51"/>
      <c r="C99" s="32"/>
      <c r="E99" s="51"/>
      <c r="F99" s="32"/>
    </row>
    <row r="100" spans="1:10" x14ac:dyDescent="0.25">
      <c r="A100" s="73" t="s">
        <v>162</v>
      </c>
      <c r="B100" s="51"/>
      <c r="C100" s="32"/>
      <c r="E100" s="75"/>
    </row>
    <row r="102" spans="1:10" x14ac:dyDescent="0.25">
      <c r="A102" s="62"/>
      <c r="B102" s="292"/>
      <c r="C102" s="292"/>
      <c r="D102" s="66"/>
      <c r="E102" s="63"/>
      <c r="F102" s="51"/>
    </row>
    <row r="103" spans="1:10" x14ac:dyDescent="0.25">
      <c r="A103" s="62"/>
      <c r="B103" s="292"/>
      <c r="C103" s="292"/>
      <c r="D103" s="62"/>
      <c r="E103" s="63"/>
      <c r="F103" s="51"/>
    </row>
    <row r="104" spans="1:10" x14ac:dyDescent="0.25">
      <c r="A104" s="62"/>
      <c r="B104" s="292"/>
      <c r="C104" s="292"/>
      <c r="D104" s="62"/>
      <c r="E104" s="63"/>
    </row>
    <row r="105" spans="1:10" x14ac:dyDescent="0.25">
      <c r="A105" s="51"/>
      <c r="B105" s="292"/>
      <c r="C105" s="292"/>
      <c r="D105" s="62"/>
      <c r="E105" s="63"/>
    </row>
    <row r="106" spans="1:10" x14ac:dyDescent="0.25">
      <c r="B106" s="292"/>
      <c r="C106" s="292"/>
      <c r="D106" s="62"/>
    </row>
    <row r="107" spans="1:10" x14ac:dyDescent="0.25">
      <c r="B107" s="292"/>
      <c r="C107" s="292"/>
      <c r="D107" s="62"/>
    </row>
  </sheetData>
  <mergeCells count="8">
    <mergeCell ref="B106:C106"/>
    <mergeCell ref="B107:C107"/>
    <mergeCell ref="B103:C103"/>
    <mergeCell ref="A2:I2"/>
    <mergeCell ref="A23:B23"/>
    <mergeCell ref="B102:C102"/>
    <mergeCell ref="B104:C104"/>
    <mergeCell ref="B105:C10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workbookViewId="0">
      <selection activeCell="N12" sqref="N12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93" t="s">
        <v>269</v>
      </c>
      <c r="C2" s="294"/>
      <c r="D2" s="294"/>
      <c r="E2" s="294"/>
      <c r="F2" s="294"/>
      <c r="G2" s="294"/>
      <c r="H2" s="294"/>
      <c r="I2" s="294"/>
      <c r="J2" s="294"/>
      <c r="K2" s="294"/>
    </row>
    <row r="3" spans="2:11" x14ac:dyDescent="0.25">
      <c r="C3" s="208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9"/>
      <c r="D8" s="91"/>
      <c r="E8" s="163"/>
      <c r="F8" s="90"/>
      <c r="G8" s="164"/>
      <c r="H8" s="89"/>
      <c r="I8" s="167"/>
      <c r="J8" s="88"/>
      <c r="K8" s="176"/>
    </row>
    <row r="9" spans="2:11" x14ac:dyDescent="0.25">
      <c r="B9" s="71" t="s">
        <v>140</v>
      </c>
      <c r="C9" s="241">
        <v>2</v>
      </c>
      <c r="D9" s="87"/>
      <c r="E9" s="163">
        <v>2</v>
      </c>
      <c r="F9" s="90">
        <v>1</v>
      </c>
      <c r="G9" s="164">
        <v>1</v>
      </c>
      <c r="H9" s="87"/>
      <c r="I9" s="87"/>
      <c r="J9" s="87"/>
      <c r="K9" s="86">
        <f>C9+D9+E9+F9+G9+H9+I9+J9</f>
        <v>6</v>
      </c>
    </row>
    <row r="10" spans="2:11" x14ac:dyDescent="0.25">
      <c r="B10" s="71" t="s">
        <v>175</v>
      </c>
      <c r="C10" s="241">
        <v>1</v>
      </c>
      <c r="D10" s="87"/>
      <c r="E10" s="163">
        <v>2</v>
      </c>
      <c r="F10" s="90">
        <v>1</v>
      </c>
      <c r="G10" s="87"/>
      <c r="H10" s="87"/>
      <c r="I10" s="87"/>
      <c r="J10" s="88">
        <v>2</v>
      </c>
      <c r="K10" s="86">
        <f>C10+D10+E10+F10+G10+H10+I10+J10</f>
        <v>6</v>
      </c>
    </row>
    <row r="11" spans="2:11" x14ac:dyDescent="0.25">
      <c r="B11" s="71" t="s">
        <v>177</v>
      </c>
      <c r="C11" s="241">
        <v>2</v>
      </c>
      <c r="D11" s="87"/>
      <c r="E11" s="163">
        <v>1</v>
      </c>
      <c r="F11" s="90">
        <v>1</v>
      </c>
      <c r="G11" s="87"/>
      <c r="H11" s="87"/>
      <c r="I11" s="87"/>
      <c r="J11" s="62"/>
      <c r="K11" s="86">
        <f>C11+D11+E11+F11+G11+H11+I11+J11</f>
        <v>4</v>
      </c>
    </row>
    <row r="12" spans="2:11" x14ac:dyDescent="0.25">
      <c r="B12" s="71" t="s">
        <v>148</v>
      </c>
      <c r="C12" s="227"/>
      <c r="D12" s="87"/>
      <c r="E12" s="163">
        <v>2</v>
      </c>
      <c r="F12" s="90">
        <v>1</v>
      </c>
      <c r="G12" s="164">
        <v>1</v>
      </c>
      <c r="H12" s="87"/>
      <c r="I12" s="176"/>
      <c r="J12" s="87"/>
      <c r="K12" s="86">
        <f>C12+D12+E12+F12+G12+H12+I12+J12</f>
        <v>4</v>
      </c>
    </row>
    <row r="13" spans="2:11" x14ac:dyDescent="0.25">
      <c r="B13" s="71" t="s">
        <v>160</v>
      </c>
      <c r="C13" s="227"/>
      <c r="D13" s="87"/>
      <c r="E13" s="163">
        <v>2</v>
      </c>
      <c r="F13" s="87"/>
      <c r="G13" s="164">
        <v>1</v>
      </c>
      <c r="H13" s="87"/>
      <c r="I13" s="87"/>
      <c r="J13" s="88">
        <v>1</v>
      </c>
      <c r="K13" s="86">
        <f>C13+D13+E13+F13+G13+H13+I13+J13</f>
        <v>4</v>
      </c>
    </row>
    <row r="14" spans="2:11" x14ac:dyDescent="0.25">
      <c r="B14" s="63" t="s">
        <v>347</v>
      </c>
      <c r="C14" s="241">
        <v>1</v>
      </c>
      <c r="D14" s="87"/>
      <c r="E14" s="87"/>
      <c r="F14" s="90">
        <v>2</v>
      </c>
      <c r="G14" s="87"/>
      <c r="H14" s="87"/>
      <c r="I14" s="87"/>
      <c r="J14" s="87"/>
      <c r="K14" s="86">
        <f>C14+D14+E14+F14+G14+H14+I14+J14</f>
        <v>3</v>
      </c>
    </row>
    <row r="15" spans="2:11" x14ac:dyDescent="0.25">
      <c r="B15" s="63" t="s">
        <v>144</v>
      </c>
      <c r="C15" s="87"/>
      <c r="D15" s="87"/>
      <c r="E15" s="163">
        <v>2</v>
      </c>
      <c r="F15" s="90">
        <v>1</v>
      </c>
      <c r="G15" s="87"/>
      <c r="H15" s="87"/>
      <c r="I15" s="87"/>
      <c r="J15" s="87"/>
      <c r="K15" s="86">
        <f>C15+D15+E15+F15+G15+H15+I15+J15</f>
        <v>3</v>
      </c>
    </row>
    <row r="16" spans="2:11" x14ac:dyDescent="0.25">
      <c r="B16" s="71" t="s">
        <v>150</v>
      </c>
      <c r="C16" s="87"/>
      <c r="D16" s="87"/>
      <c r="E16" s="163">
        <v>2</v>
      </c>
      <c r="F16" s="87"/>
      <c r="G16" s="87"/>
      <c r="H16" s="87"/>
      <c r="I16" s="87"/>
      <c r="J16" s="88">
        <v>1</v>
      </c>
      <c r="K16" s="86">
        <f>C16+D16+E16+F16+G16+H16+I16+J16</f>
        <v>3</v>
      </c>
    </row>
    <row r="17" spans="2:11" x14ac:dyDescent="0.25">
      <c r="B17" s="71" t="s">
        <v>346</v>
      </c>
      <c r="C17" s="87"/>
      <c r="D17" s="87"/>
      <c r="E17" s="163">
        <v>1</v>
      </c>
      <c r="F17" s="90">
        <v>2</v>
      </c>
      <c r="G17" s="87"/>
      <c r="H17" s="87"/>
      <c r="I17" s="87"/>
      <c r="J17" s="87"/>
      <c r="K17" s="86">
        <f>C17+D17+E17+F17+G17+H17+I17+J17</f>
        <v>3</v>
      </c>
    </row>
    <row r="18" spans="2:11" x14ac:dyDescent="0.25">
      <c r="B18" s="71" t="s">
        <v>161</v>
      </c>
      <c r="C18" s="227"/>
      <c r="D18" s="87"/>
      <c r="E18" s="163">
        <v>1</v>
      </c>
      <c r="F18" s="90">
        <v>2</v>
      </c>
      <c r="G18" s="87"/>
      <c r="H18" s="87"/>
      <c r="I18" s="87"/>
      <c r="J18" s="87"/>
      <c r="K18" s="86">
        <f>C18+D18+E18+F18+G18+H18+I18+J18</f>
        <v>3</v>
      </c>
    </row>
    <row r="19" spans="2:11" x14ac:dyDescent="0.25">
      <c r="B19" s="71" t="s">
        <v>214</v>
      </c>
      <c r="C19" s="87"/>
      <c r="D19" s="87"/>
      <c r="E19" s="163">
        <v>1</v>
      </c>
      <c r="F19" s="90">
        <v>2</v>
      </c>
      <c r="G19" s="87"/>
      <c r="H19" s="87"/>
      <c r="I19" s="87"/>
      <c r="J19" s="87"/>
      <c r="K19" s="86">
        <f>C19+D19+E19+F19+G19+H19+I19+J19</f>
        <v>3</v>
      </c>
    </row>
    <row r="20" spans="2:11" x14ac:dyDescent="0.25">
      <c r="B20" s="71" t="s">
        <v>141</v>
      </c>
      <c r="C20" s="71"/>
      <c r="D20" s="87"/>
      <c r="E20" s="87"/>
      <c r="F20" s="90">
        <v>3</v>
      </c>
      <c r="G20" s="87"/>
      <c r="H20" s="87"/>
      <c r="I20" s="87"/>
      <c r="J20" s="87"/>
      <c r="K20" s="86">
        <f>C20+D20+E20+F20+G20+H20+I20+J20</f>
        <v>3</v>
      </c>
    </row>
    <row r="21" spans="2:11" x14ac:dyDescent="0.25">
      <c r="B21" s="71" t="s">
        <v>217</v>
      </c>
      <c r="C21" s="87"/>
      <c r="D21" s="87"/>
      <c r="E21" s="87"/>
      <c r="F21" s="90">
        <v>3</v>
      </c>
      <c r="G21" s="87"/>
      <c r="H21" s="87"/>
      <c r="I21" s="87"/>
      <c r="J21" s="87"/>
      <c r="K21" s="86">
        <f>C21+D21+E21+F21+G21+H21+I21+J21</f>
        <v>3</v>
      </c>
    </row>
    <row r="22" spans="2:11" x14ac:dyDescent="0.25">
      <c r="B22" s="71" t="s">
        <v>146</v>
      </c>
      <c r="C22" s="241">
        <v>1</v>
      </c>
      <c r="D22" s="87"/>
      <c r="E22" s="87"/>
      <c r="F22" s="90">
        <v>1</v>
      </c>
      <c r="G22" s="87"/>
      <c r="H22" s="87"/>
      <c r="I22" s="87"/>
      <c r="J22" s="87"/>
      <c r="K22" s="86">
        <f>C22+D22+E22+F22+G22+H22+I22+J22</f>
        <v>2</v>
      </c>
    </row>
    <row r="23" spans="2:11" x14ac:dyDescent="0.25">
      <c r="B23" s="71" t="s">
        <v>389</v>
      </c>
      <c r="C23" s="241">
        <v>1</v>
      </c>
      <c r="D23" s="87"/>
      <c r="E23" s="87"/>
      <c r="F23" s="90">
        <v>1</v>
      </c>
      <c r="G23" s="87"/>
      <c r="H23" s="87"/>
      <c r="I23" s="87"/>
      <c r="J23" s="62"/>
      <c r="K23" s="86">
        <f>C23+D23+E23+F23+G23+H23+I23+J23</f>
        <v>2</v>
      </c>
    </row>
    <row r="24" spans="2:11" x14ac:dyDescent="0.25">
      <c r="B24" s="71" t="s">
        <v>153</v>
      </c>
      <c r="C24" s="71"/>
      <c r="D24" s="87"/>
      <c r="E24" s="163">
        <v>1</v>
      </c>
      <c r="F24" s="90">
        <v>1</v>
      </c>
      <c r="G24" s="87"/>
      <c r="H24" s="87"/>
      <c r="I24" s="87"/>
      <c r="J24" s="62"/>
      <c r="K24" s="86">
        <f>C24+D24+E24+F24+G24+H24+I24+J24</f>
        <v>2</v>
      </c>
    </row>
    <row r="25" spans="2:11" x14ac:dyDescent="0.25">
      <c r="B25" s="71" t="s">
        <v>178</v>
      </c>
      <c r="D25" s="87"/>
      <c r="E25" s="87"/>
      <c r="F25" s="90">
        <v>2</v>
      </c>
      <c r="G25" s="87"/>
      <c r="H25" s="87"/>
      <c r="I25" s="176"/>
      <c r="K25" s="86">
        <f>C25+D25+E25+F25+G25+H25+I25+J25</f>
        <v>2</v>
      </c>
    </row>
    <row r="26" spans="2:11" x14ac:dyDescent="0.25">
      <c r="B26" s="71" t="s">
        <v>143</v>
      </c>
      <c r="D26" s="87"/>
      <c r="E26" s="87"/>
      <c r="F26" s="90">
        <v>2</v>
      </c>
      <c r="G26" s="87"/>
      <c r="H26" s="87"/>
      <c r="I26" s="176"/>
      <c r="K26" s="86">
        <f>C26+D26+E26+F26+G26+H26+I26+J26</f>
        <v>2</v>
      </c>
    </row>
    <row r="27" spans="2:11" x14ac:dyDescent="0.25">
      <c r="B27" s="71" t="s">
        <v>152</v>
      </c>
      <c r="C27" s="227"/>
      <c r="D27" s="87"/>
      <c r="E27" s="163">
        <v>1</v>
      </c>
      <c r="F27" s="87"/>
      <c r="G27" s="87"/>
      <c r="H27" s="87"/>
      <c r="I27" s="87"/>
      <c r="J27" s="87"/>
      <c r="K27" s="86">
        <f>C27+D27+E27+F27+G27+H27+I27+J27</f>
        <v>1</v>
      </c>
    </row>
    <row r="28" spans="2:11" x14ac:dyDescent="0.25">
      <c r="B28" s="71" t="s">
        <v>173</v>
      </c>
      <c r="C28" s="227"/>
      <c r="D28" s="87"/>
      <c r="E28" s="163">
        <v>1</v>
      </c>
      <c r="F28" s="87"/>
      <c r="G28" s="87"/>
      <c r="H28" s="87"/>
      <c r="I28" s="87"/>
      <c r="J28" s="87"/>
      <c r="K28" s="86">
        <f>C28+D28+E28+F28+G28+H28+I28+J28</f>
        <v>1</v>
      </c>
    </row>
    <row r="29" spans="2:11" x14ac:dyDescent="0.25">
      <c r="B29" s="71" t="s">
        <v>149</v>
      </c>
      <c r="C29" s="71"/>
      <c r="D29" s="87"/>
      <c r="E29" s="163">
        <v>1</v>
      </c>
      <c r="F29" s="87"/>
      <c r="G29" s="87"/>
      <c r="H29" s="87"/>
      <c r="I29" s="87"/>
      <c r="J29" s="87"/>
      <c r="K29" s="86">
        <f>C29+D29+E29+F29+G29+H29+I29+J29</f>
        <v>1</v>
      </c>
    </row>
    <row r="30" spans="2:11" x14ac:dyDescent="0.25">
      <c r="B30" s="63" t="s">
        <v>180</v>
      </c>
      <c r="C30" s="71"/>
      <c r="D30" s="87"/>
      <c r="E30" s="163">
        <v>1</v>
      </c>
      <c r="F30" s="87"/>
      <c r="G30" s="87"/>
      <c r="H30" s="87"/>
      <c r="I30" s="87"/>
      <c r="J30" s="62"/>
      <c r="K30" s="86">
        <f>C30+D30+E30+F30+G30+H30+I30+J30</f>
        <v>1</v>
      </c>
    </row>
    <row r="31" spans="2:11" x14ac:dyDescent="0.25">
      <c r="B31" s="71" t="s">
        <v>172</v>
      </c>
      <c r="C31" s="71"/>
      <c r="D31" s="87"/>
      <c r="E31" s="163">
        <v>1</v>
      </c>
      <c r="F31" s="87"/>
      <c r="G31" s="87"/>
      <c r="H31" s="87"/>
      <c r="I31" s="87"/>
      <c r="J31" s="62"/>
      <c r="K31" s="86">
        <f>C31+D31+E31+F31+G31+H31+I31+J31</f>
        <v>1</v>
      </c>
    </row>
    <row r="32" spans="2:11" x14ac:dyDescent="0.25">
      <c r="B32" s="71" t="s">
        <v>145</v>
      </c>
      <c r="C32" s="71"/>
      <c r="D32" s="87"/>
      <c r="E32" s="163">
        <v>1</v>
      </c>
      <c r="F32" s="87"/>
      <c r="G32" s="87"/>
      <c r="H32" s="87"/>
      <c r="I32" s="87"/>
      <c r="J32" s="62"/>
      <c r="K32" s="86">
        <f>C32+D32+E32+F32+G32+H32+I32+J32</f>
        <v>1</v>
      </c>
    </row>
    <row r="33" spans="1:11" x14ac:dyDescent="0.25">
      <c r="B33" s="71" t="s">
        <v>210</v>
      </c>
      <c r="D33" s="87"/>
      <c r="E33" s="163">
        <v>1</v>
      </c>
      <c r="F33" s="87"/>
      <c r="G33" s="87"/>
      <c r="H33" s="87"/>
      <c r="I33" s="176"/>
      <c r="K33" s="86">
        <f>C33+D33+E33+F33+G33+H33+I33+J33</f>
        <v>1</v>
      </c>
    </row>
    <row r="34" spans="1:11" x14ac:dyDescent="0.25">
      <c r="B34" s="71" t="s">
        <v>147</v>
      </c>
      <c r="D34" s="87"/>
      <c r="E34" s="163">
        <v>1</v>
      </c>
      <c r="F34" s="87"/>
      <c r="G34" s="87"/>
      <c r="H34" s="87"/>
      <c r="I34" s="176"/>
      <c r="K34" s="86">
        <f>C34+D34+E34+F34+G34+H34+I34+J34</f>
        <v>1</v>
      </c>
    </row>
    <row r="35" spans="1:11" x14ac:dyDescent="0.25">
      <c r="B35" s="71" t="s">
        <v>151</v>
      </c>
      <c r="D35" s="87"/>
      <c r="E35" s="87"/>
      <c r="F35" s="90">
        <v>1</v>
      </c>
      <c r="G35" s="87"/>
      <c r="H35" s="87"/>
      <c r="I35" s="176"/>
      <c r="K35" s="86">
        <f>C35+D35+E35+F35+G35+H35+I35+J35</f>
        <v>1</v>
      </c>
    </row>
    <row r="36" spans="1:11" x14ac:dyDescent="0.25">
      <c r="B36" s="63" t="s">
        <v>218</v>
      </c>
      <c r="D36" s="87"/>
      <c r="E36" s="87"/>
      <c r="F36" s="90">
        <v>1</v>
      </c>
      <c r="G36" s="87"/>
      <c r="H36" s="87"/>
      <c r="I36" s="176"/>
      <c r="K36" s="86">
        <f>C36+D36+E36+F36+G36+H36+I36+J36</f>
        <v>1</v>
      </c>
    </row>
    <row r="37" spans="1:11" x14ac:dyDescent="0.25">
      <c r="B37" s="63" t="s">
        <v>179</v>
      </c>
      <c r="C37" s="278"/>
      <c r="D37" s="87"/>
      <c r="E37" s="87"/>
      <c r="F37" s="87"/>
      <c r="G37" s="87"/>
      <c r="H37" s="87"/>
      <c r="I37" s="87"/>
      <c r="J37" s="88">
        <v>1</v>
      </c>
      <c r="K37" s="86">
        <f>C37+D37+E37+F37+G37+H37+I37+J37</f>
        <v>1</v>
      </c>
    </row>
    <row r="38" spans="1:11" x14ac:dyDescent="0.25">
      <c r="B38" s="71"/>
      <c r="C38" s="71"/>
      <c r="D38" s="87"/>
      <c r="E38" s="87"/>
      <c r="F38" s="87"/>
      <c r="G38" s="87"/>
      <c r="H38" s="87"/>
      <c r="I38" s="87"/>
      <c r="J38" s="62"/>
      <c r="K38" s="176"/>
    </row>
    <row r="39" spans="1:11" x14ac:dyDescent="0.25">
      <c r="A39" t="s">
        <v>9</v>
      </c>
      <c r="B39" s="62">
        <f>COUNTA(B9:B37)</f>
        <v>29</v>
      </c>
      <c r="C39" s="62">
        <f>SUM(C9:C37)</f>
        <v>8</v>
      </c>
      <c r="D39" s="62">
        <f t="shared" ref="D39:J39" si="0">SUM(D9:D37)</f>
        <v>0</v>
      </c>
      <c r="E39" s="62">
        <f t="shared" si="0"/>
        <v>25</v>
      </c>
      <c r="F39" s="62">
        <f t="shared" si="0"/>
        <v>28</v>
      </c>
      <c r="G39" s="62">
        <f t="shared" si="0"/>
        <v>3</v>
      </c>
      <c r="H39" s="62">
        <f t="shared" si="0"/>
        <v>0</v>
      </c>
      <c r="I39" s="62">
        <f t="shared" si="0"/>
        <v>0</v>
      </c>
      <c r="J39" s="62">
        <f t="shared" si="0"/>
        <v>5</v>
      </c>
      <c r="K39" s="62">
        <f>SUM(K9:K37)</f>
        <v>69</v>
      </c>
    </row>
    <row r="40" spans="1:11" x14ac:dyDescent="0.25">
      <c r="B40" s="71"/>
      <c r="C40" s="71"/>
      <c r="D40" s="62"/>
      <c r="E40" s="87"/>
      <c r="F40" s="87"/>
      <c r="G40" s="62"/>
      <c r="H40" s="62"/>
      <c r="I40" s="62"/>
      <c r="J40" s="62"/>
      <c r="K40" s="62"/>
    </row>
    <row r="41" spans="1:11" x14ac:dyDescent="0.25">
      <c r="B41" s="71" t="s">
        <v>181</v>
      </c>
      <c r="C41" s="71"/>
      <c r="D41" s="62"/>
      <c r="E41" s="87"/>
      <c r="F41" s="87"/>
      <c r="G41" s="62"/>
      <c r="H41" s="62"/>
      <c r="I41" s="62"/>
      <c r="J41" s="62"/>
      <c r="K41" s="62"/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247</v>
      </c>
      <c r="C43" s="63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63" t="s">
        <v>183</v>
      </c>
      <c r="C44" s="63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63" t="s">
        <v>182</v>
      </c>
      <c r="C45" s="71"/>
      <c r="D45" s="62"/>
      <c r="E45" s="62"/>
      <c r="F45" s="87"/>
      <c r="G45" s="62"/>
      <c r="H45" s="62"/>
      <c r="I45" s="62"/>
      <c r="J45" s="62"/>
      <c r="K45" s="62"/>
    </row>
    <row r="46" spans="1:11" x14ac:dyDescent="0.25">
      <c r="B46" s="63" t="s">
        <v>179</v>
      </c>
      <c r="C46" s="63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B47" s="63" t="s">
        <v>351</v>
      </c>
      <c r="C47" s="63"/>
      <c r="D47" s="76"/>
      <c r="E47" s="76"/>
      <c r="F47" s="76"/>
      <c r="G47" s="76"/>
      <c r="H47" s="76"/>
      <c r="I47" s="76"/>
      <c r="J47" s="76"/>
      <c r="K47" s="76"/>
    </row>
    <row r="48" spans="1:11" x14ac:dyDescent="0.25">
      <c r="B48" s="71" t="s">
        <v>248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349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142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71" t="s">
        <v>350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63" t="s">
        <v>252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174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71" t="s">
        <v>254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71" t="s">
        <v>221</v>
      </c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71" t="s">
        <v>176</v>
      </c>
      <c r="C56" s="63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B57" s="63" t="s">
        <v>184</v>
      </c>
      <c r="C57" s="63"/>
      <c r="D57" s="76"/>
      <c r="E57" s="76"/>
      <c r="F57" s="76"/>
      <c r="G57" s="76"/>
      <c r="H57" s="76"/>
      <c r="I57" s="76"/>
      <c r="J57" s="76"/>
      <c r="K57" s="76"/>
    </row>
    <row r="58" spans="1:11" x14ac:dyDescent="0.25">
      <c r="B58" s="63"/>
      <c r="C58" s="63"/>
      <c r="D58" s="76"/>
      <c r="E58" s="76"/>
      <c r="F58" s="76"/>
      <c r="G58" s="76"/>
      <c r="H58" s="76"/>
      <c r="I58" s="76"/>
      <c r="J58" s="76"/>
      <c r="K58" s="76"/>
    </row>
    <row r="59" spans="1:11" x14ac:dyDescent="0.25">
      <c r="B59" s="172"/>
      <c r="C59" s="207"/>
      <c r="D59" s="76"/>
      <c r="E59" s="76"/>
      <c r="F59" s="76"/>
      <c r="G59" s="76"/>
      <c r="H59" s="76"/>
      <c r="I59" s="76"/>
      <c r="J59" s="76"/>
      <c r="K59" s="76"/>
    </row>
    <row r="60" spans="1:11" x14ac:dyDescent="0.25">
      <c r="A60" t="s">
        <v>9</v>
      </c>
      <c r="B60" s="62">
        <f>COUNTA(B42:B57)</f>
        <v>15</v>
      </c>
      <c r="C60" s="62"/>
    </row>
  </sheetData>
  <sortState ref="B9:K37">
    <sortCondition descending="1" ref="K9:K37"/>
    <sortCondition descending="1" ref="C9:C37"/>
    <sortCondition descending="1" ref="D9:D37"/>
    <sortCondition descending="1" ref="E9:E37"/>
    <sortCondition descending="1" ref="F9:F37"/>
    <sortCondition descending="1" ref="J9:J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2" workbookViewId="0">
      <selection activeCell="K87" sqref="K87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371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297" t="s">
        <v>187</v>
      </c>
      <c r="F9" s="297"/>
      <c r="G9" s="297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409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462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/>
      <c r="C13" s="62"/>
      <c r="D13" s="62"/>
      <c r="E13" s="70" t="s">
        <v>188</v>
      </c>
      <c r="F13" s="70">
        <v>4</v>
      </c>
      <c r="G13" s="71"/>
      <c r="H13" s="63"/>
      <c r="I13" s="62"/>
      <c r="J13" s="62"/>
      <c r="K13" s="98"/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3492</v>
      </c>
      <c r="J14" s="78">
        <f>SUM(J11:J13)</f>
        <v>21</v>
      </c>
      <c r="K14" s="98">
        <f>I14/J14</f>
        <v>166.28571428571428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5">
        <v>20</v>
      </c>
      <c r="C16" s="62">
        <v>11</v>
      </c>
      <c r="D16" s="62">
        <v>2022</v>
      </c>
      <c r="E16" s="255" t="s">
        <v>188</v>
      </c>
      <c r="F16" s="255">
        <v>4</v>
      </c>
      <c r="G16" s="71" t="s">
        <v>409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73" t="s">
        <v>188</v>
      </c>
      <c r="F17" s="273">
        <v>4</v>
      </c>
      <c r="G17" s="63" t="s">
        <v>462</v>
      </c>
      <c r="H17" s="63"/>
      <c r="I17" s="62">
        <v>1869</v>
      </c>
      <c r="J17" s="62">
        <v>11</v>
      </c>
      <c r="K17" s="65">
        <f>I17/J17</f>
        <v>169.90909090909091</v>
      </c>
    </row>
    <row r="18" spans="2:11" x14ac:dyDescent="0.25">
      <c r="B18" s="62"/>
      <c r="C18" s="62"/>
      <c r="D18" s="62"/>
      <c r="E18" s="169" t="s">
        <v>188</v>
      </c>
      <c r="F18" s="169">
        <v>4</v>
      </c>
      <c r="G18" s="71"/>
      <c r="H18" s="63"/>
      <c r="I18" s="62"/>
      <c r="J18" s="62"/>
      <c r="K18" s="65"/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3829</v>
      </c>
      <c r="J19" s="78">
        <f>SUM(J16:J18)</f>
        <v>22</v>
      </c>
      <c r="K19" s="98">
        <f>I19/J19</f>
        <v>174.04545454545453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5">
        <v>20</v>
      </c>
      <c r="C21" s="62">
        <v>11</v>
      </c>
      <c r="D21" s="62">
        <v>2022</v>
      </c>
      <c r="E21" s="255" t="s">
        <v>188</v>
      </c>
      <c r="F21" s="255">
        <v>4</v>
      </c>
      <c r="G21" s="71" t="s">
        <v>409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73" t="s">
        <v>188</v>
      </c>
      <c r="F22" s="273">
        <v>4</v>
      </c>
      <c r="G22" s="63" t="s">
        <v>462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/>
      <c r="C23" s="62"/>
      <c r="D23" s="62"/>
      <c r="E23" s="70" t="s">
        <v>188</v>
      </c>
      <c r="F23" s="70">
        <v>4</v>
      </c>
      <c r="G23" s="71"/>
      <c r="H23" s="63"/>
      <c r="I23" s="62"/>
      <c r="J23" s="62"/>
      <c r="K23" s="65"/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3776</v>
      </c>
      <c r="J24" s="78">
        <f>SUM(J21:J23)</f>
        <v>22</v>
      </c>
      <c r="K24" s="98">
        <f>I24/J24</f>
        <v>171.63636363636363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5">
        <v>20</v>
      </c>
      <c r="C26" s="62">
        <v>11</v>
      </c>
      <c r="D26" s="62">
        <v>2022</v>
      </c>
      <c r="E26" s="255" t="s">
        <v>188</v>
      </c>
      <c r="F26" s="255">
        <v>4</v>
      </c>
      <c r="G26" s="71" t="s">
        <v>409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73" t="s">
        <v>188</v>
      </c>
      <c r="F27" s="273">
        <v>4</v>
      </c>
      <c r="G27" s="63" t="s">
        <v>462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/>
      <c r="C28" s="62"/>
      <c r="D28" s="62"/>
      <c r="E28" s="273"/>
      <c r="F28" s="273"/>
      <c r="G28" s="63"/>
      <c r="H28" s="63"/>
      <c r="I28" s="62"/>
      <c r="J28" s="62"/>
      <c r="K28" s="65"/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SUM(I26:I27)</f>
        <v>1586</v>
      </c>
      <c r="J29" s="78">
        <f>SUM(J26:J27)</f>
        <v>10</v>
      </c>
      <c r="K29" s="98">
        <f>I29/J29</f>
        <v>158.6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5">
        <v>20</v>
      </c>
      <c r="C31" s="62">
        <v>11</v>
      </c>
      <c r="D31" s="62">
        <v>2022</v>
      </c>
      <c r="E31" s="255" t="s">
        <v>188</v>
      </c>
      <c r="F31" s="255">
        <v>4</v>
      </c>
      <c r="G31" s="71" t="s">
        <v>409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73" t="s">
        <v>188</v>
      </c>
      <c r="F32" s="273">
        <v>4</v>
      </c>
      <c r="G32" s="63" t="s">
        <v>462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/>
      <c r="C33" s="62"/>
      <c r="D33" s="62"/>
      <c r="E33" s="70" t="s">
        <v>188</v>
      </c>
      <c r="F33" s="70">
        <v>4</v>
      </c>
      <c r="G33" s="71"/>
      <c r="H33" s="63"/>
      <c r="I33" s="62"/>
      <c r="J33" s="62"/>
      <c r="K33" s="65"/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1963</v>
      </c>
      <c r="J34" s="78">
        <f>SUM(J31:J33)</f>
        <v>13</v>
      </c>
      <c r="K34" s="98">
        <f>I34/J34</f>
        <v>151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14646</v>
      </c>
      <c r="J38" s="101">
        <f>J14+J19+J24+J29+J34</f>
        <v>88</v>
      </c>
      <c r="K38" s="102">
        <f>I38/J38</f>
        <v>166.43181818181819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297" t="s">
        <v>192</v>
      </c>
      <c r="F40" s="297"/>
      <c r="G40" s="297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2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416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/>
      <c r="C44" s="62"/>
      <c r="D44" s="62"/>
      <c r="E44" s="70" t="s">
        <v>193</v>
      </c>
      <c r="F44" s="70">
        <v>4</v>
      </c>
      <c r="G44" s="71"/>
      <c r="H44" s="71"/>
      <c r="I44" s="62"/>
      <c r="J44" s="62"/>
      <c r="K44" s="65"/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1574</v>
      </c>
      <c r="J45" s="78">
        <f>SUM(J42:J44)</f>
        <v>10</v>
      </c>
      <c r="K45" s="98">
        <f>I45/J45</f>
        <v>157.4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8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73" t="s">
        <v>193</v>
      </c>
      <c r="F48" s="273">
        <v>4</v>
      </c>
      <c r="G48" s="63" t="s">
        <v>416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/>
      <c r="C49" s="62"/>
      <c r="D49" s="62"/>
      <c r="E49" s="70" t="s">
        <v>193</v>
      </c>
      <c r="F49" s="70">
        <v>4</v>
      </c>
      <c r="G49" s="71"/>
      <c r="H49" s="71"/>
      <c r="I49" s="62"/>
      <c r="J49" s="62"/>
      <c r="K49" s="65"/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2284</v>
      </c>
      <c r="J50" s="78">
        <f>SUM(J47:J49)</f>
        <v>14</v>
      </c>
      <c r="K50" s="98">
        <f>I50/J50</f>
        <v>163.14285714285714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8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73" t="s">
        <v>193</v>
      </c>
      <c r="F53" s="273">
        <v>4</v>
      </c>
      <c r="G53" s="63" t="s">
        <v>416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/>
      <c r="C54" s="62"/>
      <c r="D54" s="62"/>
      <c r="E54" s="273"/>
      <c r="F54" s="273"/>
      <c r="G54" s="63"/>
      <c r="H54" s="71"/>
      <c r="I54" s="62"/>
      <c r="J54" s="62"/>
      <c r="K54" s="65"/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8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279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73" t="s">
        <v>193</v>
      </c>
      <c r="F58" s="273">
        <v>4</v>
      </c>
      <c r="G58" s="63" t="s">
        <v>416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97"/>
      <c r="C59" s="62"/>
      <c r="D59" s="273"/>
      <c r="E59" s="273"/>
      <c r="F59" s="273"/>
      <c r="G59" s="71"/>
      <c r="H59" s="76"/>
      <c r="I59" s="62"/>
      <c r="J59" s="62"/>
      <c r="K59" s="65"/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SUM(I57:I58)</f>
        <v>1707</v>
      </c>
      <c r="J60" s="78">
        <f>SUM(J57:J58)</f>
        <v>11</v>
      </c>
      <c r="K60" s="98">
        <f>I60/J60</f>
        <v>155.18181818181819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8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73" t="s">
        <v>193</v>
      </c>
      <c r="F63" s="273">
        <v>4</v>
      </c>
      <c r="G63" s="63" t="s">
        <v>416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/>
      <c r="C64" s="62"/>
      <c r="D64" s="62"/>
      <c r="E64" s="169" t="s">
        <v>193</v>
      </c>
      <c r="F64" s="169">
        <v>4</v>
      </c>
      <c r="G64" s="71"/>
      <c r="H64" s="76"/>
      <c r="I64" s="62"/>
      <c r="J64" s="62"/>
      <c r="K64" s="65"/>
    </row>
    <row r="65" spans="2:11" x14ac:dyDescent="0.25">
      <c r="C65" s="63"/>
      <c r="G65" s="76"/>
      <c r="H65" s="76"/>
      <c r="I65" s="78">
        <f>SUM(I62:I63)</f>
        <v>1970</v>
      </c>
      <c r="J65" s="78">
        <f>SUM(J62:J63)</f>
        <v>12</v>
      </c>
      <c r="K65" s="65">
        <f>I65/J65</f>
        <v>164.16666666666666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5"/>
      <c r="F67" s="205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8264</v>
      </c>
      <c r="J69" s="101">
        <f>J45+J50+J55+J60+J65</f>
        <v>52</v>
      </c>
      <c r="K69" s="102">
        <f>I69/J69</f>
        <v>158.92307692307693</v>
      </c>
    </row>
    <row r="70" spans="2:11" ht="15.75" x14ac:dyDescent="0.25">
      <c r="C70" s="63"/>
      <c r="E70" s="297" t="s">
        <v>194</v>
      </c>
      <c r="F70" s="297"/>
      <c r="G70" s="297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/>
      <c r="C74" s="62"/>
      <c r="D74" s="62"/>
      <c r="E74" s="70" t="s">
        <v>195</v>
      </c>
      <c r="F74" s="169">
        <v>3</v>
      </c>
      <c r="G74" s="71"/>
      <c r="H74" s="63"/>
      <c r="I74" s="62"/>
      <c r="J74" s="62"/>
      <c r="K74" s="65"/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2036</v>
      </c>
      <c r="J75" s="78">
        <f>SUM(J72:J74)</f>
        <v>16</v>
      </c>
      <c r="K75" s="65">
        <f>I75/J75</f>
        <v>127.25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4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83" t="s">
        <v>195</v>
      </c>
      <c r="F78" s="283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/>
      <c r="C79" s="62"/>
      <c r="D79" s="62"/>
      <c r="E79" s="70" t="s">
        <v>195</v>
      </c>
      <c r="F79" s="169">
        <v>3</v>
      </c>
      <c r="G79" s="71"/>
      <c r="H79" s="63"/>
      <c r="I79" s="62"/>
      <c r="J79" s="62"/>
      <c r="K79" s="65"/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1957</v>
      </c>
      <c r="J80" s="78">
        <f>SUM(J77:J79)</f>
        <v>16</v>
      </c>
      <c r="K80" s="65">
        <f>I80/J80</f>
        <v>122.3125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4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309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/>
      <c r="C83" s="62"/>
      <c r="D83" s="62"/>
      <c r="E83" s="70" t="s">
        <v>195</v>
      </c>
      <c r="F83" s="169">
        <v>3</v>
      </c>
      <c r="G83" s="71"/>
      <c r="H83" s="63"/>
      <c r="I83" s="62"/>
      <c r="J83" s="62"/>
      <c r="K83" s="65"/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750</v>
      </c>
      <c r="J84" s="78">
        <f>SUM(J82:J83)</f>
        <v>6</v>
      </c>
      <c r="K84" s="65">
        <f>I84/J84</f>
        <v>125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4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83" t="s">
        <v>195</v>
      </c>
      <c r="F87" s="283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/>
      <c r="C88" s="62"/>
      <c r="D88" s="62"/>
      <c r="E88" s="70" t="s">
        <v>195</v>
      </c>
      <c r="F88" s="169">
        <v>3</v>
      </c>
      <c r="G88" s="71"/>
      <c r="H88" s="63"/>
      <c r="I88" s="62"/>
      <c r="J88" s="62"/>
      <c r="K88" s="65"/>
    </row>
    <row r="89" spans="2:11" x14ac:dyDescent="0.25">
      <c r="B89" s="63"/>
      <c r="H89" s="63"/>
      <c r="I89" s="78">
        <f>SUM(I86:I88)</f>
        <v>2736</v>
      </c>
      <c r="J89" s="78">
        <f>SUM(J86:J88)</f>
        <v>16</v>
      </c>
      <c r="K89" s="65">
        <f>I89/J89</f>
        <v>171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7479</v>
      </c>
      <c r="J91" s="101">
        <f>J75+J80+J84+J89</f>
        <v>54</v>
      </c>
      <c r="K91" s="102">
        <f>I91/J91</f>
        <v>138.5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9"/>
  <sheetViews>
    <sheetView topLeftCell="A6" workbookViewId="0">
      <selection activeCell="J109" sqref="J109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371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298" t="s">
        <v>372</v>
      </c>
      <c r="H8" s="298"/>
      <c r="I8" s="93"/>
      <c r="J8" s="93"/>
      <c r="K8" s="93"/>
    </row>
    <row r="9" spans="2:11" x14ac:dyDescent="0.25">
      <c r="B9" s="246">
        <v>20</v>
      </c>
      <c r="C9" s="62">
        <v>11</v>
      </c>
      <c r="D9" s="62">
        <v>2022</v>
      </c>
      <c r="E9" s="70" t="s">
        <v>419</v>
      </c>
      <c r="F9" s="70">
        <v>5</v>
      </c>
      <c r="G9" s="63" t="s">
        <v>416</v>
      </c>
      <c r="H9" s="71" t="s">
        <v>417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73" t="s">
        <v>419</v>
      </c>
      <c r="F10" s="273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/>
      <c r="C11" s="62"/>
      <c r="D11" s="62"/>
      <c r="E11" s="70"/>
      <c r="F11" s="62"/>
      <c r="G11" s="71"/>
      <c r="H11" s="76"/>
      <c r="I11" s="62"/>
      <c r="J11" s="62"/>
      <c r="K11" s="65"/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3346</v>
      </c>
      <c r="J12" s="78">
        <f>SUM(J9:J11)</f>
        <v>17</v>
      </c>
      <c r="K12" s="65">
        <f>I12/J12</f>
        <v>196.8235294117647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5">
        <v>20</v>
      </c>
      <c r="C14" s="62">
        <v>11</v>
      </c>
      <c r="D14" s="62">
        <v>2022</v>
      </c>
      <c r="E14" s="255" t="s">
        <v>419</v>
      </c>
      <c r="F14" s="255">
        <v>5</v>
      </c>
      <c r="G14" s="63" t="s">
        <v>416</v>
      </c>
      <c r="H14" s="71" t="s">
        <v>280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73" t="s">
        <v>419</v>
      </c>
      <c r="F15" s="273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/>
      <c r="C16" s="62"/>
      <c r="D16" s="62"/>
      <c r="E16" s="70"/>
      <c r="F16" s="62"/>
      <c r="G16" s="71"/>
      <c r="H16" s="76"/>
      <c r="I16" s="62"/>
      <c r="J16" s="62"/>
      <c r="K16" s="203"/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3397</v>
      </c>
      <c r="J17" s="78">
        <f>SUM(J14:J16)</f>
        <v>18</v>
      </c>
      <c r="K17" s="65">
        <f>I17/J17</f>
        <v>188.72222222222223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5">
        <v>20</v>
      </c>
      <c r="C19" s="62">
        <v>11</v>
      </c>
      <c r="D19" s="62">
        <v>2022</v>
      </c>
      <c r="E19" s="255" t="s">
        <v>419</v>
      </c>
      <c r="F19" s="255">
        <v>5</v>
      </c>
      <c r="G19" s="63" t="s">
        <v>416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73" t="s">
        <v>419</v>
      </c>
      <c r="F20" s="273">
        <v>5</v>
      </c>
      <c r="G20" s="63" t="s">
        <v>118</v>
      </c>
      <c r="H20" s="76"/>
      <c r="I20" s="62">
        <v>1594</v>
      </c>
      <c r="J20" s="62">
        <v>8</v>
      </c>
      <c r="K20" s="233">
        <f>I20/J20</f>
        <v>199.25</v>
      </c>
    </row>
    <row r="21" spans="2:11" x14ac:dyDescent="0.25">
      <c r="B21" s="62"/>
      <c r="C21" s="62"/>
      <c r="D21" s="62"/>
      <c r="E21" s="70"/>
      <c r="F21" s="62"/>
      <c r="G21" s="71"/>
      <c r="H21" s="76"/>
      <c r="I21" s="62"/>
      <c r="J21" s="62"/>
      <c r="K21" s="171"/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3153</v>
      </c>
      <c r="J22" s="78">
        <f>SUM(J19:J21)</f>
        <v>17</v>
      </c>
      <c r="K22" s="65">
        <f>I22/J22</f>
        <v>185.47058823529412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5">
        <v>20</v>
      </c>
      <c r="C24" s="62">
        <v>11</v>
      </c>
      <c r="D24" s="62">
        <v>2022</v>
      </c>
      <c r="E24" s="255" t="s">
        <v>419</v>
      </c>
      <c r="F24" s="255">
        <v>5</v>
      </c>
      <c r="G24" s="63" t="s">
        <v>416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73" t="s">
        <v>419</v>
      </c>
      <c r="F25" s="273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/>
      <c r="C26" s="62"/>
      <c r="D26" s="62"/>
      <c r="E26" s="70"/>
      <c r="F26" s="62"/>
      <c r="G26" s="71"/>
      <c r="H26" s="76"/>
      <c r="I26" s="62"/>
      <c r="J26" s="62"/>
      <c r="K26" s="65"/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2715</v>
      </c>
      <c r="J27" s="78">
        <f>SUM(J24:J26)</f>
        <v>15</v>
      </c>
      <c r="K27" s="65">
        <f>I27/J27</f>
        <v>181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5">
        <v>20</v>
      </c>
      <c r="C29" s="62">
        <v>11</v>
      </c>
      <c r="D29" s="62">
        <v>2022</v>
      </c>
      <c r="E29" s="255" t="s">
        <v>419</v>
      </c>
      <c r="F29" s="255">
        <v>5</v>
      </c>
      <c r="G29" s="63" t="s">
        <v>416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73" t="s">
        <v>419</v>
      </c>
      <c r="F30" s="273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H31" s="32"/>
      <c r="I31" s="62"/>
      <c r="J31" s="62"/>
      <c r="K31" s="65"/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1895</v>
      </c>
      <c r="J32" s="78">
        <f>SUM(J29:J31)</f>
        <v>11</v>
      </c>
      <c r="K32" s="65">
        <f>I32/J32</f>
        <v>172.27272727272728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5">
        <v>20</v>
      </c>
      <c r="C34" s="62">
        <v>11</v>
      </c>
      <c r="D34" s="62">
        <v>2022</v>
      </c>
      <c r="E34" s="255" t="s">
        <v>419</v>
      </c>
      <c r="F34" s="255">
        <v>5</v>
      </c>
      <c r="G34" s="63" t="s">
        <v>416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73" t="s">
        <v>419</v>
      </c>
      <c r="F35" s="273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/>
      <c r="C36" s="62"/>
      <c r="D36" s="62"/>
      <c r="E36" s="211"/>
      <c r="F36" s="211"/>
      <c r="G36" s="71"/>
      <c r="H36" s="71"/>
      <c r="I36" s="99"/>
      <c r="J36" s="99"/>
      <c r="K36" s="65"/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2123</v>
      </c>
      <c r="J37" s="78">
        <f>SUM(J34:J36)</f>
        <v>12</v>
      </c>
      <c r="K37" s="65">
        <f>I37/J37</f>
        <v>176.91666666666666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16629</v>
      </c>
      <c r="J39" s="101">
        <f>J12+J17+J22+J27+J32+J37</f>
        <v>90</v>
      </c>
      <c r="K39" s="102">
        <f>I39/J39</f>
        <v>184.76666666666668</v>
      </c>
    </row>
    <row r="40" spans="2:11" ht="22.5" customHeight="1" x14ac:dyDescent="0.25">
      <c r="B40" s="53"/>
      <c r="C40" s="51"/>
      <c r="D40" s="51"/>
      <c r="E40" s="32"/>
      <c r="F40" s="53"/>
      <c r="G40" s="298" t="s">
        <v>255</v>
      </c>
      <c r="H40" s="298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6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11">
        <v>2023</v>
      </c>
      <c r="E43" s="283" t="s">
        <v>195</v>
      </c>
      <c r="F43" s="202"/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97"/>
      <c r="C44" s="62"/>
      <c r="D44" s="53"/>
      <c r="E44" s="70"/>
      <c r="F44" s="70"/>
      <c r="G44" s="71"/>
      <c r="H44" s="71"/>
      <c r="I44" s="62"/>
      <c r="J44" s="62"/>
      <c r="K44" s="65"/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3155</v>
      </c>
      <c r="J45" s="78">
        <f>SUM(J42:J44)</f>
        <v>17</v>
      </c>
      <c r="K45" s="65">
        <f>I45/J45</f>
        <v>185.58823529411765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6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84">
        <v>2023</v>
      </c>
      <c r="E48" s="284" t="s">
        <v>195</v>
      </c>
      <c r="F48" s="284"/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62"/>
      <c r="C49" s="62"/>
      <c r="D49" s="62"/>
      <c r="E49" s="211"/>
      <c r="F49" s="211"/>
      <c r="G49" s="71"/>
      <c r="H49" s="71"/>
      <c r="I49" s="62"/>
      <c r="J49" s="62"/>
      <c r="K49" s="65"/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2538</v>
      </c>
      <c r="J50" s="78">
        <f>SUM(J47:J49)</f>
        <v>14</v>
      </c>
      <c r="K50" s="65">
        <f>I50/J50</f>
        <v>181.28571428571428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6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84">
        <v>2023</v>
      </c>
      <c r="E53" s="284" t="s">
        <v>195</v>
      </c>
      <c r="F53" s="284"/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62"/>
      <c r="C54" s="62"/>
      <c r="D54" s="62"/>
      <c r="E54" s="211"/>
      <c r="F54" s="211"/>
      <c r="G54" s="71"/>
      <c r="H54" s="71"/>
      <c r="I54" s="62"/>
      <c r="J54" s="62"/>
      <c r="K54" s="65"/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3262</v>
      </c>
      <c r="J55" s="78">
        <f>SUM(J52:J54)</f>
        <v>17</v>
      </c>
      <c r="K55" s="65">
        <f>I55/J55</f>
        <v>191.88235294117646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6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63"/>
      <c r="C61" s="63"/>
      <c r="D61" s="63"/>
      <c r="E61" s="77"/>
      <c r="F61" s="76"/>
      <c r="G61" s="63"/>
      <c r="H61" s="76"/>
      <c r="I61" s="62"/>
      <c r="J61" s="62"/>
      <c r="K61" s="62"/>
    </row>
    <row r="62" spans="2:11" x14ac:dyDescent="0.25">
      <c r="B62" s="202">
        <v>16</v>
      </c>
      <c r="C62" s="62">
        <v>10</v>
      </c>
      <c r="D62" s="62">
        <v>2022</v>
      </c>
      <c r="E62" s="170" t="s">
        <v>195</v>
      </c>
      <c r="F62" s="170">
        <v>5</v>
      </c>
      <c r="G62" s="63" t="s">
        <v>118</v>
      </c>
      <c r="H62" s="71" t="s">
        <v>125</v>
      </c>
      <c r="I62" s="99">
        <v>1798</v>
      </c>
      <c r="J62" s="99">
        <v>9</v>
      </c>
      <c r="K62" s="233">
        <f>I62/J62</f>
        <v>199.77777777777777</v>
      </c>
    </row>
    <row r="63" spans="2:11" x14ac:dyDescent="0.25">
      <c r="B63" s="97">
        <v>5</v>
      </c>
      <c r="C63" s="62">
        <v>2</v>
      </c>
      <c r="D63" s="284">
        <v>2023</v>
      </c>
      <c r="E63" s="284" t="s">
        <v>195</v>
      </c>
      <c r="F63" s="284"/>
      <c r="G63" s="63" t="s">
        <v>133</v>
      </c>
      <c r="H63" s="76"/>
      <c r="I63" s="62">
        <v>1132</v>
      </c>
      <c r="J63" s="62">
        <v>7</v>
      </c>
      <c r="K63" s="65">
        <f>I63/J63</f>
        <v>161.71428571428572</v>
      </c>
    </row>
    <row r="64" spans="2:11" x14ac:dyDescent="0.25">
      <c r="B64" s="62"/>
      <c r="C64" s="62"/>
      <c r="D64" s="62"/>
      <c r="E64" s="211"/>
      <c r="F64" s="211"/>
      <c r="G64" s="71"/>
      <c r="H64" s="76"/>
      <c r="I64" s="62"/>
      <c r="J64" s="62"/>
      <c r="K64" s="65"/>
    </row>
    <row r="65" spans="2:11" x14ac:dyDescent="0.25">
      <c r="B65" s="63"/>
      <c r="C65" s="63"/>
      <c r="D65" s="63"/>
      <c r="E65" s="77"/>
      <c r="F65" s="76"/>
      <c r="G65" s="63"/>
      <c r="H65" s="76"/>
      <c r="I65" s="78">
        <f>SUM(I62:I64)</f>
        <v>2930</v>
      </c>
      <c r="J65" s="78">
        <f>SUM(J62:J64)</f>
        <v>16</v>
      </c>
      <c r="K65" s="65">
        <f>I65/J65</f>
        <v>183.125</v>
      </c>
    </row>
    <row r="66" spans="2:11" x14ac:dyDescent="0.25">
      <c r="B66" s="63"/>
      <c r="C66" s="63"/>
      <c r="D66" s="63"/>
      <c r="E66" s="77"/>
      <c r="F66" s="76"/>
      <c r="G66" s="63"/>
      <c r="H66" s="76"/>
      <c r="I66" s="62"/>
      <c r="J66" s="62"/>
      <c r="K66" s="62"/>
    </row>
    <row r="67" spans="2:11" x14ac:dyDescent="0.25">
      <c r="B67" s="246">
        <v>16</v>
      </c>
      <c r="C67" s="62">
        <v>10</v>
      </c>
      <c r="D67" s="62">
        <v>2022</v>
      </c>
      <c r="E67" s="246" t="s">
        <v>195</v>
      </c>
      <c r="F67" s="246">
        <v>5</v>
      </c>
      <c r="G67" s="63" t="s">
        <v>118</v>
      </c>
      <c r="H67" s="71" t="s">
        <v>123</v>
      </c>
      <c r="I67" s="62">
        <v>1199</v>
      </c>
      <c r="J67" s="62">
        <v>7</v>
      </c>
      <c r="K67" s="65">
        <f>I67/J67</f>
        <v>171.28571428571428</v>
      </c>
    </row>
    <row r="68" spans="2:11" x14ac:dyDescent="0.25">
      <c r="B68" s="97">
        <v>5</v>
      </c>
      <c r="C68" s="62">
        <v>2</v>
      </c>
      <c r="D68" s="284">
        <v>2023</v>
      </c>
      <c r="E68" s="284" t="s">
        <v>195</v>
      </c>
      <c r="F68" s="284"/>
      <c r="G68" s="63" t="s">
        <v>133</v>
      </c>
      <c r="H68" s="76"/>
      <c r="I68" s="62">
        <v>1409</v>
      </c>
      <c r="J68" s="62">
        <v>8</v>
      </c>
      <c r="K68" s="65">
        <f>I68/J68</f>
        <v>176.125</v>
      </c>
    </row>
    <row r="69" spans="2:11" x14ac:dyDescent="0.25">
      <c r="B69" s="62"/>
      <c r="C69" s="62"/>
      <c r="D69" s="62"/>
      <c r="E69" s="70"/>
      <c r="F69" s="70"/>
      <c r="G69" s="71"/>
      <c r="H69" s="76"/>
      <c r="I69" s="62"/>
      <c r="J69" s="62"/>
      <c r="K69" s="65"/>
    </row>
    <row r="70" spans="2:11" x14ac:dyDescent="0.25">
      <c r="B70" s="53"/>
      <c r="C70" s="51"/>
      <c r="D70" s="51"/>
      <c r="E70" s="32"/>
      <c r="F70" s="53"/>
      <c r="H70" s="76"/>
      <c r="I70" s="78">
        <f>SUM(I67:I69)</f>
        <v>2608</v>
      </c>
      <c r="J70" s="78">
        <f>SUM(J67:J69)</f>
        <v>15</v>
      </c>
      <c r="K70" s="65">
        <f>I70/J70</f>
        <v>173.86666666666667</v>
      </c>
    </row>
    <row r="71" spans="2:11" x14ac:dyDescent="0.25">
      <c r="B71" s="53"/>
      <c r="C71" s="51"/>
      <c r="D71" s="51"/>
      <c r="E71" s="32"/>
      <c r="F71" s="53"/>
      <c r="H71" s="76"/>
      <c r="I71" s="99"/>
      <c r="J71" s="99"/>
      <c r="K71" s="65"/>
    </row>
    <row r="72" spans="2:11" x14ac:dyDescent="0.25">
      <c r="B72" s="97">
        <v>5</v>
      </c>
      <c r="C72" s="62">
        <v>2</v>
      </c>
      <c r="D72" s="284">
        <v>2023</v>
      </c>
      <c r="E72" s="284" t="s">
        <v>195</v>
      </c>
      <c r="F72" s="284"/>
      <c r="G72" s="63" t="s">
        <v>133</v>
      </c>
      <c r="H72" s="76" t="s">
        <v>533</v>
      </c>
      <c r="I72" s="99">
        <v>1521</v>
      </c>
      <c r="J72" s="99">
        <v>8</v>
      </c>
      <c r="K72" s="233">
        <f>I72/J72</f>
        <v>190.125</v>
      </c>
    </row>
    <row r="73" spans="2:11" x14ac:dyDescent="0.25">
      <c r="B73" s="62"/>
      <c r="C73" s="62"/>
      <c r="D73" s="62"/>
      <c r="E73" s="211"/>
      <c r="F73" s="211"/>
      <c r="G73" s="71"/>
      <c r="H73" s="76"/>
      <c r="I73" s="286"/>
      <c r="J73" s="286"/>
      <c r="K73" s="65"/>
    </row>
    <row r="74" spans="2:11" x14ac:dyDescent="0.25">
      <c r="B74" s="53"/>
      <c r="C74" s="51"/>
      <c r="D74" s="51"/>
      <c r="E74" s="32"/>
      <c r="F74" s="53"/>
      <c r="H74" s="76"/>
      <c r="I74" s="99">
        <f>SUM(I72:I73)</f>
        <v>1521</v>
      </c>
      <c r="J74" s="99">
        <f>SUM(J72:J73)</f>
        <v>8</v>
      </c>
      <c r="K74" s="65">
        <f>I74/J74</f>
        <v>190.125</v>
      </c>
    </row>
    <row r="75" spans="2:11" x14ac:dyDescent="0.25">
      <c r="B75" s="53"/>
      <c r="C75" s="51"/>
      <c r="D75" s="51"/>
      <c r="E75" s="32"/>
      <c r="F75" s="53"/>
      <c r="H75" s="76"/>
      <c r="I75" s="99"/>
      <c r="J75" s="99"/>
      <c r="K75" s="65"/>
    </row>
    <row r="76" spans="2:11" x14ac:dyDescent="0.25">
      <c r="B76" s="53"/>
      <c r="C76" s="51"/>
      <c r="D76" s="51"/>
      <c r="E76" s="32"/>
      <c r="F76" s="53"/>
      <c r="H76" s="170" t="s">
        <v>191</v>
      </c>
      <c r="I76" s="100">
        <f>I45+I50+I55+I59+I65+I70+I74</f>
        <v>16474</v>
      </c>
      <c r="J76" s="101">
        <f>J45+J50+J55+J59+J65+J70+J73+J74</f>
        <v>90</v>
      </c>
      <c r="K76" s="102">
        <f>I76/J76</f>
        <v>183.04444444444445</v>
      </c>
    </row>
    <row r="77" spans="2:11" x14ac:dyDescent="0.25">
      <c r="B77" s="53"/>
      <c r="C77" s="51"/>
      <c r="D77" s="51"/>
      <c r="E77" s="32"/>
      <c r="F77" s="53"/>
      <c r="H77" s="76"/>
      <c r="I77" s="99"/>
      <c r="J77" s="99"/>
      <c r="K77" s="65"/>
    </row>
    <row r="78" spans="2:11" ht="15.75" x14ac:dyDescent="0.25">
      <c r="B78" s="53"/>
      <c r="C78" s="51"/>
      <c r="D78" s="51"/>
      <c r="E78" s="32"/>
      <c r="F78" s="53"/>
      <c r="G78" s="104" t="s">
        <v>373</v>
      </c>
      <c r="H78" s="76"/>
      <c r="I78" s="99"/>
      <c r="J78" s="99"/>
      <c r="K78" s="65"/>
    </row>
    <row r="79" spans="2:11" x14ac:dyDescent="0.25">
      <c r="B79" s="53"/>
      <c r="C79" s="51"/>
      <c r="D79" s="51"/>
      <c r="E79" s="32"/>
      <c r="F79" s="53"/>
      <c r="H79" s="76"/>
      <c r="I79" s="99"/>
      <c r="J79" s="99"/>
      <c r="K79" s="65"/>
    </row>
    <row r="80" spans="2:11" x14ac:dyDescent="0.25">
      <c r="B80" s="170">
        <v>16</v>
      </c>
      <c r="C80" s="62">
        <v>10</v>
      </c>
      <c r="D80" s="62">
        <v>2022</v>
      </c>
      <c r="E80" s="170" t="s">
        <v>374</v>
      </c>
      <c r="F80" s="170">
        <v>4</v>
      </c>
      <c r="G80" s="63" t="s">
        <v>232</v>
      </c>
      <c r="H80" s="63" t="s">
        <v>328</v>
      </c>
      <c r="I80" s="99">
        <v>700</v>
      </c>
      <c r="J80" s="99">
        <v>5</v>
      </c>
      <c r="K80" s="65">
        <f>I80/J80</f>
        <v>140</v>
      </c>
    </row>
    <row r="81" spans="2:11" x14ac:dyDescent="0.25">
      <c r="B81" s="97">
        <v>5</v>
      </c>
      <c r="C81" s="62">
        <v>2</v>
      </c>
      <c r="D81" s="284">
        <v>2023</v>
      </c>
      <c r="E81" s="284" t="s">
        <v>374</v>
      </c>
      <c r="F81" s="284"/>
      <c r="G81" s="63" t="s">
        <v>523</v>
      </c>
      <c r="H81" s="63"/>
      <c r="I81" s="99">
        <v>493</v>
      </c>
      <c r="J81" s="99">
        <v>4</v>
      </c>
      <c r="K81" s="65">
        <f>I81/J81</f>
        <v>123.25</v>
      </c>
    </row>
    <row r="82" spans="2:11" x14ac:dyDescent="0.25">
      <c r="B82" s="62"/>
      <c r="C82" s="62"/>
      <c r="D82" s="62"/>
      <c r="E82" s="284"/>
      <c r="F82" s="211"/>
      <c r="G82" s="63"/>
      <c r="H82" s="76"/>
      <c r="I82" s="99"/>
      <c r="J82" s="99"/>
      <c r="K82" s="65"/>
    </row>
    <row r="83" spans="2:11" x14ac:dyDescent="0.25">
      <c r="B83" s="53"/>
      <c r="C83" s="51"/>
      <c r="D83" s="51"/>
      <c r="E83" s="32"/>
      <c r="F83" s="53"/>
      <c r="H83" s="76"/>
      <c r="I83" s="78">
        <f>SUM(I80:I82)</f>
        <v>1193</v>
      </c>
      <c r="J83" s="78">
        <f>SUM(J80:J82)</f>
        <v>9</v>
      </c>
      <c r="K83" s="65">
        <f>I83/J83</f>
        <v>132.55555555555554</v>
      </c>
    </row>
    <row r="84" spans="2:11" x14ac:dyDescent="0.25">
      <c r="B84" s="53"/>
      <c r="C84" s="51"/>
      <c r="D84" s="51"/>
      <c r="E84" s="32"/>
      <c r="F84" s="53"/>
      <c r="H84" s="76"/>
      <c r="I84" s="99"/>
      <c r="J84" s="99"/>
      <c r="K84" s="65"/>
    </row>
    <row r="85" spans="2:11" x14ac:dyDescent="0.25">
      <c r="B85" s="246">
        <v>16</v>
      </c>
      <c r="C85" s="62">
        <v>10</v>
      </c>
      <c r="D85" s="62">
        <v>2022</v>
      </c>
      <c r="E85" s="246" t="s">
        <v>374</v>
      </c>
      <c r="F85" s="246">
        <v>4</v>
      </c>
      <c r="G85" s="63" t="s">
        <v>232</v>
      </c>
      <c r="H85" s="63" t="s">
        <v>240</v>
      </c>
      <c r="I85" s="99">
        <v>768</v>
      </c>
      <c r="J85" s="99">
        <v>5</v>
      </c>
      <c r="K85" s="65">
        <f>I85/J85</f>
        <v>153.6</v>
      </c>
    </row>
    <row r="86" spans="2:11" x14ac:dyDescent="0.25">
      <c r="B86" s="97">
        <v>5</v>
      </c>
      <c r="C86" s="62">
        <v>2</v>
      </c>
      <c r="D86" s="284">
        <v>2023</v>
      </c>
      <c r="E86" s="284" t="s">
        <v>374</v>
      </c>
      <c r="F86" s="284"/>
      <c r="G86" s="63" t="s">
        <v>523</v>
      </c>
      <c r="H86" s="63"/>
      <c r="I86" s="99">
        <v>732</v>
      </c>
      <c r="J86" s="99">
        <v>5</v>
      </c>
      <c r="K86" s="65">
        <f>I86/J86</f>
        <v>146.4</v>
      </c>
    </row>
    <row r="87" spans="2:11" x14ac:dyDescent="0.25">
      <c r="B87" s="62"/>
      <c r="C87" s="62"/>
      <c r="D87" s="62"/>
      <c r="E87" s="211"/>
      <c r="F87" s="211"/>
      <c r="G87" s="63"/>
      <c r="H87" s="63"/>
      <c r="I87" s="99"/>
      <c r="J87" s="99"/>
      <c r="K87" s="65"/>
    </row>
    <row r="88" spans="2:11" x14ac:dyDescent="0.25">
      <c r="B88" s="53"/>
      <c r="C88" s="51"/>
      <c r="D88" s="51"/>
      <c r="E88" s="32"/>
      <c r="F88" s="53"/>
      <c r="G88" s="63"/>
      <c r="H88" s="63"/>
      <c r="I88" s="78">
        <f>SUM(I85:I87)</f>
        <v>1500</v>
      </c>
      <c r="J88" s="78">
        <f>SUM(J85:J87)</f>
        <v>10</v>
      </c>
      <c r="K88" s="65">
        <f>I88/J88</f>
        <v>150</v>
      </c>
    </row>
    <row r="89" spans="2:11" x14ac:dyDescent="0.25">
      <c r="B89" s="53"/>
      <c r="C89" s="51"/>
      <c r="D89" s="51"/>
      <c r="E89" s="32"/>
      <c r="F89" s="53"/>
      <c r="G89" s="63"/>
      <c r="H89" s="63"/>
      <c r="I89" s="99"/>
      <c r="J89" s="99"/>
      <c r="K89" s="65"/>
    </row>
    <row r="90" spans="2:11" x14ac:dyDescent="0.25">
      <c r="B90" s="246">
        <v>16</v>
      </c>
      <c r="C90" s="62">
        <v>10</v>
      </c>
      <c r="D90" s="62">
        <v>2022</v>
      </c>
      <c r="E90" s="246" t="s">
        <v>374</v>
      </c>
      <c r="F90" s="246">
        <v>4</v>
      </c>
      <c r="G90" s="63" t="s">
        <v>232</v>
      </c>
      <c r="H90" s="63" t="s">
        <v>330</v>
      </c>
      <c r="I90" s="99">
        <v>659</v>
      </c>
      <c r="J90" s="99">
        <v>5</v>
      </c>
      <c r="K90" s="65">
        <f>I90/J90</f>
        <v>131.80000000000001</v>
      </c>
    </row>
    <row r="91" spans="2:11" x14ac:dyDescent="0.25">
      <c r="B91" s="97">
        <v>5</v>
      </c>
      <c r="C91" s="62">
        <v>2</v>
      </c>
      <c r="D91" s="284">
        <v>2023</v>
      </c>
      <c r="E91" s="284" t="s">
        <v>374</v>
      </c>
      <c r="F91" s="284"/>
      <c r="G91" s="63" t="s">
        <v>523</v>
      </c>
      <c r="H91" s="63"/>
      <c r="I91" s="99">
        <v>432</v>
      </c>
      <c r="J91" s="99">
        <v>4</v>
      </c>
      <c r="K91" s="65">
        <f>I91/J91</f>
        <v>108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99"/>
      <c r="J92" s="99"/>
      <c r="K92" s="65"/>
    </row>
    <row r="93" spans="2:11" x14ac:dyDescent="0.25">
      <c r="B93" s="53"/>
      <c r="C93" s="51"/>
      <c r="D93" s="51"/>
      <c r="E93" s="32"/>
      <c r="F93" s="53"/>
      <c r="G93" s="63"/>
      <c r="H93" s="63"/>
      <c r="I93" s="78">
        <f>SUM(I90:I92)</f>
        <v>1091</v>
      </c>
      <c r="J93" s="78">
        <f>SUM(J90:J92)</f>
        <v>9</v>
      </c>
      <c r="K93" s="65">
        <f>I93/J93</f>
        <v>121.22222222222223</v>
      </c>
    </row>
    <row r="94" spans="2:11" x14ac:dyDescent="0.25">
      <c r="B94" s="53"/>
      <c r="C94" s="51"/>
      <c r="D94" s="51"/>
      <c r="E94" s="32"/>
      <c r="F94" s="53"/>
      <c r="G94" s="63"/>
      <c r="H94" s="63"/>
      <c r="I94" s="99"/>
      <c r="J94" s="99"/>
      <c r="K94" s="65"/>
    </row>
    <row r="95" spans="2:11" x14ac:dyDescent="0.25">
      <c r="B95" s="246">
        <v>16</v>
      </c>
      <c r="C95" s="62">
        <v>10</v>
      </c>
      <c r="D95" s="62">
        <v>2022</v>
      </c>
      <c r="E95" s="246" t="s">
        <v>374</v>
      </c>
      <c r="F95" s="246">
        <v>4</v>
      </c>
      <c r="G95" s="63" t="s">
        <v>232</v>
      </c>
      <c r="H95" s="63" t="s">
        <v>208</v>
      </c>
      <c r="I95" s="99">
        <v>680</v>
      </c>
      <c r="J95" s="99">
        <v>5</v>
      </c>
      <c r="K95" s="65">
        <f>I95/J95</f>
        <v>136</v>
      </c>
    </row>
    <row r="96" spans="2:11" x14ac:dyDescent="0.25">
      <c r="B96" s="97">
        <v>5</v>
      </c>
      <c r="C96" s="62">
        <v>2</v>
      </c>
      <c r="D96" s="284">
        <v>2023</v>
      </c>
      <c r="E96" s="284" t="s">
        <v>374</v>
      </c>
      <c r="F96" s="284"/>
      <c r="G96" s="63" t="s">
        <v>523</v>
      </c>
      <c r="H96" s="63"/>
      <c r="I96" s="99">
        <v>249</v>
      </c>
      <c r="J96" s="99">
        <v>2</v>
      </c>
      <c r="K96" s="65">
        <f>I96/J96</f>
        <v>124.5</v>
      </c>
    </row>
    <row r="97" spans="2:11" x14ac:dyDescent="0.25">
      <c r="B97" s="62"/>
      <c r="C97" s="62"/>
      <c r="D97" s="62"/>
      <c r="E97" s="211"/>
      <c r="F97" s="211"/>
      <c r="G97" s="63"/>
      <c r="H97" s="63"/>
      <c r="I97" s="99"/>
      <c r="J97" s="99"/>
      <c r="K97" s="65"/>
    </row>
    <row r="98" spans="2:11" x14ac:dyDescent="0.25">
      <c r="B98" s="53"/>
      <c r="C98" s="51"/>
      <c r="D98" s="51"/>
      <c r="E98" s="32"/>
      <c r="F98" s="53"/>
      <c r="G98" s="63"/>
      <c r="H98" s="63"/>
      <c r="I98" s="78">
        <f>SUM(I95:I97)</f>
        <v>929</v>
      </c>
      <c r="J98" s="78">
        <f>SUM(J95:J97)</f>
        <v>7</v>
      </c>
      <c r="K98" s="65">
        <f>I98/J98</f>
        <v>132.71428571428572</v>
      </c>
    </row>
    <row r="99" spans="2:11" x14ac:dyDescent="0.25">
      <c r="B99" s="53"/>
      <c r="C99" s="51"/>
      <c r="D99" s="51"/>
      <c r="E99" s="32"/>
      <c r="F99" s="53"/>
      <c r="G99" s="63"/>
      <c r="H99" s="63"/>
      <c r="I99" s="99"/>
      <c r="J99" s="99"/>
      <c r="K99" s="65"/>
    </row>
    <row r="100" spans="2:11" x14ac:dyDescent="0.25">
      <c r="B100" s="97">
        <v>5</v>
      </c>
      <c r="C100" s="62">
        <v>2</v>
      </c>
      <c r="D100" s="284">
        <v>2023</v>
      </c>
      <c r="E100" s="284" t="s">
        <v>374</v>
      </c>
      <c r="F100" s="284">
        <v>4</v>
      </c>
      <c r="G100" s="63" t="s">
        <v>523</v>
      </c>
      <c r="H100" s="63" t="s">
        <v>534</v>
      </c>
      <c r="I100" s="99">
        <v>669</v>
      </c>
      <c r="J100" s="99">
        <v>5</v>
      </c>
      <c r="K100" s="65">
        <f>I100/J100</f>
        <v>133.80000000000001</v>
      </c>
    </row>
    <row r="101" spans="2:11" x14ac:dyDescent="0.25">
      <c r="B101" s="53"/>
      <c r="C101" s="51"/>
      <c r="D101" s="51"/>
      <c r="E101" s="32"/>
      <c r="F101" s="53"/>
      <c r="G101" s="63"/>
      <c r="H101" s="63"/>
      <c r="I101" s="286"/>
      <c r="J101" s="286"/>
      <c r="K101" s="98"/>
    </row>
    <row r="102" spans="2:11" x14ac:dyDescent="0.25">
      <c r="B102" s="62"/>
      <c r="C102" s="62"/>
      <c r="D102" s="62"/>
      <c r="E102" s="211"/>
      <c r="F102" s="211"/>
      <c r="G102" s="63"/>
      <c r="H102" s="63"/>
      <c r="I102" s="99">
        <f>SUM(I100:I101)</f>
        <v>669</v>
      </c>
      <c r="J102" s="99">
        <f>SUM(J100:J101)</f>
        <v>5</v>
      </c>
      <c r="K102" s="65">
        <f>I102/J102</f>
        <v>133.80000000000001</v>
      </c>
    </row>
    <row r="103" spans="2:11" x14ac:dyDescent="0.25">
      <c r="B103" s="53"/>
      <c r="C103" s="51"/>
      <c r="D103" s="51"/>
      <c r="E103" s="32"/>
      <c r="F103" s="53"/>
      <c r="H103" s="76"/>
      <c r="I103" s="99"/>
      <c r="J103" s="99"/>
      <c r="K103" s="65"/>
    </row>
    <row r="104" spans="2:11" x14ac:dyDescent="0.25">
      <c r="B104" s="53"/>
      <c r="C104" s="51"/>
      <c r="D104" s="51"/>
      <c r="E104" s="32"/>
      <c r="F104" s="53"/>
      <c r="H104" s="170" t="s">
        <v>191</v>
      </c>
      <c r="I104" s="100">
        <f>I83+I88+I93+I98+I102</f>
        <v>5382</v>
      </c>
      <c r="J104" s="101">
        <f>J83+J88+J93+J98+J102</f>
        <v>40</v>
      </c>
      <c r="K104" s="102">
        <f>I104/J104</f>
        <v>134.55000000000001</v>
      </c>
    </row>
    <row r="105" spans="2:11" x14ac:dyDescent="0.25">
      <c r="B105" s="170"/>
      <c r="C105" s="62"/>
      <c r="D105" s="62"/>
      <c r="E105" s="170"/>
      <c r="F105" s="170"/>
      <c r="G105" s="6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B107" s="53"/>
      <c r="C107" s="51"/>
      <c r="D107" s="51"/>
      <c r="E107" s="32"/>
      <c r="F107" s="53"/>
      <c r="H107" s="76"/>
      <c r="I107" s="99"/>
      <c r="J107" s="99"/>
      <c r="K107" s="65"/>
    </row>
    <row r="108" spans="2:11" x14ac:dyDescent="0.25">
      <c r="H108" s="76"/>
      <c r="I108" s="62"/>
      <c r="J108" s="62"/>
      <c r="K108" s="62"/>
    </row>
    <row r="109" spans="2:11" x14ac:dyDescent="0.25">
      <c r="H109" s="70" t="s">
        <v>209</v>
      </c>
      <c r="I109" s="100">
        <f>I39+I76+I104</f>
        <v>38485</v>
      </c>
      <c r="J109" s="101">
        <f>J39+J76+J104</f>
        <v>220</v>
      </c>
      <c r="K109" s="102">
        <f>I109/J109</f>
        <v>174.93181818181819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488</v>
      </c>
    </row>
    <row r="3" spans="1:8" x14ac:dyDescent="0.25">
      <c r="B3" t="s">
        <v>487</v>
      </c>
      <c r="D3" t="s">
        <v>486</v>
      </c>
      <c r="F3" t="s">
        <v>485</v>
      </c>
      <c r="H3" t="s">
        <v>484</v>
      </c>
    </row>
    <row r="4" spans="1:8" x14ac:dyDescent="0.25">
      <c r="A4" t="s">
        <v>260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6">
        <f t="shared" ref="H4:H9" si="1">+G4/F4</f>
        <v>189.66666666666666</v>
      </c>
    </row>
    <row r="5" spans="1:8" x14ac:dyDescent="0.25">
      <c r="A5" t="s">
        <v>483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6">
        <f t="shared" si="1"/>
        <v>199.25</v>
      </c>
    </row>
    <row r="6" spans="1:8" x14ac:dyDescent="0.25">
      <c r="A6" t="s">
        <v>482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6">
        <f t="shared" si="1"/>
        <v>201.125</v>
      </c>
    </row>
    <row r="7" spans="1:8" x14ac:dyDescent="0.25">
      <c r="A7" t="s">
        <v>481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6">
        <f t="shared" si="1"/>
        <v>177.42857142857142</v>
      </c>
    </row>
    <row r="8" spans="1:8" x14ac:dyDescent="0.25">
      <c r="A8" t="s">
        <v>480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6">
        <f t="shared" si="1"/>
        <v>184.14285714285714</v>
      </c>
    </row>
    <row r="9" spans="1:8" x14ac:dyDescent="0.25">
      <c r="A9" t="s">
        <v>479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6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9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6">
        <f>+G13/F13</f>
        <v>166.2</v>
      </c>
    </row>
    <row r="14" spans="1:8" x14ac:dyDescent="0.25">
      <c r="A14" s="179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6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6">
        <f>+G15/F15</f>
        <v>165.14285714285714</v>
      </c>
    </row>
    <row r="16" spans="1:8" x14ac:dyDescent="0.25">
      <c r="A16" s="179" t="s">
        <v>279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6">
        <f>+G16/F16</f>
        <v>164</v>
      </c>
    </row>
    <row r="17" spans="1:8" x14ac:dyDescent="0.25">
      <c r="A17" s="179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6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2023-02-19T18:26:31Z</dcterms:modified>
</cp:coreProperties>
</file>