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AL12" i="1" l="1"/>
  <c r="AK12" i="1"/>
  <c r="AK11" i="1"/>
  <c r="AL15" i="1"/>
  <c r="AK15" i="1"/>
  <c r="AK14" i="1"/>
  <c r="AL18" i="1"/>
  <c r="AK18" i="1"/>
  <c r="AK17" i="1"/>
  <c r="AL27" i="1"/>
  <c r="AK27" i="1"/>
  <c r="AK26" i="1"/>
  <c r="AL30" i="1"/>
  <c r="AK30" i="1"/>
  <c r="AK29" i="1"/>
  <c r="AL33" i="1"/>
  <c r="AK33" i="1"/>
  <c r="AK32" i="1"/>
  <c r="AL36" i="1"/>
  <c r="AK36" i="1"/>
  <c r="AK35" i="1"/>
  <c r="AL39" i="1"/>
  <c r="AK39" i="1"/>
  <c r="AK38" i="1"/>
  <c r="AL42" i="1"/>
  <c r="AK42" i="1"/>
  <c r="AK41" i="1"/>
  <c r="AL45" i="1"/>
  <c r="AK45" i="1"/>
  <c r="AK44" i="1"/>
  <c r="AL48" i="1"/>
  <c r="AK48" i="1"/>
  <c r="AK47" i="1"/>
  <c r="AL51" i="1"/>
  <c r="AK51" i="1"/>
  <c r="AK50" i="1"/>
  <c r="AL54" i="1"/>
  <c r="AK54" i="1"/>
  <c r="AK53" i="1"/>
  <c r="AL57" i="1"/>
  <c r="AK57" i="1"/>
  <c r="AK56" i="1"/>
  <c r="AL60" i="1"/>
  <c r="AK60" i="1"/>
  <c r="AK59" i="1"/>
  <c r="AL63" i="1"/>
  <c r="AK63" i="1"/>
  <c r="AK62" i="1"/>
  <c r="AL66" i="1"/>
  <c r="AK66" i="1"/>
  <c r="AK65" i="1"/>
  <c r="AL69" i="1"/>
  <c r="AK69" i="1"/>
  <c r="AK68" i="1"/>
  <c r="AL72" i="1"/>
  <c r="AK72" i="1"/>
  <c r="AK71" i="1"/>
  <c r="AL75" i="1"/>
  <c r="AK75" i="1"/>
  <c r="AK74" i="1"/>
  <c r="AL78" i="1"/>
  <c r="AK78" i="1"/>
  <c r="AK77" i="1"/>
  <c r="AL81" i="1"/>
  <c r="AK81" i="1"/>
  <c r="AK80" i="1"/>
  <c r="AL84" i="1"/>
  <c r="AK84" i="1"/>
  <c r="AK83" i="1"/>
  <c r="AL87" i="1"/>
  <c r="AK87" i="1"/>
  <c r="AK86" i="1"/>
  <c r="AL90" i="1"/>
  <c r="AK90" i="1"/>
  <c r="AK89" i="1"/>
  <c r="AL93" i="1"/>
  <c r="AK93" i="1"/>
  <c r="AK92" i="1"/>
  <c r="AL99" i="1"/>
  <c r="AK99" i="1"/>
  <c r="AK98" i="1"/>
  <c r="AL102" i="1"/>
  <c r="AK102" i="1"/>
  <c r="AK101" i="1"/>
  <c r="AL105" i="1"/>
  <c r="AK105" i="1"/>
  <c r="AK104" i="1"/>
  <c r="AL108" i="1"/>
  <c r="AK108" i="1"/>
  <c r="AK107" i="1"/>
  <c r="AL111" i="1"/>
  <c r="AK111" i="1"/>
  <c r="AK110" i="1"/>
  <c r="AL114" i="1"/>
  <c r="AK114" i="1"/>
  <c r="AK113" i="1"/>
  <c r="AL123" i="1"/>
  <c r="AK123" i="1"/>
  <c r="AK122" i="1"/>
  <c r="AL120" i="1"/>
  <c r="AK120" i="1"/>
  <c r="AK119" i="1"/>
  <c r="AL117" i="1"/>
  <c r="AK117" i="1"/>
  <c r="AK116" i="1"/>
  <c r="AL126" i="1"/>
  <c r="AK126" i="1"/>
  <c r="AK125" i="1"/>
  <c r="AK131" i="1"/>
  <c r="A132" i="1"/>
  <c r="A131" i="1"/>
  <c r="AK135" i="1"/>
  <c r="H183" i="2"/>
  <c r="AK132" i="1"/>
  <c r="AJ135" i="1"/>
  <c r="AJ132" i="1"/>
  <c r="AJ133" i="1" s="1"/>
  <c r="AJ131" i="1"/>
  <c r="AJ52" i="1"/>
  <c r="AJ43" i="1"/>
  <c r="AJ31" i="1"/>
  <c r="K183" i="2"/>
  <c r="L182" i="2"/>
  <c r="J183" i="2"/>
  <c r="L181" i="2"/>
  <c r="L180" i="2"/>
  <c r="J57" i="3" l="1"/>
  <c r="AK127" i="1"/>
  <c r="AK124" i="1"/>
  <c r="AK121" i="1"/>
  <c r="AK118" i="1"/>
  <c r="AK115" i="1"/>
  <c r="AK112" i="1"/>
  <c r="AK109" i="1"/>
  <c r="AK106" i="1"/>
  <c r="AK103" i="1"/>
  <c r="AK100" i="1"/>
  <c r="AK94" i="1"/>
  <c r="AK91" i="1"/>
  <c r="AK88" i="1"/>
  <c r="AK85" i="1"/>
  <c r="AK82" i="1"/>
  <c r="AK79" i="1"/>
  <c r="AK76" i="1"/>
  <c r="AK73" i="1"/>
  <c r="AK70" i="1"/>
  <c r="AK67" i="1"/>
  <c r="AK64" i="1"/>
  <c r="AK61" i="1"/>
  <c r="AK58" i="1"/>
  <c r="AK55" i="1"/>
  <c r="AK52" i="1"/>
  <c r="AK49" i="1"/>
  <c r="AK46" i="1"/>
  <c r="AK43" i="1"/>
  <c r="AK40" i="1"/>
  <c r="AK37" i="1"/>
  <c r="AK34" i="1"/>
  <c r="AK31" i="1"/>
  <c r="AK28" i="1"/>
  <c r="AK19" i="1"/>
  <c r="AK16" i="1"/>
  <c r="AI135" i="1"/>
  <c r="AI132" i="1"/>
  <c r="AI133" i="1" s="1"/>
  <c r="AI131" i="1"/>
  <c r="AI115" i="1"/>
  <c r="AI82" i="1"/>
  <c r="L179" i="2"/>
  <c r="L178" i="2"/>
  <c r="J104" i="6" l="1"/>
  <c r="I104" i="6"/>
  <c r="K102" i="6"/>
  <c r="J102" i="6"/>
  <c r="I102" i="6"/>
  <c r="K96" i="6"/>
  <c r="K91" i="6"/>
  <c r="K86" i="6"/>
  <c r="K81" i="6"/>
  <c r="K100" i="6"/>
  <c r="J76" i="6"/>
  <c r="I76" i="6"/>
  <c r="K74" i="6"/>
  <c r="J74" i="6"/>
  <c r="I74" i="6"/>
  <c r="K72" i="6"/>
  <c r="K68" i="6"/>
  <c r="K63" i="6"/>
  <c r="K53" i="6"/>
  <c r="K48" i="6"/>
  <c r="K43" i="6"/>
  <c r="AH135" i="1"/>
  <c r="AH132" i="1"/>
  <c r="AH133" i="1" s="1"/>
  <c r="AH131" i="1"/>
  <c r="AH124" i="1"/>
  <c r="AH91" i="1"/>
  <c r="AH79" i="1"/>
  <c r="AH55" i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AG135" i="1" l="1"/>
  <c r="AF135" i="1"/>
  <c r="AG132" i="1"/>
  <c r="AF132" i="1"/>
  <c r="AF133" i="1" s="1"/>
  <c r="AG131" i="1"/>
  <c r="AF131" i="1"/>
  <c r="K87" i="5"/>
  <c r="K78" i="5"/>
  <c r="K73" i="5"/>
  <c r="AF100" i="1"/>
  <c r="AF67" i="1"/>
  <c r="AF13" i="1"/>
  <c r="L166" i="2"/>
  <c r="L165" i="2"/>
  <c r="L164" i="2"/>
  <c r="AG133" i="1" l="1"/>
  <c r="AB133" i="1"/>
  <c r="AA133" i="1"/>
  <c r="X133" i="1"/>
  <c r="AE132" i="1"/>
  <c r="AE133" i="1" s="1"/>
  <c r="AC132" i="1"/>
  <c r="AB132" i="1"/>
  <c r="AA132" i="1"/>
  <c r="Z132" i="1"/>
  <c r="Z133" i="1" s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W133" i="1" s="1"/>
  <c r="V132" i="1"/>
  <c r="V133" i="1" s="1"/>
  <c r="U132" i="1"/>
  <c r="U133" i="1" s="1"/>
  <c r="T132" i="1"/>
  <c r="T133" i="1" s="1"/>
  <c r="S132" i="1"/>
  <c r="S133" i="1" s="1"/>
  <c r="R132" i="1"/>
  <c r="R133" i="1" s="1"/>
  <c r="Q132" i="1"/>
  <c r="Q133" i="1" s="1"/>
  <c r="P132" i="1"/>
  <c r="P133" i="1" s="1"/>
  <c r="O132" i="1"/>
  <c r="O133" i="1" s="1"/>
  <c r="N132" i="1"/>
  <c r="N133" i="1" s="1"/>
  <c r="M132" i="1"/>
  <c r="M133" i="1" s="1"/>
  <c r="L132" i="1"/>
  <c r="L133" i="1" s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P132" i="1"/>
  <c r="AP131" i="1"/>
  <c r="AD132" i="1"/>
  <c r="AD131" i="1"/>
  <c r="J44" i="3" l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7" i="4" l="1"/>
  <c r="AE135" i="1" l="1"/>
  <c r="AD133" i="1"/>
  <c r="AD82" i="1"/>
  <c r="AD52" i="1"/>
  <c r="AD31" i="1"/>
  <c r="AD135" i="1" s="1"/>
  <c r="L153" i="2"/>
  <c r="L152" i="2"/>
  <c r="L151" i="2"/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J96" i="3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9" i="4" l="1"/>
  <c r="J39" i="4"/>
  <c r="I39" i="4"/>
  <c r="H39" i="4"/>
  <c r="G39" i="4"/>
  <c r="F39" i="4"/>
  <c r="E39" i="4"/>
  <c r="D39" i="4"/>
  <c r="C39" i="4"/>
  <c r="K36" i="4"/>
  <c r="K34" i="4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P127" i="1"/>
  <c r="AP124" i="1"/>
  <c r="AP121" i="1"/>
  <c r="AP118" i="1"/>
  <c r="AP115" i="1"/>
  <c r="AP112" i="1"/>
  <c r="AP109" i="1"/>
  <c r="AP106" i="1"/>
  <c r="AP103" i="1"/>
  <c r="AP100" i="1"/>
  <c r="AP97" i="1"/>
  <c r="AP94" i="1"/>
  <c r="AP91" i="1"/>
  <c r="AP88" i="1"/>
  <c r="AP85" i="1"/>
  <c r="AP82" i="1"/>
  <c r="AP79" i="1"/>
  <c r="AP76" i="1"/>
  <c r="AP73" i="1"/>
  <c r="AP70" i="1"/>
  <c r="AP67" i="1"/>
  <c r="AP64" i="1"/>
  <c r="AP61" i="1"/>
  <c r="AP58" i="1"/>
  <c r="AP55" i="1"/>
  <c r="AP52" i="1"/>
  <c r="AP49" i="1"/>
  <c r="AP46" i="1"/>
  <c r="AP43" i="1"/>
  <c r="AP40" i="1"/>
  <c r="AP37" i="1"/>
  <c r="AP34" i="1"/>
  <c r="AP31" i="1"/>
  <c r="AP28" i="1"/>
  <c r="AP25" i="1"/>
  <c r="AP22" i="1"/>
  <c r="AP19" i="1"/>
  <c r="AP16" i="1"/>
  <c r="AP13" i="1"/>
  <c r="K25" i="4" l="1"/>
  <c r="K26" i="4"/>
  <c r="J98" i="3" l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1" i="4" l="1"/>
  <c r="K23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7" i="6" l="1"/>
  <c r="K30" i="4"/>
  <c r="K31" i="4"/>
  <c r="K32" i="4"/>
  <c r="K10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5" i="4"/>
  <c r="K24" i="4"/>
  <c r="J77" i="3"/>
  <c r="L112" i="1"/>
  <c r="L100" i="1"/>
  <c r="L67" i="1"/>
  <c r="L13" i="1"/>
  <c r="L59" i="2"/>
  <c r="L58" i="2"/>
  <c r="L57" i="2"/>
  <c r="L56" i="2"/>
  <c r="L135" i="1" l="1"/>
  <c r="B60" i="4"/>
  <c r="K14" i="4" l="1"/>
  <c r="K17" i="4"/>
  <c r="AK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L129" i="1" l="1"/>
  <c r="AK129" i="1"/>
  <c r="AK128" i="1"/>
  <c r="AK130" i="1" s="1"/>
  <c r="AL96" i="1"/>
  <c r="AK96" i="1"/>
  <c r="AK95" i="1"/>
  <c r="AK97" i="1" s="1"/>
  <c r="AL24" i="1"/>
  <c r="AK24" i="1"/>
  <c r="AK23" i="1"/>
  <c r="AK25" i="1" s="1"/>
  <c r="AL21" i="1"/>
  <c r="AK21" i="1"/>
  <c r="AK20" i="1"/>
  <c r="AK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R112" i="1" s="1"/>
  <c r="A82" i="1"/>
  <c r="AR82" i="1" s="1"/>
  <c r="A124" i="1"/>
  <c r="AR124" i="1" s="1"/>
  <c r="A121" i="1"/>
  <c r="AR121" i="1" s="1"/>
  <c r="A109" i="1"/>
  <c r="AR109" i="1" s="1"/>
  <c r="A97" i="1"/>
  <c r="A94" i="1"/>
  <c r="A91" i="1"/>
  <c r="A64" i="1"/>
  <c r="AR64" i="1" s="1"/>
  <c r="A49" i="1"/>
  <c r="AR49" i="1" s="1"/>
  <c r="A46" i="1"/>
  <c r="AR46" i="1" s="1"/>
  <c r="A37" i="1"/>
  <c r="AR37" i="1" s="1"/>
  <c r="A28" i="1"/>
  <c r="AR28" i="1" s="1"/>
  <c r="A22" i="1"/>
  <c r="A16" i="1"/>
  <c r="AR16" i="1" s="1"/>
  <c r="D85" i="1" l="1"/>
  <c r="D118" i="1"/>
  <c r="D70" i="1"/>
  <c r="J28" i="3"/>
  <c r="L11" i="2"/>
  <c r="L9" i="2"/>
  <c r="J63" i="3" l="1"/>
  <c r="J19" i="5" l="1"/>
  <c r="I19" i="5"/>
  <c r="K29" i="4" l="1"/>
  <c r="K20" i="4"/>
  <c r="K28" i="4"/>
  <c r="K13" i="4"/>
  <c r="K27" i="4"/>
  <c r="K22" i="4"/>
  <c r="K18" i="4"/>
  <c r="K15" i="4"/>
  <c r="K19" i="4"/>
  <c r="K21" i="4"/>
  <c r="K9" i="4"/>
  <c r="K12" i="4"/>
  <c r="K16" i="4"/>
  <c r="K39" i="4" l="1"/>
  <c r="K57" i="5"/>
  <c r="I98" i="6" l="1"/>
  <c r="J98" i="6"/>
  <c r="I83" i="6"/>
  <c r="J83" i="6"/>
  <c r="I93" i="6"/>
  <c r="J93" i="6"/>
  <c r="I88" i="6"/>
  <c r="J88" i="6"/>
  <c r="J55" i="6"/>
  <c r="I55" i="6"/>
  <c r="K93" i="6" l="1"/>
  <c r="K83" i="6"/>
  <c r="K98" i="6"/>
  <c r="K88" i="6"/>
  <c r="J20" i="3" l="1"/>
  <c r="A133" i="1" l="1"/>
  <c r="A127" i="1"/>
  <c r="A118" i="1"/>
  <c r="A115" i="1"/>
  <c r="AR115" i="1" s="1"/>
  <c r="A106" i="1"/>
  <c r="AR106" i="1" s="1"/>
  <c r="A103" i="1"/>
  <c r="AR103" i="1" s="1"/>
  <c r="A100" i="1"/>
  <c r="AR100" i="1" s="1"/>
  <c r="A85" i="1"/>
  <c r="A76" i="1"/>
  <c r="AR76" i="1" s="1"/>
  <c r="A73" i="1"/>
  <c r="AR73" i="1" s="1"/>
  <c r="A70" i="1"/>
  <c r="A67" i="1"/>
  <c r="AR67" i="1" s="1"/>
  <c r="A61" i="1"/>
  <c r="AR61" i="1" s="1"/>
  <c r="A58" i="1"/>
  <c r="AR58" i="1" s="1"/>
  <c r="A52" i="1"/>
  <c r="A43" i="1"/>
  <c r="AR43" i="1" s="1"/>
  <c r="A40" i="1"/>
  <c r="AR40" i="1" s="1"/>
  <c r="A19" i="1"/>
  <c r="AR19" i="1" s="1"/>
  <c r="A13" i="1"/>
  <c r="AR13" i="1" s="1"/>
  <c r="A34" i="1"/>
  <c r="A31" i="1"/>
  <c r="D52" i="1" l="1"/>
  <c r="D34" i="1"/>
  <c r="D31" i="1"/>
  <c r="AL132" i="1" l="1"/>
  <c r="K95" i="6" l="1"/>
  <c r="K90" i="6"/>
  <c r="K85" i="6"/>
  <c r="K80" i="6"/>
  <c r="K104" i="6" l="1"/>
  <c r="J82" i="3" l="1"/>
  <c r="AR118" i="1" l="1"/>
  <c r="AR34" i="1"/>
  <c r="AR85" i="1" l="1"/>
  <c r="L8" i="2" l="1"/>
  <c r="L10" i="2"/>
  <c r="J70" i="6" l="1"/>
  <c r="I70" i="6"/>
  <c r="J65" i="6"/>
  <c r="I65" i="6"/>
  <c r="K62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38" i="5" l="1"/>
  <c r="J69" i="5"/>
  <c r="I69" i="5"/>
  <c r="I38" i="5"/>
  <c r="K27" i="6"/>
  <c r="K50" i="6"/>
  <c r="K59" i="6"/>
  <c r="K70" i="6"/>
  <c r="K32" i="6"/>
  <c r="K55" i="6"/>
  <c r="K65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L183" i="2"/>
  <c r="K45" i="6"/>
  <c r="K14" i="5"/>
  <c r="K75" i="5"/>
  <c r="AN134" i="1"/>
  <c r="E135" i="1"/>
  <c r="K76" i="6" l="1"/>
  <c r="I109" i="6"/>
  <c r="J109" i="6"/>
  <c r="K39" i="6"/>
  <c r="K91" i="5"/>
  <c r="K38" i="5"/>
  <c r="K69" i="5"/>
  <c r="AR70" i="1"/>
  <c r="AR52" i="1"/>
  <c r="AP133" i="1"/>
  <c r="D135" i="1"/>
  <c r="AR31" i="1"/>
  <c r="K109" i="6" l="1"/>
  <c r="AK133" i="1"/>
</calcChain>
</file>

<file path=xl/sharedStrings.xml><?xml version="1.0" encoding="utf-8"?>
<sst xmlns="http://schemas.openxmlformats.org/spreadsheetml/2006/main" count="2013" uniqueCount="568">
  <si>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</si>
  <si>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</si>
  <si>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</si>
  <si>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</si>
  <si>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</si>
  <si>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</si>
  <si>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</si>
  <si>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</si>
  <si>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</si>
  <si>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</si>
  <si>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</si>
  <si>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</si>
  <si>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</si>
  <si>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</si>
  <si>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</si>
  <si>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</si>
  <si>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</si>
  <si>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</si>
  <si>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</si>
  <si>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</si>
  <si>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</si>
  <si>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</si>
  <si>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</si>
  <si>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</si>
  <si>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</si>
  <si>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</si>
  <si>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</si>
  <si>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</si>
  <si>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</si>
  <si>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</si>
  <si>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</si>
  <si>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</si>
  <si>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</si>
  <si>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</si>
  <si>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</si>
  <si>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</si>
  <si>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</si>
  <si>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</si>
  <si>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</si>
  <si>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</si>
  <si>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</si>
  <si>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</si>
  <si>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</si>
  <si>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</si>
  <si>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</si>
  <si>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</si>
  <si>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</si>
  <si>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</si>
  <si>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</si>
  <si>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</si>
  <si>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</si>
  <si>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</si>
  <si>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</si>
  <si>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</si>
  <si>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</si>
  <si>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</si>
  <si>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</si>
  <si>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</si>
  <si>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</si>
  <si>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</si>
  <si>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</si>
  <si>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</si>
  <si>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</si>
  <si>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</si>
  <si>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</si>
  <si>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</si>
  <si>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</si>
  <si>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</si>
  <si>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</si>
  <si>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</si>
  <si>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</si>
  <si>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</si>
  <si>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</si>
  <si>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</si>
  <si>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</si>
  <si>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</si>
  <si>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</si>
  <si>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</si>
  <si>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</si>
  <si>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</si>
  <si>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</si>
  <si>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</si>
  <si>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</si>
  <si>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</si>
  <si>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</si>
  <si>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</si>
  <si>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</si>
  <si>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</si>
  <si>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</si>
  <si>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</si>
  <si>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</si>
  <si>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</si>
  <si>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</si>
  <si>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</si>
  <si>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</si>
  <si>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</si>
  <si>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</si>
  <si>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</si>
  <si>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</si>
  <si>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</si>
  <si>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</si>
  <si>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</si>
  <si>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</si>
  <si>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</si>
  <si>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</si>
  <si>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</si>
  <si>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</si>
  <si>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</si>
  <si>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</si>
  <si>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</si>
  <si>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</si>
  <si>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</si>
  <si>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</si>
  <si>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</si>
  <si>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</si>
  <si>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</si>
  <si>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</si>
  <si>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</si>
  <si>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</si>
  <si>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</si>
  <si>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</si>
  <si>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</si>
  <si>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</si>
  <si>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</si>
  <si>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</si>
  <si>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</si>
  <si>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</si>
  <si>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</si>
  <si>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</si>
  <si>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</si>
  <si>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</si>
  <si>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</si>
  <si>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</si>
  <si>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</si>
  <si>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</si>
  <si>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</si>
  <si>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</si>
  <si>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</si>
  <si>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</si>
  <si>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</si>
  <si>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</si>
  <si>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</si>
  <si>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</si>
  <si>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</si>
  <si>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</si>
  <si>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</si>
  <si>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</si>
  <si>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</si>
  <si>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</si>
  <si>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</si>
  <si>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</si>
  <si>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</si>
  <si>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</si>
  <si>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</si>
  <si>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</si>
  <si>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</si>
  <si>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</si>
  <si>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</si>
  <si>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</si>
  <si>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</si>
  <si>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</si>
  <si>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</si>
  <si>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</si>
  <si>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</si>
  <si>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</si>
  <si>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</si>
  <si>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</si>
  <si>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</si>
  <si>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</si>
  <si>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</si>
  <si>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</si>
  <si>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</si>
  <si>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</si>
  <si>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</si>
  <si>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</si>
  <si>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</si>
  <si>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</si>
  <si>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</si>
  <si>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</si>
  <si>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</si>
  <si>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</si>
  <si>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</si>
  <si>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</si>
  <si>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</si>
  <si>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</si>
  <si>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</si>
  <si>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</si>
  <si>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</si>
  <si>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</si>
  <si>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</si>
  <si>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</si>
  <si>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</si>
  <si>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</si>
  <si>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</si>
  <si>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</si>
  <si>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</si>
  <si>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</si>
  <si>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</si>
  <si>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</si>
  <si>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</si>
  <si>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</si>
  <si>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</si>
  <si>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</si>
  <si>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</si>
  <si>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</si>
  <si>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</si>
  <si>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</si>
  <si>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</si>
  <si>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</si>
  <si>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</si>
  <si>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</si>
  <si>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</si>
  <si>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</si>
  <si>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</si>
  <si>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</si>
  <si>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</si>
  <si>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</si>
  <si>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</si>
  <si>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</si>
  <si>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</si>
  <si>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</si>
  <si>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</si>
  <si>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</si>
  <si>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</si>
  <si>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</si>
  <si>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</si>
  <si>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</si>
  <si>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</si>
  <si>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</si>
  <si>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</si>
  <si>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</si>
  <si>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</si>
  <si>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</si>
  <si>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</si>
  <si>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</si>
  <si>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</si>
  <si>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</si>
  <si>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</si>
  <si>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</si>
  <si>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</si>
  <si>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</si>
  <si>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</si>
  <si>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</si>
  <si>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</si>
  <si>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</si>
  <si>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</si>
  <si>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</si>
  <si>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</si>
  <si>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</si>
  <si>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</si>
  <si>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</si>
  <si>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</si>
  <si>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</si>
  <si>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</si>
  <si>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</si>
  <si>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</si>
  <si>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</si>
  <si>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</si>
  <si>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</si>
  <si>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</si>
  <si>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</si>
  <si>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</si>
  <si>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</si>
  <si>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</si>
  <si>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</si>
  <si>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</si>
  <si>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</si>
  <si>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</si>
  <si>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</si>
  <si>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</si>
  <si>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</si>
  <si>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</si>
  <si>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</si>
  <si>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</si>
  <si>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</si>
  <si>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</si>
  <si>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</si>
  <si>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</si>
  <si>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</si>
  <si>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</si>
  <si>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</si>
  <si>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</si>
  <si>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</si>
  <si>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</si>
  <si>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</si>
  <si>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</si>
  <si>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</si>
  <si>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</si>
  <si>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</si>
  <si>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</si>
  <si>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</si>
  <si>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</si>
  <si>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</si>
  <si>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</si>
  <si>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</si>
  <si>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</si>
  <si>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</si>
  <si>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</si>
  <si>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</si>
  <si>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</si>
  <si>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</si>
  <si>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</si>
  <si>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</si>
  <si>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</si>
  <si>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</si>
  <si>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</si>
  <si>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</si>
  <si>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</si>
  <si>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</si>
  <si>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</si>
  <si>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</si>
  <si>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</si>
  <si>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</si>
  <si>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</si>
  <si>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</si>
  <si>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</si>
  <si>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</si>
  <si>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</si>
  <si>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</si>
  <si>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</si>
  <si>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</si>
  <si>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</si>
  <si>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</si>
  <si>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</si>
  <si>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</si>
  <si>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</si>
  <si>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</si>
  <si>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</si>
  <si>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</si>
  <si>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</si>
  <si>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</si>
  <si>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</si>
  <si>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</si>
  <si>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</si>
  <si>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</si>
  <si>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</si>
  <si>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</si>
  <si>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</si>
  <si>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</si>
  <si>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</si>
  <si>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</si>
  <si>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</si>
  <si>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</si>
  <si>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</si>
  <si>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</si>
  <si>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</si>
  <si>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</si>
  <si>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</si>
  <si>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</si>
  <si>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</si>
  <si>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</si>
  <si>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</si>
  <si>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</si>
  <si>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</si>
  <si>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</si>
  <si>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</si>
  <si>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</si>
  <si>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</si>
  <si>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</si>
  <si>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</si>
  <si>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</si>
  <si>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</si>
  <si>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</si>
  <si>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</si>
  <si>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</si>
  <si>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</si>
  <si>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</si>
  <si>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</si>
  <si>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</si>
  <si>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</si>
  <si>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</si>
  <si>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</si>
  <si>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</si>
  <si>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</si>
  <si>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</si>
  <si>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</si>
  <si>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</si>
  <si>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</si>
  <si>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</si>
  <si>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</si>
  <si>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</si>
  <si>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</si>
  <si>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</si>
  <si>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</si>
  <si>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</si>
  <si>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</si>
  <si>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</si>
  <si>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</si>
  <si>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</si>
  <si>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</si>
  <si>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</si>
  <si>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</si>
  <si>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</si>
  <si>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</si>
  <si>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</si>
  <si>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</si>
  <si>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</si>
  <si>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</si>
  <si>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</si>
  <si>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</si>
  <si>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</si>
  <si>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</si>
  <si>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</si>
  <si>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</si>
  <si>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</si>
  <si>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</si>
  <si>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</si>
  <si>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</si>
  <si>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</si>
  <si>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</si>
  <si>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</si>
  <si>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</si>
  <si>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</si>
  <si>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</si>
  <si>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</si>
  <si>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</si>
  <si>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</si>
  <si>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</si>
  <si>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</si>
  <si>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</si>
  <si>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</si>
  <si>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</si>
  <si>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</si>
  <si>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</si>
  <si>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</si>
  <si>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</si>
  <si>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</si>
  <si>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</si>
  <si>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</si>
  <si>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</si>
  <si>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</si>
  <si>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</si>
  <si>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</si>
  <si>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</si>
  <si>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</si>
  <si>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</si>
  <si>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</si>
  <si>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</si>
  <si>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</si>
  <si>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</si>
  <si>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</si>
  <si>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</si>
  <si>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</si>
  <si>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</si>
  <si>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</si>
  <si>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</si>
  <si>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</si>
  <si>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</si>
  <si>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</si>
  <si>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</si>
  <si>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</si>
  <si>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</si>
  <si>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</si>
  <si>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</si>
  <si>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</si>
  <si>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</si>
  <si>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</si>
  <si>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</si>
  <si>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</si>
  <si>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</si>
  <si>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casse bien limitée !</t>
  </si>
  <si>
    <t>y a plus qu'à accélerer !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</si>
  <si>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</si>
  <si>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</si>
  <si>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</si>
  <si>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</si>
  <si>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</si>
  <si>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</si>
  <si>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</si>
  <si>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</si>
  <si>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</si>
  <si>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</si>
  <si>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</si>
  <si>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rien de tel qu'une pause !</t>
  </si>
  <si>
    <t>confirme le retour !</t>
  </si>
  <si>
    <t>a défaut  de trouver, le mini est fait !</t>
  </si>
  <si>
    <t>pourquoi ne pas jouer plus souvent ?</t>
  </si>
  <si>
    <t>pendules remises à l'heure !</t>
  </si>
  <si>
    <t>avait sa motivation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</si>
  <si>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</si>
  <si>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</si>
  <si>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</si>
  <si>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</si>
  <si>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</si>
  <si>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</si>
  <si>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</si>
  <si>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</si>
  <si>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</si>
  <si>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</si>
  <si>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</si>
  <si>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</si>
  <si>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</si>
  <si>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</si>
  <si>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</si>
  <si>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jan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</si>
  <si>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</si>
  <si>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</si>
  <si>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</si>
  <si>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</si>
  <si>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</si>
  <si>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</si>
  <si>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</si>
  <si>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</si>
  <si>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</si>
  <si>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</si>
  <si>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</si>
  <si>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</si>
  <si>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</si>
  <si>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</si>
  <si>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où suis-je, qui suis-je, que fais-je ?</t>
  </si>
  <si>
    <t>a passé la marche arrière !</t>
  </si>
  <si>
    <t>maman  était là !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</si>
  <si>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</si>
  <si>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</si>
  <si>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</si>
  <si>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</si>
  <si>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</si>
  <si>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</si>
  <si>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</si>
  <si>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</si>
  <si>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</si>
  <si>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</si>
  <si>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</si>
  <si>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</si>
  <si>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</si>
  <si>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Tassset  Daniel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</si>
  <si>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</si>
  <si>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</si>
  <si>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</si>
  <si>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</si>
  <si>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</si>
  <si>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</si>
  <si>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</si>
  <si>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</si>
  <si>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</si>
  <si>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c'est pas un retour, ça ?</t>
  </si>
  <si>
    <t>n' a pas joué !</t>
  </si>
  <si>
    <t>retour cool !</t>
  </si>
  <si>
    <t>c'était pas le hasard !</t>
  </si>
  <si>
    <t>a du fermer la petite porte !</t>
  </si>
  <si>
    <t>s'en est sorti, lui !</t>
  </si>
  <si>
    <t>yoyo quand tu nous tiens !</t>
  </si>
  <si>
    <t>et</t>
  </si>
  <si>
    <t>on oublie tout et on repart !</t>
  </si>
  <si>
    <t>sauve sa moyenne !</t>
  </si>
  <si>
    <t>le droit à l'erreur existe !</t>
  </si>
  <si>
    <t>argentan, c'est pas de la tarte !</t>
  </si>
  <si>
    <t>pas trouvé mais  cata !</t>
  </si>
  <si>
    <t>doit se reprendre, et vite !</t>
  </si>
  <si>
    <t>dès qu'il joue plus , ça va mieux !</t>
  </si>
  <si>
    <t>4 è J2 et 2 è Gen</t>
  </si>
  <si>
    <t>doublette st valentin</t>
  </si>
  <si>
    <t xml:space="preserve">3 èmes  </t>
  </si>
  <si>
    <t>st valentin</t>
  </si>
  <si>
    <t xml:space="preserve">    9   3 èmes   places</t>
  </si>
  <si>
    <t xml:space="preserve">doulettesb st valentin </t>
  </si>
  <si>
    <t>METIVIER Virginie - LELERRE Daniel</t>
  </si>
  <si>
    <t>ça repart !</t>
  </si>
  <si>
    <t>a joué sa moyenne listing !</t>
  </si>
  <si>
    <t>national doub et indiv</t>
  </si>
  <si>
    <t>2 et1 hdp</t>
  </si>
  <si>
    <t>11 èmes doub</t>
  </si>
  <si>
    <t>23 èmes doub</t>
  </si>
  <si>
    <t>doub ind</t>
  </si>
  <si>
    <t>2 et 1 hdp</t>
  </si>
  <si>
    <t>c'est reparti !  Non, c'était ! Si, c'est !</t>
  </si>
  <si>
    <t>suivie, la voie !</t>
  </si>
  <si>
    <t>confirmation du retour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</si>
</sst>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9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5"/>
  <sheetViews>
    <sheetView tabSelected="1" topLeftCell="V1" workbookViewId="0">
      <selection activeCell="AM30" sqref="AM3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6" width="9.7109375" customWidth="1"/>
    <col min="37" max="37" width="10.7109375" customWidth="1"/>
    <col min="38" max="38" width="8.5703125" customWidth="1"/>
    <col min="39" max="39" width="36.140625" customWidth="1"/>
    <col min="40" max="40" width="12.42578125" customWidth="1"/>
    <col min="41" max="41" width="2.28515625" customWidth="1"/>
    <col min="42" max="42" width="9.28515625" customWidth="1"/>
    <col min="43" max="43" width="2.42578125" customWidth="1"/>
    <col min="44" max="44" width="9.85546875" customWidth="1"/>
  </cols>
  <sheetData>
    <row r="1" spans="1:46" ht="15.75" x14ac:dyDescent="0.25">
      <c r="A1" s="54" t="s">
        <v>257</v>
      </c>
    </row>
    <row r="4" spans="1:46" x14ac:dyDescent="0.25">
      <c r="A4" s="1"/>
      <c r="B4" s="141" t="s">
        <v>0</v>
      </c>
      <c r="C4" s="2"/>
      <c r="D4" s="105" t="s">
        <v>220</v>
      </c>
      <c r="E4" s="105" t="s">
        <v>282</v>
      </c>
      <c r="F4" s="229" t="s">
        <v>299</v>
      </c>
      <c r="G4" s="229" t="s">
        <v>295</v>
      </c>
      <c r="H4" s="229" t="s">
        <v>299</v>
      </c>
      <c r="I4" s="229" t="s">
        <v>295</v>
      </c>
      <c r="J4" s="229" t="s">
        <v>299</v>
      </c>
      <c r="K4" s="105" t="s">
        <v>220</v>
      </c>
      <c r="L4" s="229" t="s">
        <v>295</v>
      </c>
      <c r="M4" s="229" t="s">
        <v>299</v>
      </c>
      <c r="N4" s="105" t="s">
        <v>220</v>
      </c>
      <c r="O4" s="105" t="s">
        <v>220</v>
      </c>
      <c r="P4" s="229" t="s">
        <v>295</v>
      </c>
      <c r="Q4" s="229" t="s">
        <v>299</v>
      </c>
      <c r="R4" s="229" t="s">
        <v>411</v>
      </c>
      <c r="S4" s="229" t="s">
        <v>413</v>
      </c>
      <c r="T4" s="229" t="s">
        <v>418</v>
      </c>
      <c r="U4" s="229" t="s">
        <v>299</v>
      </c>
      <c r="V4" s="229" t="s">
        <v>438</v>
      </c>
      <c r="W4" s="105" t="s">
        <v>220</v>
      </c>
      <c r="X4" s="229" t="s">
        <v>299</v>
      </c>
      <c r="Y4" s="229" t="s">
        <v>299</v>
      </c>
      <c r="Z4" s="229" t="s">
        <v>299</v>
      </c>
      <c r="AA4" s="229" t="s">
        <v>458</v>
      </c>
      <c r="AB4" s="229" t="s">
        <v>418</v>
      </c>
      <c r="AC4" s="229" t="s">
        <v>299</v>
      </c>
      <c r="AD4" s="229" t="s">
        <v>295</v>
      </c>
      <c r="AE4" s="229" t="s">
        <v>299</v>
      </c>
      <c r="AF4" s="229" t="s">
        <v>299</v>
      </c>
      <c r="AG4" s="229" t="s">
        <v>295</v>
      </c>
      <c r="AH4" s="229" t="s">
        <v>519</v>
      </c>
      <c r="AI4" s="229" t="s">
        <v>295</v>
      </c>
      <c r="AJ4" s="229" t="s">
        <v>299</v>
      </c>
      <c r="AK4" s="116"/>
      <c r="AL4" s="117"/>
      <c r="AN4" s="4"/>
      <c r="AP4" s="5" t="s">
        <v>244</v>
      </c>
      <c r="AR4" s="6" t="s">
        <v>1</v>
      </c>
    </row>
    <row r="5" spans="1:46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459</v>
      </c>
      <c r="AB5" s="118"/>
      <c r="AC5" s="118"/>
      <c r="AD5" s="118"/>
      <c r="AE5" s="118"/>
      <c r="AF5" s="118"/>
      <c r="AG5" s="118"/>
      <c r="AH5" s="118"/>
      <c r="AI5" s="118"/>
      <c r="AJ5" s="118"/>
      <c r="AK5" s="293" t="s">
        <v>258</v>
      </c>
      <c r="AL5" s="294"/>
      <c r="AN5" s="8"/>
      <c r="AP5" s="9" t="s">
        <v>3</v>
      </c>
      <c r="AR5" s="10" t="s">
        <v>4</v>
      </c>
    </row>
    <row r="6" spans="1:46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6">
        <v>44836</v>
      </c>
      <c r="I6" s="236">
        <v>44843</v>
      </c>
      <c r="J6" s="236">
        <v>44843</v>
      </c>
      <c r="K6" s="236">
        <v>44843</v>
      </c>
      <c r="L6" s="236">
        <v>44850</v>
      </c>
      <c r="M6" s="236">
        <v>44850</v>
      </c>
      <c r="N6" s="236">
        <v>44850</v>
      </c>
      <c r="O6" s="236">
        <v>44857</v>
      </c>
      <c r="P6" s="236">
        <v>44871</v>
      </c>
      <c r="Q6" s="236">
        <v>44878</v>
      </c>
      <c r="R6" s="236">
        <v>44885</v>
      </c>
      <c r="S6" s="236">
        <v>44885</v>
      </c>
      <c r="T6" s="236">
        <v>44885</v>
      </c>
      <c r="U6" s="236">
        <v>44892</v>
      </c>
      <c r="V6" s="236">
        <v>44898</v>
      </c>
      <c r="W6" s="236">
        <v>44899</v>
      </c>
      <c r="X6" s="236">
        <v>44905</v>
      </c>
      <c r="Y6" s="236">
        <v>44906</v>
      </c>
      <c r="Z6" s="236">
        <v>44906</v>
      </c>
      <c r="AA6" s="236">
        <v>44948</v>
      </c>
      <c r="AB6" s="236">
        <v>44948</v>
      </c>
      <c r="AC6" s="236">
        <v>44948</v>
      </c>
      <c r="AD6" s="236">
        <v>44955</v>
      </c>
      <c r="AE6" s="236">
        <v>44955</v>
      </c>
      <c r="AF6" s="236">
        <v>44962</v>
      </c>
      <c r="AG6" s="236">
        <v>44962</v>
      </c>
      <c r="AH6" s="236">
        <v>44962</v>
      </c>
      <c r="AI6" s="236">
        <v>44976</v>
      </c>
      <c r="AJ6" s="236">
        <v>44976</v>
      </c>
      <c r="AK6" s="119"/>
      <c r="AL6" s="120"/>
      <c r="AN6" s="4"/>
      <c r="AP6" s="9" t="s">
        <v>2</v>
      </c>
      <c r="AR6" s="10" t="s">
        <v>6</v>
      </c>
    </row>
    <row r="7" spans="1:46" x14ac:dyDescent="0.25">
      <c r="A7" s="136">
        <v>2021</v>
      </c>
      <c r="B7" s="142" t="s">
        <v>7</v>
      </c>
      <c r="C7" s="7"/>
      <c r="D7" s="121" t="s">
        <v>200</v>
      </c>
      <c r="E7" s="121" t="s">
        <v>283</v>
      </c>
      <c r="F7" s="121" t="s">
        <v>283</v>
      </c>
      <c r="G7" s="121" t="s">
        <v>296</v>
      </c>
      <c r="H7" s="121" t="s">
        <v>283</v>
      </c>
      <c r="I7" s="121" t="s">
        <v>334</v>
      </c>
      <c r="J7" s="121" t="s">
        <v>334</v>
      </c>
      <c r="K7" s="121" t="s">
        <v>334</v>
      </c>
      <c r="L7" s="121" t="s">
        <v>354</v>
      </c>
      <c r="M7" s="121" t="s">
        <v>354</v>
      </c>
      <c r="N7" s="121" t="s">
        <v>354</v>
      </c>
      <c r="O7" s="121" t="s">
        <v>384</v>
      </c>
      <c r="P7" s="121" t="s">
        <v>283</v>
      </c>
      <c r="Q7" s="121" t="s">
        <v>283</v>
      </c>
      <c r="R7" s="121" t="s">
        <v>354</v>
      </c>
      <c r="S7" s="121" t="s">
        <v>354</v>
      </c>
      <c r="T7" s="121" t="s">
        <v>354</v>
      </c>
      <c r="U7" s="121" t="s">
        <v>283</v>
      </c>
      <c r="V7" s="121" t="s">
        <v>400</v>
      </c>
      <c r="W7" s="121" t="s">
        <v>440</v>
      </c>
      <c r="X7" s="121" t="s">
        <v>296</v>
      </c>
      <c r="Y7" s="121" t="s">
        <v>446</v>
      </c>
      <c r="Z7" s="121" t="s">
        <v>446</v>
      </c>
      <c r="AA7" s="121" t="s">
        <v>354</v>
      </c>
      <c r="AB7" s="121" t="s">
        <v>354</v>
      </c>
      <c r="AC7" s="121" t="s">
        <v>354</v>
      </c>
      <c r="AD7" s="121" t="s">
        <v>491</v>
      </c>
      <c r="AE7" s="121" t="s">
        <v>491</v>
      </c>
      <c r="AF7" s="121" t="s">
        <v>354</v>
      </c>
      <c r="AG7" s="121" t="s">
        <v>354</v>
      </c>
      <c r="AH7" s="121" t="s">
        <v>354</v>
      </c>
      <c r="AI7" s="121" t="s">
        <v>283</v>
      </c>
      <c r="AJ7" s="121" t="s">
        <v>283</v>
      </c>
      <c r="AK7" s="113" t="s">
        <v>8</v>
      </c>
      <c r="AL7" s="113" t="s">
        <v>9</v>
      </c>
      <c r="AN7" s="4"/>
      <c r="AP7" s="9" t="s">
        <v>245</v>
      </c>
      <c r="AR7" s="10" t="s">
        <v>13</v>
      </c>
    </row>
    <row r="8" spans="1:46" x14ac:dyDescent="0.25">
      <c r="A8" s="136"/>
      <c r="B8" s="142" t="s">
        <v>10</v>
      </c>
      <c r="C8" s="7"/>
      <c r="D8" s="108" t="s">
        <v>263</v>
      </c>
      <c r="E8" s="230"/>
      <c r="F8" s="108" t="s">
        <v>300</v>
      </c>
      <c r="G8" s="108" t="s">
        <v>297</v>
      </c>
      <c r="H8" s="108" t="s">
        <v>311</v>
      </c>
      <c r="I8" s="108" t="s">
        <v>332</v>
      </c>
      <c r="J8" s="108" t="s">
        <v>333</v>
      </c>
      <c r="K8" s="108" t="s">
        <v>335</v>
      </c>
      <c r="L8" s="108" t="s">
        <v>355</v>
      </c>
      <c r="M8" s="108" t="s">
        <v>355</v>
      </c>
      <c r="N8" s="108" t="s">
        <v>364</v>
      </c>
      <c r="O8" s="108" t="s">
        <v>385</v>
      </c>
      <c r="P8" s="108" t="s">
        <v>400</v>
      </c>
      <c r="Q8" s="108" t="s">
        <v>400</v>
      </c>
      <c r="R8" s="108" t="s">
        <v>412</v>
      </c>
      <c r="S8" s="108" t="s">
        <v>414</v>
      </c>
      <c r="T8" s="108" t="s">
        <v>414</v>
      </c>
      <c r="U8" s="108" t="s">
        <v>384</v>
      </c>
      <c r="V8" s="108" t="s">
        <v>338</v>
      </c>
      <c r="W8" s="108" t="s">
        <v>338</v>
      </c>
      <c r="X8" s="108" t="s">
        <v>297</v>
      </c>
      <c r="Y8" s="108" t="s">
        <v>447</v>
      </c>
      <c r="Z8" s="108" t="s">
        <v>335</v>
      </c>
      <c r="AA8" s="108" t="s">
        <v>412</v>
      </c>
      <c r="AB8" s="108" t="s">
        <v>414</v>
      </c>
      <c r="AC8" s="108" t="s">
        <v>414</v>
      </c>
      <c r="AD8" s="108" t="s">
        <v>492</v>
      </c>
      <c r="AE8" s="108" t="s">
        <v>493</v>
      </c>
      <c r="AF8" s="108" t="s">
        <v>513</v>
      </c>
      <c r="AG8" s="108" t="s">
        <v>513</v>
      </c>
      <c r="AH8" s="108" t="s">
        <v>518</v>
      </c>
      <c r="AI8" s="121" t="s">
        <v>400</v>
      </c>
      <c r="AJ8" s="121" t="s">
        <v>563</v>
      </c>
      <c r="AK8" s="113" t="s">
        <v>11</v>
      </c>
      <c r="AL8" s="113" t="s">
        <v>12</v>
      </c>
      <c r="AN8" s="4"/>
      <c r="AP8" s="214" t="s">
        <v>494</v>
      </c>
      <c r="AR8" s="10" t="s">
        <v>264</v>
      </c>
    </row>
    <row r="9" spans="1:46" x14ac:dyDescent="0.25">
      <c r="A9" s="136">
        <v>2022</v>
      </c>
      <c r="B9" s="136"/>
      <c r="C9" s="7"/>
      <c r="D9" s="108"/>
      <c r="E9" s="108"/>
      <c r="F9" s="108" t="s">
        <v>301</v>
      </c>
      <c r="G9" s="108" t="s">
        <v>298</v>
      </c>
      <c r="H9" s="108"/>
      <c r="I9" s="108" t="s">
        <v>338</v>
      </c>
      <c r="J9" s="108" t="s">
        <v>337</v>
      </c>
      <c r="K9" s="108" t="s">
        <v>336</v>
      </c>
      <c r="L9" s="108" t="s">
        <v>356</v>
      </c>
      <c r="M9" s="108" t="s">
        <v>365</v>
      </c>
      <c r="N9" s="108" t="s">
        <v>365</v>
      </c>
      <c r="O9" s="108" t="s">
        <v>386</v>
      </c>
      <c r="P9" s="108" t="s">
        <v>401</v>
      </c>
      <c r="Q9" s="108"/>
      <c r="R9" s="108" t="s">
        <v>401</v>
      </c>
      <c r="S9" s="108" t="s">
        <v>401</v>
      </c>
      <c r="T9" s="108" t="s">
        <v>365</v>
      </c>
      <c r="U9" s="108" t="s">
        <v>433</v>
      </c>
      <c r="V9" s="108" t="s">
        <v>439</v>
      </c>
      <c r="W9" s="108" t="s">
        <v>439</v>
      </c>
      <c r="X9" s="108" t="s">
        <v>445</v>
      </c>
      <c r="Y9" s="108" t="s">
        <v>14</v>
      </c>
      <c r="Z9" s="108" t="s">
        <v>14</v>
      </c>
      <c r="AA9" s="108" t="s">
        <v>401</v>
      </c>
      <c r="AB9" s="108" t="s">
        <v>401</v>
      </c>
      <c r="AC9" s="108" t="s">
        <v>365</v>
      </c>
      <c r="AD9" s="108"/>
      <c r="AE9" s="108"/>
      <c r="AF9" s="108" t="s">
        <v>356</v>
      </c>
      <c r="AG9" s="108" t="s">
        <v>365</v>
      </c>
      <c r="AH9" s="108" t="s">
        <v>365</v>
      </c>
      <c r="AI9" s="108" t="s">
        <v>553</v>
      </c>
      <c r="AJ9" s="108"/>
      <c r="AK9" s="113" t="s">
        <v>15</v>
      </c>
      <c r="AL9" s="113" t="s">
        <v>16</v>
      </c>
      <c r="AM9" s="187"/>
      <c r="AN9" s="8"/>
      <c r="AP9" s="213">
        <v>2023</v>
      </c>
      <c r="AR9" s="10"/>
    </row>
    <row r="10" spans="1:46" x14ac:dyDescent="0.25">
      <c r="A10" s="12"/>
      <c r="B10" s="143" t="s">
        <v>17</v>
      </c>
      <c r="C10" s="13"/>
      <c r="D10" s="109" t="s">
        <v>18</v>
      </c>
      <c r="E10" s="109" t="s">
        <v>274</v>
      </c>
      <c r="F10" s="109" t="s">
        <v>18</v>
      </c>
      <c r="G10" s="109" t="s">
        <v>302</v>
      </c>
      <c r="H10" s="109" t="s">
        <v>306</v>
      </c>
      <c r="I10" s="109" t="s">
        <v>314</v>
      </c>
      <c r="J10" s="109" t="s">
        <v>314</v>
      </c>
      <c r="K10" s="109" t="s">
        <v>314</v>
      </c>
      <c r="L10" s="109" t="s">
        <v>353</v>
      </c>
      <c r="M10" s="109" t="s">
        <v>360</v>
      </c>
      <c r="N10" s="109" t="s">
        <v>362</v>
      </c>
      <c r="O10" s="109" t="s">
        <v>381</v>
      </c>
      <c r="P10" s="109" t="s">
        <v>306</v>
      </c>
      <c r="Q10" s="109" t="s">
        <v>306</v>
      </c>
      <c r="R10" s="109" t="s">
        <v>362</v>
      </c>
      <c r="S10" s="109" t="s">
        <v>353</v>
      </c>
      <c r="T10" s="109" t="s">
        <v>360</v>
      </c>
      <c r="U10" s="109" t="s">
        <v>432</v>
      </c>
      <c r="V10" s="109" t="s">
        <v>314</v>
      </c>
      <c r="W10" s="109" t="s">
        <v>362</v>
      </c>
      <c r="X10" s="109" t="s">
        <v>302</v>
      </c>
      <c r="Y10" s="109" t="s">
        <v>314</v>
      </c>
      <c r="Z10" s="109" t="s">
        <v>314</v>
      </c>
      <c r="AA10" s="109" t="s">
        <v>362</v>
      </c>
      <c r="AB10" s="109" t="s">
        <v>353</v>
      </c>
      <c r="AC10" s="109" t="s">
        <v>360</v>
      </c>
      <c r="AD10" s="109" t="s">
        <v>302</v>
      </c>
      <c r="AE10" s="109" t="s">
        <v>508</v>
      </c>
      <c r="AF10" s="109" t="s">
        <v>353</v>
      </c>
      <c r="AG10" s="109" t="s">
        <v>360</v>
      </c>
      <c r="AH10" s="109" t="s">
        <v>362</v>
      </c>
      <c r="AI10" s="109" t="s">
        <v>306</v>
      </c>
      <c r="AJ10" s="109" t="s">
        <v>564</v>
      </c>
      <c r="AK10" s="114" t="s">
        <v>14</v>
      </c>
      <c r="AL10" s="115"/>
      <c r="AN10" s="14"/>
      <c r="AP10" s="15"/>
      <c r="AR10" s="16"/>
    </row>
    <row r="11" spans="1:46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4">
        <f>IF(SUM(D11:AJ11)=0,"",SUM(D11:AJ11))</f>
        <v>5959</v>
      </c>
      <c r="AL11" s="19"/>
      <c r="AM11" s="20"/>
      <c r="AN11" s="21" t="s">
        <v>19</v>
      </c>
      <c r="AP11" s="111">
        <v>6264</v>
      </c>
      <c r="AR11" s="18"/>
    </row>
    <row r="12" spans="1:46" x14ac:dyDescent="0.25">
      <c r="A12" s="113">
        <v>40</v>
      </c>
      <c r="B12" s="123" t="s">
        <v>21</v>
      </c>
      <c r="C12" s="22" t="s">
        <v>22</v>
      </c>
      <c r="D12" s="146"/>
      <c r="E12" s="146"/>
      <c r="F12" s="219"/>
      <c r="G12" s="231"/>
      <c r="H12" s="234"/>
      <c r="I12" s="237"/>
      <c r="J12" s="237"/>
      <c r="K12" s="237">
        <v>8</v>
      </c>
      <c r="L12" s="243">
        <v>7</v>
      </c>
      <c r="M12" s="245"/>
      <c r="N12" s="245"/>
      <c r="O12" s="247">
        <v>8</v>
      </c>
      <c r="P12" s="249"/>
      <c r="Q12" s="251"/>
      <c r="R12" s="253"/>
      <c r="S12" s="253"/>
      <c r="T12" s="253"/>
      <c r="U12" s="260"/>
      <c r="V12" s="264"/>
      <c r="W12" s="264"/>
      <c r="X12" s="266"/>
      <c r="Y12" s="266">
        <v>8</v>
      </c>
      <c r="Z12" s="266"/>
      <c r="AA12" s="271"/>
      <c r="AB12" s="271"/>
      <c r="AC12" s="271"/>
      <c r="AD12" s="275"/>
      <c r="AE12" s="275">
        <v>8</v>
      </c>
      <c r="AF12" s="282">
        <v>9</v>
      </c>
      <c r="AG12" s="282"/>
      <c r="AH12" s="282"/>
      <c r="AI12" s="288"/>
      <c r="AJ12" s="291"/>
      <c r="AK12" s="144">
        <f>IF(SUM(D12:AJ12)=0,"",SUM(D12:AJ12))</f>
        <v>48</v>
      </c>
      <c r="AL12" s="113">
        <f>IF(COUNTA(D12:AJ12)=0,"",COUNTA(D12:AJ12))</f>
        <v>6</v>
      </c>
      <c r="AM12" s="287" t="s">
        <v>548</v>
      </c>
      <c r="AN12" s="24" t="s">
        <v>21</v>
      </c>
      <c r="AP12" s="113">
        <v>49</v>
      </c>
      <c r="AR12" s="18"/>
      <c r="AS12" s="196"/>
      <c r="AT12" s="197"/>
    </row>
    <row r="13" spans="1:46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 t="shared" ref="AK13" si="0">IF(AK11="","",AK11/AK12)</f>
        <v>124.14583333333333</v>
      </c>
      <c r="AL13" s="25"/>
      <c r="AM13" s="159"/>
      <c r="AN13" s="132" t="s">
        <v>23</v>
      </c>
      <c r="AP13" s="137">
        <f>IF(AP11="","",AP11/AP12)</f>
        <v>127.83673469387755</v>
      </c>
      <c r="AR13" s="140">
        <f>AK13-A13</f>
        <v>-7.6291666666666771</v>
      </c>
      <c r="AS13" s="196"/>
      <c r="AT13" s="197"/>
    </row>
    <row r="14" spans="1:46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44">
        <f>IF(SUM(D14:AJ14)=0,"",SUM(D14:AJ14))</f>
        <v>1856</v>
      </c>
      <c r="AL14" s="19"/>
      <c r="AM14" s="159"/>
      <c r="AN14" s="37" t="s">
        <v>235</v>
      </c>
      <c r="AP14" s="138">
        <v>5872</v>
      </c>
      <c r="AR14" s="149"/>
      <c r="AS14" s="181"/>
      <c r="AT14" s="197"/>
    </row>
    <row r="15" spans="1:46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44">
        <f>IF(SUM(D15:AJ15)=0,"",SUM(D15:AJ15))</f>
        <v>16</v>
      </c>
      <c r="AL15" s="113">
        <f>IF(COUNTA(D15:AJ15)=0,"",COUNTA(D15:AJ15))</f>
        <v>2</v>
      </c>
      <c r="AM15" s="159" t="s">
        <v>454</v>
      </c>
      <c r="AN15" s="133" t="s">
        <v>236</v>
      </c>
      <c r="AP15" s="138">
        <v>52</v>
      </c>
      <c r="AR15" s="149"/>
      <c r="AS15" s="196"/>
      <c r="AT15" s="196"/>
    </row>
    <row r="16" spans="1:46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>
        <f t="shared" ref="AK16:AK19" si="1">IF(AK14="","",AK14/AK15)</f>
        <v>116</v>
      </c>
      <c r="AL16" s="25"/>
      <c r="AM16" s="159"/>
      <c r="AN16" s="133" t="s">
        <v>237</v>
      </c>
      <c r="AP16" s="137">
        <f>IF(AP14="","",AP14/AP15)</f>
        <v>112.92307692307692</v>
      </c>
      <c r="AR16" s="140">
        <f>AK16-A16</f>
        <v>3.211538461538467</v>
      </c>
      <c r="AS16" s="196"/>
      <c r="AT16" s="196"/>
    </row>
    <row r="17" spans="1:46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f>IF(SUM(D17:AJ17)=0,"",SUM(D17:AJ17))</f>
        <v>5619</v>
      </c>
      <c r="AL17" s="19"/>
      <c r="AM17" s="23"/>
      <c r="AN17" s="26" t="s">
        <v>25</v>
      </c>
      <c r="AP17" s="138">
        <v>4322</v>
      </c>
      <c r="AR17" s="144"/>
      <c r="AS17" s="197"/>
      <c r="AT17" s="181"/>
    </row>
    <row r="18" spans="1:46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f>IF(SUM(D18:AJ18)=0,"",SUM(D18:AJ18))</f>
        <v>32</v>
      </c>
      <c r="AL18" s="113">
        <f>IF(COUNTA(D18:AJ18)=0,"",COUNTA(D18:AJ18))</f>
        <v>4</v>
      </c>
      <c r="AM18" s="159" t="s">
        <v>549</v>
      </c>
      <c r="AN18" s="27" t="s">
        <v>26</v>
      </c>
      <c r="AP18" s="138">
        <v>24</v>
      </c>
      <c r="AR18" s="144"/>
    </row>
    <row r="19" spans="1:46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 t="shared" si="1"/>
        <v>175.59375</v>
      </c>
      <c r="AL19" s="25"/>
      <c r="AM19" s="159"/>
      <c r="AN19" s="134" t="s">
        <v>27</v>
      </c>
      <c r="AP19" s="137">
        <f>IF(AP17="","",AP17/AP18)</f>
        <v>180.08333333333334</v>
      </c>
      <c r="AR19" s="140">
        <f>AK19-A19</f>
        <v>-17.322916666666657</v>
      </c>
    </row>
    <row r="20" spans="1:46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4" t="str">
        <f>IF(SUM(D20:F20)=0,"",SUM(D20:F20))</f>
        <v/>
      </c>
      <c r="AL20" s="19"/>
      <c r="AM20" s="28"/>
      <c r="AN20" s="29" t="s">
        <v>28</v>
      </c>
      <c r="AP20" s="138">
        <v>533</v>
      </c>
      <c r="AR20" s="144"/>
    </row>
    <row r="21" spans="1:46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4" t="str">
        <f>IF(SUM(D21:F21)=0,"",SUM(D21:F21))</f>
        <v/>
      </c>
      <c r="AL21" s="113" t="str">
        <f>IF(COUNTA(D21:F21)=0,"",COUNTA(D21:F21))</f>
        <v/>
      </c>
      <c r="AM21" s="159"/>
      <c r="AN21" s="27" t="s">
        <v>29</v>
      </c>
      <c r="AP21" s="138">
        <v>5</v>
      </c>
      <c r="AR21" s="144"/>
    </row>
    <row r="22" spans="1:46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37" t="str">
        <f t="shared" ref="AK22:AK25" si="2">IF(AK20="","",AK20/AK21)</f>
        <v/>
      </c>
      <c r="AL22" s="25"/>
      <c r="AM22" s="28"/>
      <c r="AN22" s="160" t="s">
        <v>30</v>
      </c>
      <c r="AP22" s="137">
        <f>IF(AP20="","",AP20/AP21)</f>
        <v>106.6</v>
      </c>
      <c r="AR22" s="140"/>
    </row>
    <row r="23" spans="1:46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44" t="str">
        <f>IF(SUM(D23:F23)=0,"",SUM(D23:F23))</f>
        <v/>
      </c>
      <c r="AL23" s="19"/>
      <c r="AM23" s="30"/>
      <c r="AN23" s="21" t="s">
        <v>31</v>
      </c>
      <c r="AP23" s="111"/>
      <c r="AR23" s="144"/>
    </row>
    <row r="24" spans="1:46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44" t="str">
        <f>IF(SUM(D24:F24)=0,"",SUM(D24:F24))</f>
        <v/>
      </c>
      <c r="AL24" s="113" t="str">
        <f>IF(COUNTA(D24:F24)=0,"",COUNTA(D24:F24))</f>
        <v/>
      </c>
      <c r="AM24" s="159"/>
      <c r="AN24" s="31" t="s">
        <v>32</v>
      </c>
      <c r="AO24" s="32"/>
      <c r="AP24" s="111"/>
      <c r="AR24" s="144"/>
    </row>
    <row r="25" spans="1:46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37" t="str">
        <f t="shared" si="2"/>
        <v/>
      </c>
      <c r="AL25" s="25"/>
      <c r="AM25" s="23"/>
      <c r="AN25" s="132" t="s">
        <v>33</v>
      </c>
      <c r="AO25" s="32"/>
      <c r="AP25" s="137" t="str">
        <f>IF(AP23="","",AP23/AP24)</f>
        <v/>
      </c>
      <c r="AQ25" s="30"/>
      <c r="AR25" s="140"/>
    </row>
    <row r="26" spans="1:46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44">
        <f>IF(SUM(D26:AJ26)=0,"",SUM(D26:AJ26))</f>
        <v>1353</v>
      </c>
      <c r="AL26" s="19"/>
      <c r="AM26" s="23"/>
      <c r="AN26" s="33" t="s">
        <v>31</v>
      </c>
      <c r="AO26" s="32"/>
      <c r="AP26" s="111">
        <v>2421</v>
      </c>
      <c r="AQ26" s="34"/>
      <c r="AR26" s="144"/>
    </row>
    <row r="27" spans="1:46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44">
        <f>IF(SUM(D27:AJ27)=0,"",SUM(D27:AJ27))</f>
        <v>8</v>
      </c>
      <c r="AL27" s="113">
        <f>IF(COUNTA(D27:AJ27)=0,"",COUNTA(D27:AJ27))</f>
        <v>1</v>
      </c>
      <c r="AM27" s="159" t="s">
        <v>453</v>
      </c>
      <c r="AN27" s="27" t="s">
        <v>34</v>
      </c>
      <c r="AO27" s="32"/>
      <c r="AP27" s="111">
        <v>15</v>
      </c>
      <c r="AQ27" s="34"/>
      <c r="AR27" s="144"/>
    </row>
    <row r="28" spans="1:46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37">
        <f t="shared" ref="AK28:AK91" si="3">IF(AK26="","",AK26/AK27)</f>
        <v>169.125</v>
      </c>
      <c r="AL28" s="25"/>
      <c r="AM28" s="23"/>
      <c r="AN28" s="134" t="s">
        <v>35</v>
      </c>
      <c r="AO28" s="32"/>
      <c r="AP28" s="137">
        <f>IF(AP26="","",AP26/AP27)</f>
        <v>161.4</v>
      </c>
      <c r="AQ28" s="30"/>
      <c r="AR28" s="140">
        <f>AK28-A28</f>
        <v>16.553571428571416</v>
      </c>
    </row>
    <row r="29" spans="1:46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44">
        <f>IF(SUM(D29:AJ29)=0,"",SUM(D29:AJ29))</f>
        <v>23411</v>
      </c>
      <c r="AL29" s="19"/>
      <c r="AM29" s="20"/>
      <c r="AN29" s="36" t="s">
        <v>36</v>
      </c>
      <c r="AO29" s="30"/>
      <c r="AP29" s="111">
        <v>48676</v>
      </c>
      <c r="AQ29" s="30"/>
      <c r="AR29" s="144"/>
    </row>
    <row r="30" spans="1:46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44">
        <f>IF(SUM(D30:AJ30)=0,"",SUM(D30:AJ30))</f>
        <v>134</v>
      </c>
      <c r="AL30" s="113">
        <f>IF(COUNTA(D30:AJ30)=0,"",COUNTA(D30:AJ30))</f>
        <v>12</v>
      </c>
      <c r="AM30" s="242" t="s">
        <v>567</v>
      </c>
      <c r="AN30" s="31" t="s">
        <v>37</v>
      </c>
      <c r="AO30" s="30"/>
      <c r="AP30" s="111">
        <v>279</v>
      </c>
      <c r="AQ30" s="30"/>
      <c r="AR30" s="144"/>
    </row>
    <row r="31" spans="1:46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 t="shared" si="3"/>
        <v>174.70895522388059</v>
      </c>
      <c r="AL31" s="25"/>
      <c r="AM31" s="159"/>
      <c r="AN31" s="132" t="s">
        <v>38</v>
      </c>
      <c r="AO31" s="30"/>
      <c r="AP31" s="137">
        <f>IF(AP29="","",AP29/AP30)</f>
        <v>174.46594982078852</v>
      </c>
      <c r="AQ31" s="30"/>
      <c r="AR31" s="140">
        <f>AK31-A31</f>
        <v>-9.7711442786078351E-2</v>
      </c>
    </row>
    <row r="32" spans="1:46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44">
        <f>IF(SUM(D32:AJ32)=0,"",SUM(D32:AJ32))</f>
        <v>7585</v>
      </c>
      <c r="AL32" s="19"/>
      <c r="AM32" s="185"/>
      <c r="AN32" s="37" t="s">
        <v>39</v>
      </c>
      <c r="AO32" s="30"/>
      <c r="AP32" s="111">
        <v>18568</v>
      </c>
      <c r="AQ32" s="30"/>
      <c r="AR32" s="144"/>
    </row>
    <row r="33" spans="1:44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44">
        <f>IF(SUM(D33:AJ33)=0,"",SUM(D33:AJ33))</f>
        <v>40</v>
      </c>
      <c r="AL33" s="113">
        <f>IF(COUNTA(D33:AJ33)=0,"",COUNTA(D33:AJ33))</f>
        <v>5</v>
      </c>
      <c r="AM33" s="159" t="s">
        <v>547</v>
      </c>
      <c r="AN33" s="27" t="s">
        <v>40</v>
      </c>
      <c r="AO33" s="30"/>
      <c r="AP33" s="111">
        <v>100</v>
      </c>
      <c r="AQ33" s="30"/>
      <c r="AR33" s="144"/>
    </row>
    <row r="34" spans="1:44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>
        <f t="shared" si="3"/>
        <v>189.625</v>
      </c>
      <c r="AL34" s="25"/>
      <c r="AM34" s="159"/>
      <c r="AN34" s="134" t="s">
        <v>41</v>
      </c>
      <c r="AO34" s="30"/>
      <c r="AP34" s="137">
        <f>IF(AP32="","",AP32/AP33)</f>
        <v>185.68</v>
      </c>
      <c r="AQ34" s="30"/>
      <c r="AR34" s="140">
        <f>AK34-A34</f>
        <v>8.9363207547169736</v>
      </c>
    </row>
    <row r="35" spans="1:44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44">
        <f>IF(SUM(D35:AJ35)=0,"",SUM(D35:AJ35))</f>
        <v>3346</v>
      </c>
      <c r="AL35" s="19"/>
      <c r="AM35" s="23"/>
      <c r="AN35" s="37" t="s">
        <v>39</v>
      </c>
      <c r="AP35" s="111">
        <v>4285</v>
      </c>
      <c r="AR35" s="144"/>
    </row>
    <row r="36" spans="1:44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44">
        <f>IF(SUM(D36:AJ36)=0,"",SUM(D36:AJ36))</f>
        <v>17</v>
      </c>
      <c r="AL36" s="113">
        <f>IF(COUNTA(D36:AJ36)=0,"",COUNTA(D36:AJ36))</f>
        <v>2</v>
      </c>
      <c r="AM36" s="159" t="s">
        <v>471</v>
      </c>
      <c r="AN36" s="27" t="s">
        <v>42</v>
      </c>
      <c r="AP36" s="111">
        <v>22</v>
      </c>
      <c r="AR36" s="144"/>
    </row>
    <row r="37" spans="1:44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189"/>
      <c r="AG37" s="189"/>
      <c r="AH37" s="189"/>
      <c r="AI37" s="189"/>
      <c r="AJ37" s="189"/>
      <c r="AK37" s="285">
        <f t="shared" si="3"/>
        <v>196.8235294117647</v>
      </c>
      <c r="AL37" s="25"/>
      <c r="AM37" s="23"/>
      <c r="AN37" s="134" t="s">
        <v>43</v>
      </c>
      <c r="AO37" s="30"/>
      <c r="AP37" s="137">
        <f>IF(AP35="","",AP35/AP36)</f>
        <v>194.77272727272728</v>
      </c>
      <c r="AQ37" s="30"/>
      <c r="AR37" s="140">
        <f>AK37-A37</f>
        <v>6.0140056022408999</v>
      </c>
    </row>
    <row r="38" spans="1:44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44">
        <f>IF(SUM(D38:AJ38)=0,"",SUM(D38:AJ38))</f>
        <v>13266</v>
      </c>
      <c r="AL38" s="19"/>
      <c r="AN38" s="37" t="s">
        <v>44</v>
      </c>
      <c r="AP38" s="111">
        <v>22795</v>
      </c>
      <c r="AR38" s="144"/>
    </row>
    <row r="39" spans="1:44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44">
        <f>IF(SUM(D39:AJ39)=0,"",SUM(D39:AJ39))</f>
        <v>73</v>
      </c>
      <c r="AL39" s="113">
        <f>IF(COUNTA(D39:AJ39)=0,"",COUNTA(D39:AJ39))</f>
        <v>8</v>
      </c>
      <c r="AM39" s="159" t="s">
        <v>511</v>
      </c>
      <c r="AN39" s="27" t="s">
        <v>45</v>
      </c>
      <c r="AP39" s="111">
        <v>124</v>
      </c>
      <c r="AR39" s="144"/>
    </row>
    <row r="40" spans="1:44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4">IF(F38="","",F38/F39)</f>
        <v>195.06666666666666</v>
      </c>
      <c r="G40" s="137"/>
      <c r="H40" s="137"/>
      <c r="I40" s="137"/>
      <c r="J40" s="137">
        <f t="shared" ref="J40" si="5">IF(J38="","",J38/J39)</f>
        <v>182.75</v>
      </c>
      <c r="K40" s="137"/>
      <c r="L40" s="137"/>
      <c r="M40" s="137"/>
      <c r="N40" s="137"/>
      <c r="O40" s="137">
        <f t="shared" ref="O40" si="6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 t="shared" si="3"/>
        <v>181.72602739726028</v>
      </c>
      <c r="AL40" s="25"/>
      <c r="AM40" s="159"/>
      <c r="AN40" s="134" t="s">
        <v>46</v>
      </c>
      <c r="AO40" s="30"/>
      <c r="AP40" s="137">
        <f>IF(AP38="","",AP38/AP39)</f>
        <v>183.83064516129033</v>
      </c>
      <c r="AQ40" s="30"/>
      <c r="AR40" s="140">
        <f>AK40-A40</f>
        <v>-1.3707467962881026</v>
      </c>
    </row>
    <row r="41" spans="1:44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44">
        <f>IF(SUM(D41:AJ41)=0,"",SUM(D41:AJ41))</f>
        <v>12520</v>
      </c>
      <c r="AL41" s="19"/>
      <c r="AM41" s="159"/>
      <c r="AN41" s="36" t="s">
        <v>44</v>
      </c>
      <c r="AO41" s="30"/>
      <c r="AP41" s="111">
        <v>11039</v>
      </c>
      <c r="AQ41" s="30"/>
      <c r="AR41" s="144"/>
    </row>
    <row r="42" spans="1:44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44">
        <f>IF(SUM(D42:AJ42)=0,"",SUM(D42:AJ42))</f>
        <v>77</v>
      </c>
      <c r="AL42" s="113">
        <f>IF(COUNTA(D42:AJ42)=0,"",COUNTA(D42:AJ42))</f>
        <v>8</v>
      </c>
      <c r="AM42" s="242" t="s">
        <v>566</v>
      </c>
      <c r="AN42" s="38" t="s">
        <v>47</v>
      </c>
      <c r="AO42" s="30"/>
      <c r="AP42" s="111">
        <v>68</v>
      </c>
      <c r="AQ42" s="30"/>
      <c r="AR42" s="144"/>
    </row>
    <row r="43" spans="1:44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7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>
        <f t="shared" si="3"/>
        <v>162.59740259740261</v>
      </c>
      <c r="AL43" s="25"/>
      <c r="AM43" s="23"/>
      <c r="AN43" s="132" t="s">
        <v>48</v>
      </c>
      <c r="AO43" s="30"/>
      <c r="AP43" s="137">
        <f>IF(AP41="","",AP41/AP42)</f>
        <v>162.33823529411765</v>
      </c>
      <c r="AQ43" s="30"/>
      <c r="AR43" s="140">
        <f>AK43-A43</f>
        <v>1.8393380812735813</v>
      </c>
    </row>
    <row r="44" spans="1:44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44">
        <f>IF(SUM(D44:AJ44)=0,"",SUM(D44:AJ44))</f>
        <v>1293</v>
      </c>
      <c r="AL44" s="19"/>
      <c r="AM44" s="23"/>
      <c r="AN44" s="36" t="s">
        <v>44</v>
      </c>
      <c r="AO44" s="30"/>
      <c r="AP44" s="111">
        <v>3872</v>
      </c>
      <c r="AQ44" s="30"/>
      <c r="AR44" s="144"/>
    </row>
    <row r="45" spans="1:44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44">
        <f>IF(SUM(D45:AJ45)=0,"",SUM(D45:AJ45))</f>
        <v>8</v>
      </c>
      <c r="AL45" s="113">
        <f>IF(COUNTA(D45:AJ45)=0,"",COUNTA(D45:AJ45))</f>
        <v>1</v>
      </c>
      <c r="AM45" s="159" t="s">
        <v>348</v>
      </c>
      <c r="AN45" s="31" t="s">
        <v>49</v>
      </c>
      <c r="AO45" s="30"/>
      <c r="AP45" s="111">
        <v>26</v>
      </c>
      <c r="AQ45" s="30"/>
      <c r="AR45" s="144"/>
    </row>
    <row r="46" spans="1:44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>
        <f t="shared" si="3"/>
        <v>161.625</v>
      </c>
      <c r="AL46" s="25"/>
      <c r="AM46" s="23"/>
      <c r="AN46" s="132" t="s">
        <v>50</v>
      </c>
      <c r="AO46" s="30"/>
      <c r="AP46" s="137">
        <f>IF(AP44="","",AP44/AP45)</f>
        <v>148.92307692307693</v>
      </c>
      <c r="AQ46" s="30"/>
      <c r="AR46" s="140">
        <f>AK46-A46</f>
        <v>18.347222222222229</v>
      </c>
    </row>
    <row r="47" spans="1:44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44">
        <f>IF(SUM(D47:AJ47)=0,"",SUM(D47:AJ47))</f>
        <v>1500</v>
      </c>
      <c r="AL47" s="19"/>
      <c r="AM47" s="23"/>
      <c r="AN47" s="37" t="s">
        <v>44</v>
      </c>
      <c r="AO47" s="30"/>
      <c r="AP47" s="138">
        <v>6642</v>
      </c>
      <c r="AQ47" s="30"/>
      <c r="AR47" s="149"/>
    </row>
    <row r="48" spans="1:44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44">
        <f>IF(SUM(D48:AJ48)=0,"",SUM(D48:AJ48))</f>
        <v>10</v>
      </c>
      <c r="AL48" s="113">
        <f>IF(COUNTA(D48:AJ48)=0,"",COUNTA(D48:AJ48))</f>
        <v>2</v>
      </c>
      <c r="AM48" s="159" t="s">
        <v>546</v>
      </c>
      <c r="AN48" s="27" t="s">
        <v>241</v>
      </c>
      <c r="AO48" s="30"/>
      <c r="AP48" s="138">
        <v>42</v>
      </c>
      <c r="AQ48" s="30"/>
      <c r="AR48" s="149"/>
    </row>
    <row r="49" spans="1:44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>
        <f t="shared" si="3"/>
        <v>150</v>
      </c>
      <c r="AL49" s="25"/>
      <c r="AM49" s="23"/>
      <c r="AN49" s="134" t="s">
        <v>242</v>
      </c>
      <c r="AO49" s="30"/>
      <c r="AP49" s="137">
        <f>IF(AP47="","",AP47/AP48)</f>
        <v>158.14285714285714</v>
      </c>
      <c r="AQ49" s="30"/>
      <c r="AR49" s="140">
        <f>AK49-A49</f>
        <v>-7.2045454545454675</v>
      </c>
    </row>
    <row r="50" spans="1:44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f>IF(SUM(D50:AJ50)=0,"",SUM(D50:AJ50))</f>
        <v>22101</v>
      </c>
      <c r="AL50" s="19"/>
      <c r="AM50" s="159"/>
      <c r="AN50" s="37" t="s">
        <v>51</v>
      </c>
      <c r="AO50" s="39"/>
      <c r="AP50" s="111">
        <v>42036</v>
      </c>
      <c r="AQ50" s="39"/>
      <c r="AR50" s="144"/>
    </row>
    <row r="51" spans="1:44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f>IF(SUM(D51:AJ51)=0,"",SUM(D51:AJ51))</f>
        <v>118</v>
      </c>
      <c r="AL51" s="113">
        <f>IF(COUNTA(D51:AJ51)=0,"",COUNTA(D51:AJ51))</f>
        <v>11</v>
      </c>
      <c r="AM51" s="242" t="s">
        <v>565</v>
      </c>
      <c r="AN51" s="27" t="s">
        <v>52</v>
      </c>
      <c r="AO51" s="39"/>
      <c r="AP51" s="111">
        <v>222</v>
      </c>
      <c r="AQ51" s="39"/>
      <c r="AR51" s="144"/>
    </row>
    <row r="52" spans="1:44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40">
        <f>+Q50/Q51</f>
        <v>203.78571428571428</v>
      </c>
      <c r="R52" s="240"/>
      <c r="S52" s="240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 t="shared" si="3"/>
        <v>187.29661016949152</v>
      </c>
      <c r="AL52" s="25"/>
      <c r="AM52" s="193"/>
      <c r="AN52" s="134" t="s">
        <v>53</v>
      </c>
      <c r="AO52" s="39"/>
      <c r="AP52" s="137">
        <f>IF(AP50="","",AP50/AP51)</f>
        <v>189.35135135135135</v>
      </c>
      <c r="AQ52" s="39"/>
      <c r="AR52" s="140">
        <f>AK52-A52</f>
        <v>-4.4281604727103172</v>
      </c>
    </row>
    <row r="53" spans="1:44" x14ac:dyDescent="0.25">
      <c r="A53" s="165"/>
      <c r="B53" s="37" t="s">
        <v>289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44">
        <f>IF(SUM(D53:AJ53)=0,"",SUM(D53:AJ53))</f>
        <v>2236</v>
      </c>
      <c r="AL53" s="19"/>
      <c r="AM53" s="193"/>
      <c r="AN53" s="37" t="s">
        <v>289</v>
      </c>
      <c r="AO53" s="39"/>
      <c r="AP53" s="138">
        <v>1743</v>
      </c>
      <c r="AQ53" s="39"/>
      <c r="AR53" s="149"/>
    </row>
    <row r="54" spans="1:44" x14ac:dyDescent="0.25">
      <c r="A54" s="165"/>
      <c r="B54" s="133" t="s">
        <v>290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44">
        <f>IF(SUM(D54:AJ54)=0,"",SUM(D54:AJ54))</f>
        <v>17</v>
      </c>
      <c r="AL54" s="113">
        <f>IF(COUNTA(D54:AJ54)=0,"",COUNTA(D54:AJ54))</f>
        <v>3</v>
      </c>
      <c r="AM54" s="159" t="s">
        <v>544</v>
      </c>
      <c r="AN54" s="133" t="s">
        <v>290</v>
      </c>
      <c r="AO54" s="39"/>
      <c r="AP54" s="138">
        <v>13</v>
      </c>
      <c r="AQ54" s="39"/>
      <c r="AR54" s="149"/>
    </row>
    <row r="55" spans="1:44" x14ac:dyDescent="0.25">
      <c r="A55" s="165"/>
      <c r="B55" s="134" t="s">
        <v>291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>
        <f t="shared" si="3"/>
        <v>131.52941176470588</v>
      </c>
      <c r="AL55" s="25"/>
      <c r="AM55" s="193"/>
      <c r="AN55" s="134" t="s">
        <v>291</v>
      </c>
      <c r="AO55" s="39"/>
      <c r="AP55" s="137">
        <f>IF(AP53="","",AP53/AP54)</f>
        <v>134.07692307692307</v>
      </c>
      <c r="AQ55" s="39"/>
      <c r="AR55" s="140"/>
    </row>
    <row r="56" spans="1:44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f>IF(SUM(D56:AJ56)=0,"",SUM(D56:AJ56))</f>
        <v>17375</v>
      </c>
      <c r="AL56" s="19"/>
      <c r="AM56" s="23"/>
      <c r="AN56" s="37" t="s">
        <v>54</v>
      </c>
      <c r="AO56" s="39"/>
      <c r="AP56" s="110">
        <v>26817</v>
      </c>
      <c r="AQ56" s="39"/>
      <c r="AR56" s="144"/>
    </row>
    <row r="57" spans="1:44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f>IF(SUM(D57:AJ57)=0,"",SUM(D57:AJ57))</f>
        <v>92</v>
      </c>
      <c r="AL57" s="113">
        <f>IF(COUNTA(D57:AJ57)=0,"",COUNTA(D57:AJ57))</f>
        <v>9</v>
      </c>
      <c r="AM57" s="159" t="s">
        <v>545</v>
      </c>
      <c r="AN57" s="27" t="s">
        <v>55</v>
      </c>
      <c r="AO57" s="39"/>
      <c r="AP57" s="113">
        <v>138</v>
      </c>
      <c r="AQ57" s="39"/>
      <c r="AR57" s="144"/>
    </row>
    <row r="58" spans="1:44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40">
        <f>+M56/M57</f>
        <v>206.33333333333334</v>
      </c>
      <c r="N58" s="137"/>
      <c r="O58" s="240">
        <f>+O56/O57</f>
        <v>202.875</v>
      </c>
      <c r="P58" s="240"/>
      <c r="Q58" s="240"/>
      <c r="R58" s="240"/>
      <c r="S58" s="240"/>
      <c r="T58" s="240"/>
      <c r="U58" s="240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 t="shared" si="3"/>
        <v>188.85869565217391</v>
      </c>
      <c r="AL58" s="25"/>
      <c r="AM58" s="159"/>
      <c r="AN58" s="134" t="s">
        <v>56</v>
      </c>
      <c r="AO58" s="39"/>
      <c r="AP58" s="137">
        <f>IF(AP56="","",AP56/AP57)</f>
        <v>194.32608695652175</v>
      </c>
      <c r="AQ58" s="39"/>
      <c r="AR58" s="140">
        <f>AK58-A58</f>
        <v>-2.8935167372066246</v>
      </c>
    </row>
    <row r="59" spans="1:44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f>IF(SUM(D59:AJ59)=0,"",SUM(D59:AJ59))</f>
        <v>4709</v>
      </c>
      <c r="AL59" s="19"/>
      <c r="AM59" s="23"/>
      <c r="AN59" s="37" t="s">
        <v>57</v>
      </c>
      <c r="AO59" s="39"/>
      <c r="AP59" s="113">
        <v>9232</v>
      </c>
      <c r="AQ59" s="39"/>
      <c r="AR59" s="144"/>
    </row>
    <row r="60" spans="1:44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f>IF(SUM(D60:AJ60)=0,"",SUM(D60:AJ60))</f>
        <v>32</v>
      </c>
      <c r="AL60" s="113">
        <f>IF(COUNTA(D60:AJ60)=0,"",COUNTA(D60:AJ60))</f>
        <v>4</v>
      </c>
      <c r="AM60" s="159" t="s">
        <v>510</v>
      </c>
      <c r="AN60" s="27" t="s">
        <v>58</v>
      </c>
      <c r="AO60" s="39"/>
      <c r="AP60" s="113">
        <v>61</v>
      </c>
      <c r="AQ60" s="39"/>
      <c r="AR60" s="144"/>
    </row>
    <row r="61" spans="1:44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8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 t="shared" si="3"/>
        <v>147.15625</v>
      </c>
      <c r="AL61" s="25"/>
      <c r="AM61" s="159"/>
      <c r="AN61" s="134" t="s">
        <v>59</v>
      </c>
      <c r="AO61" s="39"/>
      <c r="AP61" s="137">
        <f>IF(AP59="","",AP59/AP60)</f>
        <v>151.34426229508196</v>
      </c>
      <c r="AQ61" s="39"/>
      <c r="AR61" s="140">
        <f>AK61-A61</f>
        <v>-3.1716188524590052</v>
      </c>
    </row>
    <row r="62" spans="1:44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>
        <f>IF(SUM(D62:AJ62)=0,"",SUM(D62:AJ62))</f>
        <v>460</v>
      </c>
      <c r="AL62" s="19"/>
      <c r="AM62" s="23"/>
      <c r="AN62" s="37" t="s">
        <v>60</v>
      </c>
      <c r="AO62" s="39"/>
      <c r="AP62" s="111">
        <v>1663</v>
      </c>
      <c r="AQ62" s="39"/>
      <c r="AR62" s="144"/>
    </row>
    <row r="63" spans="1:44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>
        <f>IF(SUM(D63:AJ63)=0,"",SUM(D63:AJ63))</f>
        <v>3</v>
      </c>
      <c r="AL63" s="113">
        <f>IF(COUNTA(D63:AJ63)=0,"",COUNTA(D63:AJ63))</f>
        <v>1</v>
      </c>
      <c r="AM63" s="159" t="s">
        <v>375</v>
      </c>
      <c r="AN63" s="27" t="s">
        <v>34</v>
      </c>
      <c r="AO63" s="39"/>
      <c r="AP63" s="111">
        <v>10</v>
      </c>
      <c r="AQ63" s="39"/>
      <c r="AR63" s="144"/>
    </row>
    <row r="64" spans="1:44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>
        <f t="shared" si="3"/>
        <v>153.33333333333334</v>
      </c>
      <c r="AL64" s="25"/>
      <c r="AM64" s="159"/>
      <c r="AN64" s="134" t="s">
        <v>61</v>
      </c>
      <c r="AO64" s="39"/>
      <c r="AP64" s="137">
        <f>IF(AP62="","",AP62/AP63)</f>
        <v>166.3</v>
      </c>
      <c r="AQ64" s="39"/>
      <c r="AR64" s="140">
        <f>AK64-A64</f>
        <v>-12</v>
      </c>
    </row>
    <row r="65" spans="1:44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f>IF(SUM(D65:AJ65)=0,"",SUM(D65:AJ65))</f>
        <v>6337</v>
      </c>
      <c r="AL65" s="19"/>
      <c r="AM65" s="23"/>
      <c r="AN65" s="40" t="s">
        <v>62</v>
      </c>
      <c r="AO65" s="39"/>
      <c r="AP65" s="111">
        <v>8085</v>
      </c>
      <c r="AQ65" s="39"/>
      <c r="AR65" s="144"/>
    </row>
    <row r="66" spans="1:44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f>IF(SUM(D66:AJ66)=0,"",SUM(D66:AJ66))</f>
        <v>48</v>
      </c>
      <c r="AL66" s="113">
        <f>IF(COUNTA(D66:AJ66)=0,"",COUNTA(D66:AJ66))</f>
        <v>6</v>
      </c>
      <c r="AM66" s="287" t="s">
        <v>541</v>
      </c>
      <c r="AN66" s="31" t="s">
        <v>63</v>
      </c>
      <c r="AO66" s="39"/>
      <c r="AP66" s="111">
        <v>61</v>
      </c>
      <c r="AQ66" s="39"/>
      <c r="AR66" s="144"/>
    </row>
    <row r="67" spans="1:44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9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 t="shared" si="3"/>
        <v>132.02083333333334</v>
      </c>
      <c r="AL67" s="25"/>
      <c r="AM67" s="159"/>
      <c r="AN67" s="132" t="s">
        <v>64</v>
      </c>
      <c r="AO67" s="39"/>
      <c r="AP67" s="137">
        <f>IF(AP65="","",AP65/AP66)</f>
        <v>132.54098360655738</v>
      </c>
      <c r="AQ67" s="39"/>
      <c r="AR67" s="140">
        <f>AK67-A67</f>
        <v>-10.912499999999994</v>
      </c>
    </row>
    <row r="68" spans="1:44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f>IF(SUM(D68:AJ68)=0,"",SUM(D68:AJ68))</f>
        <v>16889</v>
      </c>
      <c r="AL68" s="19"/>
      <c r="AM68" s="23"/>
      <c r="AN68" s="35" t="s">
        <v>65</v>
      </c>
      <c r="AO68" s="39"/>
      <c r="AP68" s="111">
        <v>31026</v>
      </c>
      <c r="AQ68" s="39"/>
      <c r="AR68" s="144"/>
    </row>
    <row r="69" spans="1:44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f>IF(SUM(D69:AJ69)=0,"",SUM(D69:AJ69))</f>
        <v>95</v>
      </c>
      <c r="AL69" s="113">
        <f>IF(COUNTA(D69:AJ69)=0,"",COUNTA(D69:AJ69))</f>
        <v>11</v>
      </c>
      <c r="AM69" s="159" t="s">
        <v>540</v>
      </c>
      <c r="AN69" s="27" t="s">
        <v>66</v>
      </c>
      <c r="AO69" s="39"/>
      <c r="AP69" s="111">
        <v>175</v>
      </c>
      <c r="AQ69" s="39"/>
      <c r="AR69" s="144"/>
    </row>
    <row r="70" spans="1:44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10">+V68/V69</f>
        <v>182</v>
      </c>
      <c r="W70" s="137">
        <f t="shared" si="10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 t="shared" si="3"/>
        <v>177.77894736842106</v>
      </c>
      <c r="AL70" s="25"/>
      <c r="AM70" s="159"/>
      <c r="AN70" s="134" t="s">
        <v>67</v>
      </c>
      <c r="AO70" s="39"/>
      <c r="AP70" s="137">
        <f>IF(AP68="","",AP68/AP69)</f>
        <v>177.29142857142858</v>
      </c>
      <c r="AQ70" s="39"/>
      <c r="AR70" s="140">
        <f>AK70-A70</f>
        <v>-3.4555023923444992</v>
      </c>
    </row>
    <row r="71" spans="1:44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f>IF(SUM(D71:AJ71)=0,"",SUM(D71:AJ71))</f>
        <v>5011</v>
      </c>
      <c r="AL71" s="19"/>
      <c r="AM71" s="23"/>
      <c r="AN71" s="37" t="s">
        <v>68</v>
      </c>
      <c r="AO71" s="39"/>
      <c r="AP71" s="111">
        <v>12912</v>
      </c>
      <c r="AQ71" s="39"/>
      <c r="AR71" s="144"/>
    </row>
    <row r="72" spans="1:44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f>IF(SUM(D72:AJ72)=0,"",SUM(D72:AJ72))</f>
        <v>29</v>
      </c>
      <c r="AL72" s="113">
        <f>IF(COUNTA(D72:AJ72)=0,"",COUNTA(D72:AJ72))</f>
        <v>3</v>
      </c>
      <c r="AM72" s="159" t="s">
        <v>473</v>
      </c>
      <c r="AN72" s="27" t="s">
        <v>69</v>
      </c>
      <c r="AO72" s="39"/>
      <c r="AP72" s="111">
        <v>73</v>
      </c>
      <c r="AQ72" s="39"/>
      <c r="AR72" s="144"/>
    </row>
    <row r="73" spans="1:44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11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 t="shared" si="3"/>
        <v>172.79310344827587</v>
      </c>
      <c r="AL73" s="25"/>
      <c r="AM73" s="159"/>
      <c r="AN73" s="134" t="s">
        <v>70</v>
      </c>
      <c r="AO73" s="39"/>
      <c r="AP73" s="137">
        <f>IF(AP71="","",AP71/AP72)</f>
        <v>176.87671232876713</v>
      </c>
      <c r="AQ73" s="39"/>
      <c r="AR73" s="140">
        <f>AK73-A73</f>
        <v>-8.364199922510636</v>
      </c>
    </row>
    <row r="74" spans="1:44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>
        <f>IF(SUM(D74:AJ74)=0,"",SUM(D74:AJ74))</f>
        <v>4539</v>
      </c>
      <c r="AL74" s="19"/>
      <c r="AM74" s="20"/>
      <c r="AN74" s="40" t="s">
        <v>68</v>
      </c>
      <c r="AO74" s="39"/>
      <c r="AP74" s="138">
        <v>12752</v>
      </c>
      <c r="AQ74" s="39"/>
      <c r="AR74" s="144"/>
    </row>
    <row r="75" spans="1:44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>
        <f>IF(SUM(D75:AJ75)=0,"",SUM(D75:AJ75))</f>
        <v>28</v>
      </c>
      <c r="AL75" s="113">
        <f>IF(COUNTA(D75:AJ75)=0,"",COUNTA(D75:AJ75))</f>
        <v>3</v>
      </c>
      <c r="AM75" s="159" t="s">
        <v>472</v>
      </c>
      <c r="AN75" s="31" t="s">
        <v>71</v>
      </c>
      <c r="AO75" s="39"/>
      <c r="AP75" s="138">
        <v>73</v>
      </c>
      <c r="AQ75" s="39"/>
      <c r="AR75" s="144"/>
    </row>
    <row r="76" spans="1:44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12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>
        <f t="shared" si="3"/>
        <v>162.10714285714286</v>
      </c>
      <c r="AL76" s="25"/>
      <c r="AM76" s="159"/>
      <c r="AN76" s="132" t="s">
        <v>72</v>
      </c>
      <c r="AO76" s="39"/>
      <c r="AP76" s="137">
        <f>IF(AP74="","",AP74/AP75)</f>
        <v>174.68493150684932</v>
      </c>
      <c r="AQ76" s="39"/>
      <c r="AR76" s="140">
        <f>AK76-A76</f>
        <v>-13.129699248120289</v>
      </c>
    </row>
    <row r="77" spans="1:44" x14ac:dyDescent="0.25">
      <c r="A77" s="165"/>
      <c r="B77" s="222" t="s">
        <v>292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44">
        <f>IF(SUM(D77:AJ77)=0,"",SUM(D77:AJ77))</f>
        <v>2220</v>
      </c>
      <c r="AL77" s="19"/>
      <c r="AM77" s="159"/>
      <c r="AN77" s="222" t="s">
        <v>292</v>
      </c>
      <c r="AO77" s="39"/>
      <c r="AP77" s="138">
        <v>1788</v>
      </c>
      <c r="AQ77" s="39"/>
      <c r="AR77" s="149"/>
    </row>
    <row r="78" spans="1:44" x14ac:dyDescent="0.25">
      <c r="A78" s="165"/>
      <c r="B78" s="221" t="s">
        <v>293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44">
        <f>IF(SUM(D78:AJ78)=0,"",SUM(D78:AJ78))</f>
        <v>17</v>
      </c>
      <c r="AL78" s="113">
        <f>IF(COUNTA(D78:AJ78)=0,"",COUNTA(D78:AJ78))</f>
        <v>3</v>
      </c>
      <c r="AM78" s="159" t="s">
        <v>543</v>
      </c>
      <c r="AN78" s="221" t="s">
        <v>542</v>
      </c>
      <c r="AO78" s="39"/>
      <c r="AP78" s="138">
        <v>13</v>
      </c>
      <c r="AQ78" s="39"/>
      <c r="AR78" s="149"/>
    </row>
    <row r="79" spans="1:44" x14ac:dyDescent="0.25">
      <c r="A79" s="137"/>
      <c r="B79" s="223" t="s">
        <v>294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>
        <f t="shared" si="3"/>
        <v>130.58823529411765</v>
      </c>
      <c r="AL79" s="25"/>
      <c r="AM79" s="159"/>
      <c r="AN79" s="223" t="s">
        <v>294</v>
      </c>
      <c r="AO79" s="39"/>
      <c r="AP79" s="137">
        <f>IF(AP77="","",AP77/AP78)</f>
        <v>137.53846153846155</v>
      </c>
      <c r="AQ79" s="39"/>
      <c r="AR79" s="140"/>
    </row>
    <row r="80" spans="1:44" x14ac:dyDescent="0.25">
      <c r="A80" s="138">
        <v>30507</v>
      </c>
      <c r="B80" s="222" t="s">
        <v>260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44">
        <f>IF(SUM(D80:AJ80)=0,"",SUM(D80:AJ80))</f>
        <v>20992</v>
      </c>
      <c r="AL80" s="19"/>
      <c r="AM80" s="159"/>
      <c r="AN80" s="222" t="s">
        <v>260</v>
      </c>
      <c r="AO80" s="39"/>
      <c r="AP80" s="138">
        <v>35299</v>
      </c>
      <c r="AQ80" s="39"/>
      <c r="AR80" s="149"/>
    </row>
    <row r="81" spans="1:46" x14ac:dyDescent="0.25">
      <c r="A81" s="138">
        <v>162</v>
      </c>
      <c r="B81" s="221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44">
        <f>IF(SUM(D81:AJ81)=0,"",SUM(D81:AJ81))</f>
        <v>113</v>
      </c>
      <c r="AL81" s="113">
        <f>IF(COUNTA(D81:AJ81)=0,"",COUNTA(D81:AJ81))</f>
        <v>11</v>
      </c>
      <c r="AM81" s="159" t="s">
        <v>558</v>
      </c>
      <c r="AN81" s="221" t="s">
        <v>26</v>
      </c>
      <c r="AO81" s="39"/>
      <c r="AP81" s="138">
        <v>189</v>
      </c>
      <c r="AQ81" s="39"/>
      <c r="AR81" s="149"/>
    </row>
    <row r="82" spans="1:46" x14ac:dyDescent="0.25">
      <c r="A82" s="137">
        <f>A80/A81</f>
        <v>188.31481481481481</v>
      </c>
      <c r="B82" s="223" t="s">
        <v>271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13">+AC80/AC81</f>
        <v>189.66666666666666</v>
      </c>
      <c r="AD82" s="137">
        <f t="shared" si="13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 t="shared" si="3"/>
        <v>185.76991150442478</v>
      </c>
      <c r="AL82" s="25"/>
      <c r="AM82" s="159"/>
      <c r="AN82" s="223" t="s">
        <v>271</v>
      </c>
      <c r="AO82" s="39"/>
      <c r="AP82" s="137">
        <f>IF(AP80="","",AP80/AP81)</f>
        <v>186.76719576719577</v>
      </c>
      <c r="AQ82" s="39"/>
      <c r="AR82" s="140">
        <f>AK82-A82</f>
        <v>-2.5449033103900263</v>
      </c>
    </row>
    <row r="83" spans="1:46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>
        <f>IF(SUM(D83:AJ83)=0,"",SUM(D83:AJ83))</f>
        <v>8991</v>
      </c>
      <c r="AL83" s="19"/>
      <c r="AM83" s="159"/>
      <c r="AN83" s="40" t="s">
        <v>73</v>
      </c>
      <c r="AO83" s="39"/>
      <c r="AP83" s="111">
        <v>12386</v>
      </c>
      <c r="AQ83" s="39"/>
      <c r="AR83" s="144"/>
      <c r="AT83" s="182"/>
    </row>
    <row r="84" spans="1:46" x14ac:dyDescent="0.25">
      <c r="A84" s="111">
        <v>72</v>
      </c>
      <c r="B84" s="224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>
        <f>IF(SUM(D84:AJ84)=0,"",SUM(D84:AJ84))</f>
        <v>61</v>
      </c>
      <c r="AL84" s="113">
        <f>IF(COUNTA(D84:AJ84)=0,"",COUNTA(D84:AJ84))</f>
        <v>7</v>
      </c>
      <c r="AM84" s="159" t="s">
        <v>474</v>
      </c>
      <c r="AN84" s="31" t="s">
        <v>74</v>
      </c>
      <c r="AO84" s="39"/>
      <c r="AP84" s="111">
        <v>84</v>
      </c>
      <c r="AQ84" s="39"/>
      <c r="AR84" s="144"/>
      <c r="AT84" s="182"/>
    </row>
    <row r="85" spans="1:46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>
        <f t="shared" si="3"/>
        <v>147.39344262295083</v>
      </c>
      <c r="AL85" s="25"/>
      <c r="AM85" s="20"/>
      <c r="AN85" s="132" t="s">
        <v>75</v>
      </c>
      <c r="AO85" s="39"/>
      <c r="AP85" s="137">
        <f>IF(AP83="","",AP83/AP84)</f>
        <v>147.45238095238096</v>
      </c>
      <c r="AQ85" s="39"/>
      <c r="AR85" s="140">
        <f>AK85-A85</f>
        <v>-4.9260018214936281</v>
      </c>
      <c r="AT85" s="181"/>
    </row>
    <row r="86" spans="1:46" x14ac:dyDescent="0.25">
      <c r="A86" s="138">
        <v>0</v>
      </c>
      <c r="B86" s="225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44">
        <f>IF(SUM(D86:AJ86)=0,"",SUM(D86:AJ86))</f>
        <v>7885</v>
      </c>
      <c r="AL86" s="19"/>
      <c r="AM86" s="20"/>
      <c r="AN86" s="225" t="s">
        <v>76</v>
      </c>
      <c r="AO86" s="39"/>
      <c r="AP86" s="138">
        <v>6901</v>
      </c>
      <c r="AQ86" s="39"/>
      <c r="AR86" s="149"/>
      <c r="AT86" s="181"/>
    </row>
    <row r="87" spans="1:46" x14ac:dyDescent="0.25">
      <c r="A87" s="165"/>
      <c r="B87" s="224" t="s">
        <v>261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44">
        <f>IF(SUM(D87:AJ87)=0,"",SUM(D87:AJ87))</f>
        <v>48</v>
      </c>
      <c r="AL87" s="113">
        <f>IF(COUNTA(D87:AJ87)=0,"",COUNTA(D87:AJ87))</f>
        <v>5</v>
      </c>
      <c r="AM87" s="159" t="s">
        <v>475</v>
      </c>
      <c r="AN87" s="224" t="s">
        <v>261</v>
      </c>
      <c r="AO87" s="39"/>
      <c r="AP87" s="138">
        <v>42</v>
      </c>
      <c r="AQ87" s="39"/>
      <c r="AR87" s="149"/>
      <c r="AT87" s="181"/>
    </row>
    <row r="88" spans="1:46" x14ac:dyDescent="0.25">
      <c r="A88" s="137"/>
      <c r="B88" s="226" t="s">
        <v>272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>
        <f t="shared" si="3"/>
        <v>164.27083333333334</v>
      </c>
      <c r="AL88" s="25"/>
      <c r="AM88" s="20"/>
      <c r="AN88" s="226" t="s">
        <v>272</v>
      </c>
      <c r="AO88" s="39"/>
      <c r="AP88" s="137">
        <f>IF(AP86="","",AP86/AP87)</f>
        <v>164.3095238095238</v>
      </c>
      <c r="AQ88" s="39"/>
      <c r="AR88" s="140"/>
      <c r="AT88" s="181"/>
    </row>
    <row r="89" spans="1:46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f>IF(SUM(D89:AJ89)=0,"",SUM(D89:AJ89))</f>
        <v>669</v>
      </c>
      <c r="AL89" s="19"/>
      <c r="AM89" s="23"/>
      <c r="AN89" s="37" t="s">
        <v>76</v>
      </c>
      <c r="AO89" s="39"/>
      <c r="AP89" s="138">
        <v>2257</v>
      </c>
      <c r="AQ89" s="39"/>
      <c r="AR89" s="144"/>
      <c r="AT89" s="180"/>
    </row>
    <row r="90" spans="1:46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f>IF(SUM(D90:AJ90)=0,"",SUM(D90:AJ90))</f>
        <v>5</v>
      </c>
      <c r="AL90" s="113">
        <f>IF(COUNTA(D90:AJ90)=0,"",COUNTA(D90:AJ90))</f>
        <v>1</v>
      </c>
      <c r="AM90" s="159" t="s">
        <v>537</v>
      </c>
      <c r="AN90" s="27" t="s">
        <v>77</v>
      </c>
      <c r="AO90" s="39"/>
      <c r="AP90" s="138">
        <v>15</v>
      </c>
      <c r="AQ90" s="39"/>
      <c r="AR90" s="144"/>
      <c r="AT90" s="180"/>
    </row>
    <row r="91" spans="1:46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14">+AH89/AH90</f>
        <v>133.80000000000001</v>
      </c>
      <c r="AI91" s="137"/>
      <c r="AJ91" s="137"/>
      <c r="AK91" s="137">
        <f t="shared" si="3"/>
        <v>133.80000000000001</v>
      </c>
      <c r="AL91" s="25"/>
      <c r="AM91" s="23"/>
      <c r="AN91" s="134" t="s">
        <v>78</v>
      </c>
      <c r="AO91" s="39"/>
      <c r="AP91" s="137">
        <f>IF(AP89="","",AP89/AP90)</f>
        <v>150.46666666666667</v>
      </c>
      <c r="AQ91" s="39"/>
      <c r="AR91" s="140"/>
      <c r="AT91" s="181"/>
    </row>
    <row r="92" spans="1:46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>
        <f>IF(SUM(D92:AJ92)=0,"",SUM(D92:AJ92))</f>
        <v>1970</v>
      </c>
      <c r="AL92" s="19"/>
      <c r="AM92" s="159"/>
      <c r="AN92" s="40" t="s">
        <v>79</v>
      </c>
      <c r="AO92" s="39"/>
      <c r="AP92" s="111">
        <v>3263</v>
      </c>
      <c r="AQ92" s="39"/>
      <c r="AR92" s="144"/>
      <c r="AT92" s="182"/>
    </row>
    <row r="93" spans="1:46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>
        <f>IF(SUM(D93:AJ93)=0,"",SUM(D93:AJ93))</f>
        <v>12</v>
      </c>
      <c r="AL93" s="113">
        <f>IF(COUNTA(D93:AJ93)=0,"",COUNTA(D93:AJ93))</f>
        <v>2</v>
      </c>
      <c r="AM93" s="280" t="s">
        <v>476</v>
      </c>
      <c r="AN93" s="31" t="s">
        <v>80</v>
      </c>
      <c r="AO93" s="39"/>
      <c r="AP93" s="111">
        <v>20</v>
      </c>
      <c r="AQ93" s="39"/>
      <c r="AR93" s="144"/>
      <c r="AT93" s="182"/>
    </row>
    <row r="94" spans="1:46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37">
        <f t="shared" ref="AK94" si="15">IF(AK92="","",AK92/AK93)</f>
        <v>164.16666666666666</v>
      </c>
      <c r="AL94" s="25"/>
      <c r="AM94" s="23"/>
      <c r="AN94" s="132" t="s">
        <v>81</v>
      </c>
      <c r="AO94" s="39"/>
      <c r="AP94" s="137">
        <f>IF(AP92="","",AP92/AP93)</f>
        <v>163.15</v>
      </c>
      <c r="AQ94" s="39"/>
      <c r="AR94" s="140"/>
      <c r="AT94" s="181"/>
    </row>
    <row r="95" spans="1:46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 t="str">
        <f>IF(SUM(D95:F95)=0,"",SUM(D95:F95))</f>
        <v/>
      </c>
      <c r="AL95" s="19"/>
      <c r="AM95" s="23"/>
      <c r="AN95" s="37" t="s">
        <v>82</v>
      </c>
      <c r="AO95" s="39"/>
      <c r="AP95" s="111">
        <v>2135</v>
      </c>
      <c r="AQ95" s="39"/>
      <c r="AR95" s="149"/>
      <c r="AT95" s="182"/>
    </row>
    <row r="96" spans="1:46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 t="str">
        <f>IF(SUM(D96:F96)=0,"",SUM(D96:F96))</f>
        <v/>
      </c>
      <c r="AL96" s="113" t="str">
        <f>IF(COUNTA(D96:F96)=0,"",COUNTA(D96:F96))</f>
        <v/>
      </c>
      <c r="AM96" s="159"/>
      <c r="AN96" s="27" t="s">
        <v>83</v>
      </c>
      <c r="AO96" s="39"/>
      <c r="AP96" s="113">
        <v>13</v>
      </c>
      <c r="AQ96" s="39"/>
      <c r="AR96" s="144"/>
      <c r="AT96" s="183"/>
    </row>
    <row r="97" spans="1:46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37" t="str">
        <f t="shared" ref="AK97" si="16">IF(AK95="","",AK95/AK96)</f>
        <v/>
      </c>
      <c r="AL97" s="25"/>
      <c r="AM97" s="23"/>
      <c r="AN97" s="134" t="s">
        <v>84</v>
      </c>
      <c r="AO97" s="39"/>
      <c r="AP97" s="137">
        <f>IF(AP95="","",AP95/AP96)</f>
        <v>164.23076923076923</v>
      </c>
      <c r="AQ97" s="39"/>
      <c r="AR97" s="140"/>
      <c r="AT97" s="181"/>
    </row>
    <row r="98" spans="1:46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f>IF(SUM(D98:AJ98)=0,"",SUM(D98:AJ98))</f>
        <v>6408</v>
      </c>
      <c r="AL98" s="19"/>
      <c r="AM98" s="159"/>
      <c r="AN98" s="40" t="s">
        <v>85</v>
      </c>
      <c r="AO98" s="39"/>
      <c r="AP98" s="113">
        <v>5740</v>
      </c>
      <c r="AQ98" s="39"/>
      <c r="AR98" s="144"/>
      <c r="AT98" s="183"/>
    </row>
    <row r="99" spans="1:46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f>IF(SUM(D99:AJ99)=0,"",SUM(D99:AJ99))</f>
        <v>38</v>
      </c>
      <c r="AL99" s="113">
        <f>IF(COUNTA(D99:AJ99)=0,"",COUNTA(D99:AJ99))</f>
        <v>4</v>
      </c>
      <c r="AM99" s="159" t="s">
        <v>538</v>
      </c>
      <c r="AN99" s="31" t="s">
        <v>86</v>
      </c>
      <c r="AO99" s="39"/>
      <c r="AP99" s="113">
        <v>35</v>
      </c>
      <c r="AQ99" s="39"/>
      <c r="AR99" s="144"/>
      <c r="AT99" s="183"/>
    </row>
    <row r="100" spans="1:46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 t="shared" ref="AK100:AK127" si="17">IF(AK98="","",AK98/AK99)</f>
        <v>168.63157894736841</v>
      </c>
      <c r="AL100" s="25"/>
      <c r="AM100" s="23"/>
      <c r="AN100" s="132" t="s">
        <v>87</v>
      </c>
      <c r="AO100" s="39"/>
      <c r="AP100" s="137">
        <f>IF(AP98="","",AP98/AP99)</f>
        <v>164</v>
      </c>
      <c r="AQ100" s="39"/>
      <c r="AR100" s="140">
        <f>AK100-A100</f>
        <v>15.798245614035068</v>
      </c>
      <c r="AT100" s="181"/>
    </row>
    <row r="101" spans="1:46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f>IF(SUM(D101:AJ101)=0,"",SUM(D101:AJ101))</f>
        <v>2608</v>
      </c>
      <c r="AL101" s="19"/>
      <c r="AM101" s="20"/>
      <c r="AN101" s="37" t="s">
        <v>88</v>
      </c>
      <c r="AO101" s="39"/>
      <c r="AP101" s="138">
        <v>12310</v>
      </c>
      <c r="AQ101" s="39"/>
      <c r="AR101" s="144"/>
      <c r="AT101" s="180"/>
    </row>
    <row r="102" spans="1:46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f>IF(SUM(D102:AJ102)=0,"",SUM(D102:AJ102))</f>
        <v>15</v>
      </c>
      <c r="AL102" s="113">
        <f>IF(COUNTA(D102:AJ102)=0,"",COUNTA(D102:AJ102))</f>
        <v>2</v>
      </c>
      <c r="AM102" s="159" t="s">
        <v>539</v>
      </c>
      <c r="AN102" s="27" t="s">
        <v>89</v>
      </c>
      <c r="AO102" s="39"/>
      <c r="AP102" s="138">
        <v>65</v>
      </c>
      <c r="AQ102" s="39"/>
      <c r="AR102" s="144"/>
      <c r="AT102" s="180"/>
    </row>
    <row r="103" spans="1:46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37">
        <f t="shared" si="17"/>
        <v>173.86666666666667</v>
      </c>
      <c r="AL103" s="25"/>
      <c r="AM103" s="204"/>
      <c r="AN103" s="134" t="s">
        <v>90</v>
      </c>
      <c r="AO103" s="39"/>
      <c r="AP103" s="137">
        <f>IF(AP101="","",AP101/AP102)</f>
        <v>189.38461538461539</v>
      </c>
      <c r="AQ103" s="39"/>
      <c r="AR103" s="140">
        <f>AK103-A103</f>
        <v>-17.883333333333326</v>
      </c>
      <c r="AT103" s="181"/>
    </row>
    <row r="104" spans="1:46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f>IF(SUM(D104:AJ104)=0,"",SUM(D104:AJ104))</f>
        <v>6299</v>
      </c>
      <c r="AL104" s="19"/>
      <c r="AM104" s="159"/>
      <c r="AN104" s="40" t="s">
        <v>88</v>
      </c>
      <c r="AO104" s="39"/>
      <c r="AP104" s="111">
        <v>9332</v>
      </c>
      <c r="AQ104" s="39"/>
      <c r="AR104" s="144"/>
      <c r="AT104" s="182"/>
    </row>
    <row r="105" spans="1:46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f>IF(SUM(D105:AJ105)=0,"",SUM(D105:AJ105))</f>
        <v>36</v>
      </c>
      <c r="AL105" s="113">
        <f>IF(COUNTA(D105:AJ105)=0,"",COUNTA(D105:AJ105))</f>
        <v>3</v>
      </c>
      <c r="AM105" s="159" t="s">
        <v>460</v>
      </c>
      <c r="AN105" s="31" t="s">
        <v>91</v>
      </c>
      <c r="AO105" s="39"/>
      <c r="AP105" s="111">
        <v>53</v>
      </c>
      <c r="AQ105" s="39"/>
      <c r="AR105" s="144"/>
      <c r="AT105" s="182"/>
    </row>
    <row r="106" spans="1:46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si="17"/>
        <v>174.97222222222223</v>
      </c>
      <c r="AL106" s="25"/>
      <c r="AM106" s="159"/>
      <c r="AN106" s="132" t="s">
        <v>92</v>
      </c>
      <c r="AO106" s="39"/>
      <c r="AP106" s="137">
        <f>IF(AP104="","",AP104/AP105)</f>
        <v>176.0754716981132</v>
      </c>
      <c r="AQ106" s="39"/>
      <c r="AR106" s="140">
        <f>AK106-A106</f>
        <v>-1.0490543735224662</v>
      </c>
      <c r="AT106" s="181"/>
    </row>
    <row r="107" spans="1:46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>
        <f>IF(SUM(D107:AJ107)=0,"",SUM(D107:AJ107))</f>
        <v>2843</v>
      </c>
      <c r="AL107" s="19"/>
      <c r="AM107" s="23"/>
      <c r="AN107" s="40" t="s">
        <v>93</v>
      </c>
      <c r="AO107" s="39"/>
      <c r="AP107" s="111">
        <v>4168</v>
      </c>
      <c r="AQ107" s="39"/>
      <c r="AR107" s="144"/>
      <c r="AT107" s="182"/>
    </row>
    <row r="108" spans="1:46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>
        <f>IF(SUM(D108:AJ108)=0,"",SUM(D108:AJ108))</f>
        <v>18</v>
      </c>
      <c r="AL108" s="113">
        <f>IF(COUNTA(D108:AJ108)=0,"",COUNTA(D108:AJ108))</f>
        <v>3</v>
      </c>
      <c r="AM108" s="159" t="s">
        <v>477</v>
      </c>
      <c r="AN108" s="31" t="s">
        <v>94</v>
      </c>
      <c r="AO108" s="39"/>
      <c r="AP108" s="111">
        <v>26</v>
      </c>
      <c r="AQ108" s="39"/>
      <c r="AR108" s="144"/>
      <c r="AT108" s="182"/>
    </row>
    <row r="109" spans="1:46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>
        <f t="shared" si="17"/>
        <v>157.94444444444446</v>
      </c>
      <c r="AL109" s="25"/>
      <c r="AM109" s="23"/>
      <c r="AN109" s="132" t="s">
        <v>95</v>
      </c>
      <c r="AO109" s="39"/>
      <c r="AP109" s="137">
        <f>IF(AP107="","",AP107/AP108)</f>
        <v>160.30769230769232</v>
      </c>
      <c r="AQ109" s="39"/>
      <c r="AR109" s="140">
        <f>AK109-A109</f>
        <v>-7.7698412698412653</v>
      </c>
      <c r="AT109" s="181"/>
    </row>
    <row r="110" spans="1:46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44">
        <f>IF(SUM(D110:AJ110)=0,"",SUM(D110:AJ110))</f>
        <v>9459</v>
      </c>
      <c r="AL110" s="19"/>
      <c r="AM110" s="23"/>
      <c r="AN110" s="40" t="s">
        <v>211</v>
      </c>
      <c r="AO110" s="39"/>
      <c r="AP110" s="138">
        <v>16813</v>
      </c>
      <c r="AQ110" s="39"/>
      <c r="AR110" s="149"/>
      <c r="AT110" s="181"/>
    </row>
    <row r="111" spans="1:46" x14ac:dyDescent="0.25">
      <c r="A111" s="138">
        <v>84</v>
      </c>
      <c r="B111" s="131" t="s">
        <v>259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44">
        <f>IF(SUM(D111:AJ111)=0,"",SUM(D111:AJ111))</f>
        <v>70</v>
      </c>
      <c r="AL111" s="113">
        <f>IF(COUNTA(D111:AJ111)=0,"",COUNTA(D111:AJ111))</f>
        <v>8</v>
      </c>
      <c r="AM111" s="287" t="s">
        <v>509</v>
      </c>
      <c r="AN111" s="131" t="s">
        <v>259</v>
      </c>
      <c r="AO111" s="39"/>
      <c r="AP111" s="138">
        <v>121</v>
      </c>
      <c r="AQ111" s="39"/>
      <c r="AR111" s="149"/>
      <c r="AT111" s="181"/>
    </row>
    <row r="112" spans="1:46" x14ac:dyDescent="0.25">
      <c r="A112" s="137">
        <f>A110/A111</f>
        <v>139.8452380952381</v>
      </c>
      <c r="B112" s="132" t="s">
        <v>270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 t="shared" si="17"/>
        <v>135.12857142857143</v>
      </c>
      <c r="AL112" s="25"/>
      <c r="AM112" s="23"/>
      <c r="AN112" s="132" t="s">
        <v>270</v>
      </c>
      <c r="AO112" s="39"/>
      <c r="AP112" s="137">
        <f>IF(AP110="","",AP110/AP111)</f>
        <v>138.95041322314049</v>
      </c>
      <c r="AQ112" s="39"/>
      <c r="AR112" s="140">
        <f>AK112-A112</f>
        <v>-4.7166666666666686</v>
      </c>
      <c r="AT112" s="181"/>
    </row>
    <row r="113" spans="1:44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1869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f>IF(SUM(D113:AJ113)=0,"",SUM(D113:AJ113))</f>
        <v>15255</v>
      </c>
      <c r="AL113" s="19"/>
      <c r="AM113" s="23"/>
      <c r="AN113" s="40" t="s">
        <v>211</v>
      </c>
      <c r="AO113" s="39"/>
      <c r="AP113" s="138">
        <v>29897</v>
      </c>
      <c r="AQ113" s="39"/>
      <c r="AR113" s="149"/>
    </row>
    <row r="114" spans="1:44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f>IF(SUM(D114:AJ114)=0,"",SUM(D114:AJ114))</f>
        <v>88</v>
      </c>
      <c r="AL114" s="113">
        <f>IF(COUNTA(D114:AJ114)=0,"",COUNTA(D114:AJ114))</f>
        <v>7</v>
      </c>
      <c r="AM114" s="159" t="s">
        <v>557</v>
      </c>
      <c r="AN114" s="131" t="s">
        <v>212</v>
      </c>
      <c r="AO114" s="39"/>
      <c r="AP114" s="138">
        <v>172</v>
      </c>
      <c r="AQ114" s="39"/>
      <c r="AR114" s="149"/>
    </row>
    <row r="115" spans="1:44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169.90909090909091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37">
        <f t="shared" si="17"/>
        <v>173.35227272727272</v>
      </c>
      <c r="AL115" s="25"/>
      <c r="AM115" s="159"/>
      <c r="AN115" s="177" t="s">
        <v>215</v>
      </c>
      <c r="AO115" s="39"/>
      <c r="AP115" s="137">
        <f>IF(AP113="","",AP113/AP114)</f>
        <v>173.81976744186048</v>
      </c>
      <c r="AQ115" s="39"/>
      <c r="AR115" s="140">
        <f>AK115-A115</f>
        <v>-3.0887210615471474</v>
      </c>
    </row>
    <row r="116" spans="1:44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>
        <f>IF(SUM(D116:AJ116)=0,"",SUM(D116:AJ116))</f>
        <v>4733</v>
      </c>
      <c r="AL116" s="19"/>
      <c r="AM116" s="23"/>
      <c r="AN116" s="40" t="s">
        <v>96</v>
      </c>
      <c r="AO116" s="39"/>
      <c r="AP116" s="111">
        <v>12717</v>
      </c>
      <c r="AQ116" s="39"/>
      <c r="AR116" s="144"/>
    </row>
    <row r="117" spans="1:44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>
        <f>IF(SUM(D117:AJ117)=0,"",SUM(D117:AJ117))</f>
        <v>29</v>
      </c>
      <c r="AL117" s="113">
        <f>IF(COUNTA(D117:AJ117)=0,"",COUNTA(D117:AJ117))</f>
        <v>4</v>
      </c>
      <c r="AM117" s="159" t="s">
        <v>461</v>
      </c>
      <c r="AN117" s="31" t="s">
        <v>97</v>
      </c>
      <c r="AO117" s="39"/>
      <c r="AP117" s="111">
        <v>77</v>
      </c>
      <c r="AQ117" s="39"/>
      <c r="AR117" s="144"/>
    </row>
    <row r="118" spans="1:44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>
        <f t="shared" si="17"/>
        <v>163.20689655172413</v>
      </c>
      <c r="AL118" s="25"/>
      <c r="AM118" s="23"/>
      <c r="AN118" s="132" t="s">
        <v>98</v>
      </c>
      <c r="AO118" s="39"/>
      <c r="AP118" s="137">
        <f>IF(AP116="","",AP116/AP117)</f>
        <v>165.15584415584416</v>
      </c>
      <c r="AQ118" s="39"/>
      <c r="AR118" s="140">
        <f>AK118-A118</f>
        <v>-3.2674624226348499</v>
      </c>
    </row>
    <row r="119" spans="1:44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f>IF(SUM(D119:AJ119)=0,"",SUM(D119:AJ119))</f>
        <v>11191</v>
      </c>
      <c r="AL119" s="19"/>
      <c r="AM119" s="23"/>
      <c r="AN119" s="37" t="s">
        <v>205</v>
      </c>
      <c r="AO119" s="39"/>
      <c r="AP119" s="138">
        <v>27855</v>
      </c>
      <c r="AQ119" s="39"/>
      <c r="AR119" s="149"/>
    </row>
    <row r="120" spans="1:44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f>IF(SUM(D120:AJ120)=0,"",SUM(D120:AJ120))</f>
        <v>64</v>
      </c>
      <c r="AL120" s="113">
        <f>IF(COUNTA(D120:AJ120)=0,"",COUNTA(D120:AJ120))</f>
        <v>8</v>
      </c>
      <c r="AM120" s="159" t="s">
        <v>478</v>
      </c>
      <c r="AN120" s="37" t="s">
        <v>206</v>
      </c>
      <c r="AO120" s="39"/>
      <c r="AP120" s="138">
        <v>156</v>
      </c>
      <c r="AQ120" s="39"/>
      <c r="AR120" s="149"/>
    </row>
    <row r="121" spans="1:44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 t="shared" si="17"/>
        <v>174.859375</v>
      </c>
      <c r="AL121" s="25"/>
      <c r="AM121" s="23"/>
      <c r="AN121" s="134" t="s">
        <v>207</v>
      </c>
      <c r="AO121" s="39"/>
      <c r="AP121" s="137">
        <f>IF(AP119="","",AP119/AP120)</f>
        <v>178.55769230769232</v>
      </c>
      <c r="AQ121" s="39"/>
      <c r="AR121" s="140">
        <f>AK121-A121</f>
        <v>-6.640625</v>
      </c>
    </row>
    <row r="122" spans="1:44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>
        <f>IF(SUM(D122:AJ122)=0,"",SUM(D122:AJ122))</f>
        <v>4605</v>
      </c>
      <c r="AL122" s="19"/>
      <c r="AM122" s="23"/>
      <c r="AN122" s="37" t="s">
        <v>99</v>
      </c>
      <c r="AO122" s="39"/>
      <c r="AP122" s="138">
        <v>8436</v>
      </c>
      <c r="AQ122" s="39"/>
      <c r="AR122" s="149"/>
    </row>
    <row r="123" spans="1:44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>
        <f>IF(SUM(D123:AJ123)=0,"",SUM(D123:AJ123))</f>
        <v>31</v>
      </c>
      <c r="AL123" s="113">
        <f>IF(COUNTA(D123:AJ123)=0,"",COUNTA(D123:AJ123))</f>
        <v>5</v>
      </c>
      <c r="AM123" s="290" t="s">
        <v>536</v>
      </c>
      <c r="AN123" s="27" t="s">
        <v>100</v>
      </c>
      <c r="AO123" s="39"/>
      <c r="AP123" s="138">
        <v>57</v>
      </c>
      <c r="AQ123" s="39"/>
      <c r="AR123" s="149"/>
    </row>
    <row r="124" spans="1:44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>
        <f t="shared" si="17"/>
        <v>148.54838709677421</v>
      </c>
      <c r="AL124" s="25"/>
      <c r="AM124" s="41"/>
      <c r="AN124" s="134" t="s">
        <v>101</v>
      </c>
      <c r="AO124" s="39"/>
      <c r="AP124" s="137">
        <f>IF(AP122="","",AP122/AP123)</f>
        <v>148</v>
      </c>
      <c r="AQ124" s="39"/>
      <c r="AR124" s="140">
        <f>AK124-A124</f>
        <v>2.115551275878687</v>
      </c>
    </row>
    <row r="125" spans="1:44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>
        <f>IF(SUM(D125:AJ125)=0,"",SUM(D125:AJ125))</f>
        <v>1521</v>
      </c>
      <c r="AL125" s="19"/>
      <c r="AM125" s="23"/>
      <c r="AN125" s="37" t="s">
        <v>102</v>
      </c>
      <c r="AO125" s="39"/>
      <c r="AP125" s="138">
        <v>1155</v>
      </c>
      <c r="AQ125" s="39"/>
      <c r="AR125" s="144"/>
    </row>
    <row r="126" spans="1:44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>
        <f>IF(SUM(D126:AJ126)=0,"",SUM(D126:AJ126))</f>
        <v>8</v>
      </c>
      <c r="AL126" s="113">
        <f>IF(COUNTA(D126:AJ126)=0,"",COUNTA(D126:AJ126))</f>
        <v>1</v>
      </c>
      <c r="AM126" s="159" t="s">
        <v>535</v>
      </c>
      <c r="AN126" s="27" t="s">
        <v>26</v>
      </c>
      <c r="AO126" s="39"/>
      <c r="AP126" s="138">
        <v>7</v>
      </c>
      <c r="AQ126" s="39"/>
      <c r="AR126" s="144"/>
    </row>
    <row r="127" spans="1:44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285">
        <f t="shared" si="17"/>
        <v>190.125</v>
      </c>
      <c r="AL127" s="25"/>
      <c r="AM127" s="159"/>
      <c r="AN127" s="134" t="s">
        <v>103</v>
      </c>
      <c r="AO127" s="39"/>
      <c r="AP127" s="137">
        <f>IF(AP125="","",AP125/AP126)</f>
        <v>165</v>
      </c>
      <c r="AQ127" s="39"/>
      <c r="AR127" s="140"/>
    </row>
    <row r="128" spans="1:44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4" t="str">
        <f t="shared" ref="AK128:AK129" si="18">IF(SUM(D128:F128)=0,"",SUM(D128:F128))</f>
        <v/>
      </c>
      <c r="AL128" s="19"/>
      <c r="AM128" s="28"/>
      <c r="AN128" s="42" t="s">
        <v>104</v>
      </c>
      <c r="AO128" s="39"/>
      <c r="AP128" s="138">
        <v>0</v>
      </c>
      <c r="AQ128" s="39"/>
      <c r="AR128" s="154"/>
    </row>
    <row r="129" spans="1:44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4" t="str">
        <f t="shared" si="18"/>
        <v/>
      </c>
      <c r="AL129" s="113" t="str">
        <f t="shared" ref="AL129" si="19">IF(COUNTA(D129:F129)=0,"",COUNTA(D129:F129))</f>
        <v/>
      </c>
      <c r="AM129" s="159"/>
      <c r="AN129" s="31" t="s">
        <v>74</v>
      </c>
      <c r="AO129" s="39"/>
      <c r="AP129" s="138">
        <v>0</v>
      </c>
      <c r="AQ129" s="39"/>
      <c r="AR129" s="149"/>
    </row>
    <row r="130" spans="1:44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37" t="str">
        <f t="shared" ref="AK130" si="20">IF(AK128="","",AK128/AK129)</f>
        <v/>
      </c>
      <c r="AL130" s="25"/>
      <c r="AM130" s="28"/>
      <c r="AN130" s="132" t="s">
        <v>105</v>
      </c>
      <c r="AO130" s="39"/>
      <c r="AP130" s="137"/>
      <c r="AQ130" s="39"/>
      <c r="AR130" s="140"/>
    </row>
    <row r="131" spans="1:44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21">D11+D14+D17+D20+D23+D26+D29+D32+D35+D38+D41+D44+D47+D50+D53+D56+D59+D62+D65+D68+D71+D74+D77+D80+D83+D86+D89+D92+D95+D98+D101+D104+D107+D110+D113+D116+D119+D122+D125+D128</f>
        <v>8417</v>
      </c>
      <c r="E131" s="139">
        <f t="shared" si="21"/>
        <v>2693</v>
      </c>
      <c r="F131" s="139">
        <f t="shared" si="21"/>
        <v>26552</v>
      </c>
      <c r="G131" s="139">
        <f t="shared" si="21"/>
        <v>1090</v>
      </c>
      <c r="H131" s="139">
        <f t="shared" si="21"/>
        <v>19151</v>
      </c>
      <c r="I131" s="139">
        <f t="shared" si="21"/>
        <v>21365</v>
      </c>
      <c r="J131" s="139">
        <f t="shared" si="21"/>
        <v>8681</v>
      </c>
      <c r="K131" s="139">
        <f t="shared" si="21"/>
        <v>9168</v>
      </c>
      <c r="L131" s="139">
        <f t="shared" si="21"/>
        <v>3668</v>
      </c>
      <c r="M131" s="139">
        <f t="shared" si="21"/>
        <v>8455</v>
      </c>
      <c r="N131" s="139">
        <f t="shared" si="21"/>
        <v>2807</v>
      </c>
      <c r="O131" s="139">
        <f t="shared" si="21"/>
        <v>18188</v>
      </c>
      <c r="P131" s="139">
        <f t="shared" si="21"/>
        <v>5314</v>
      </c>
      <c r="Q131" s="139">
        <f t="shared" si="21"/>
        <v>15406</v>
      </c>
      <c r="R131" s="139">
        <f t="shared" si="21"/>
        <v>7461</v>
      </c>
      <c r="S131" s="139">
        <f t="shared" si="21"/>
        <v>4274</v>
      </c>
      <c r="T131" s="139">
        <f t="shared" si="21"/>
        <v>8136</v>
      </c>
      <c r="U131" s="139">
        <f t="shared" si="21"/>
        <v>8379</v>
      </c>
      <c r="V131" s="139">
        <f t="shared" si="21"/>
        <v>6157</v>
      </c>
      <c r="W131" s="139">
        <f t="shared" si="21"/>
        <v>2174</v>
      </c>
      <c r="X131" s="139">
        <f t="shared" si="21"/>
        <v>766</v>
      </c>
      <c r="Y131" s="139">
        <f t="shared" si="21"/>
        <v>11679</v>
      </c>
      <c r="Z131" s="139">
        <f t="shared" si="21"/>
        <v>2256</v>
      </c>
      <c r="AA131" s="139">
        <f t="shared" si="21"/>
        <v>7185</v>
      </c>
      <c r="AB131" s="139">
        <f t="shared" si="21"/>
        <v>4627</v>
      </c>
      <c r="AC131" s="139">
        <f t="shared" si="21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22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22"/>
        <v>3811</v>
      </c>
      <c r="AG131" s="139">
        <f t="shared" si="22"/>
        <v>8019</v>
      </c>
      <c r="AH131" s="139">
        <f t="shared" ref="AH131:AI131" si="23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23"/>
        <v>4014</v>
      </c>
      <c r="AJ131" s="139">
        <f t="shared" ref="AJ131" si="24">AJ11+AJ14+AJ17+AJ20+AJ23+AJ26+AJ29+AJ32+AJ35+AJ38+AJ41+AJ44+AJ47+AJ50+AJ53+AJ56+AJ59+AJ62+AJ65+AJ68+AJ71+AJ74+AJ77+AJ80+AJ83+AJ86+AJ89+AJ92+AJ95+AJ98+AJ101+AJ104+AJ107+AJ110+AJ113+AJ116+AJ119+AJ122+AJ125+AJ128</f>
        <v>7671</v>
      </c>
      <c r="AK131" s="138">
        <f>SUM(D131:AJ131)</f>
        <v>265014</v>
      </c>
      <c r="AL131" s="145"/>
      <c r="AM131" s="44"/>
      <c r="AN131" s="43"/>
      <c r="AO131" s="44"/>
      <c r="AP131" s="139">
        <f>AP11+AP14+AP17+AP20+AP23+AP26+AP29+AP32+AP35+AP38+AP41+AP44+AP47+AP50+AP53+AP56+AP59+AP62+AP65+AP68+AP71+AP74+AP77+AP80+AP83+AP86+AP89+AP92+AP95+AP98++AP101+AP104+AP107+AP110+AP113+AP116+AP119+AP122+AP125+AP128</f>
        <v>474007</v>
      </c>
      <c r="AQ131" s="44"/>
      <c r="AR131" s="44"/>
    </row>
    <row r="132" spans="1:44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25">D12+D15+D18+D21+D24+D27+D30+D33+D36+D39+D42+D45+D48+D51+D54+D57+D60+D63+D66+D69+D72+D75+D78+D81+D84+D87+D90+D93+D96+D99+D102+D105+D108+D111+D114+D117+D120+D123+D126+D129</f>
        <v>48</v>
      </c>
      <c r="E132" s="144">
        <f t="shared" si="25"/>
        <v>15</v>
      </c>
      <c r="F132" s="144">
        <f t="shared" si="25"/>
        <v>150</v>
      </c>
      <c r="G132" s="144">
        <f t="shared" si="25"/>
        <v>8</v>
      </c>
      <c r="H132" s="144">
        <f t="shared" si="25"/>
        <v>111</v>
      </c>
      <c r="I132" s="144">
        <f t="shared" si="25"/>
        <v>128</v>
      </c>
      <c r="J132" s="144">
        <f t="shared" si="25"/>
        <v>48</v>
      </c>
      <c r="K132" s="144">
        <f t="shared" si="25"/>
        <v>64</v>
      </c>
      <c r="L132" s="144">
        <f t="shared" si="25"/>
        <v>27</v>
      </c>
      <c r="M132" s="144">
        <f t="shared" si="25"/>
        <v>45</v>
      </c>
      <c r="N132" s="144">
        <f t="shared" si="25"/>
        <v>20</v>
      </c>
      <c r="O132" s="144">
        <f t="shared" si="25"/>
        <v>112</v>
      </c>
      <c r="P132" s="144">
        <f t="shared" si="25"/>
        <v>33</v>
      </c>
      <c r="Q132" s="144">
        <f t="shared" si="25"/>
        <v>84</v>
      </c>
      <c r="R132" s="144">
        <f t="shared" si="25"/>
        <v>44</v>
      </c>
      <c r="S132" s="144">
        <f t="shared" si="25"/>
        <v>28</v>
      </c>
      <c r="T132" s="144">
        <f t="shared" si="25"/>
        <v>45</v>
      </c>
      <c r="U132" s="144">
        <f t="shared" si="25"/>
        <v>48</v>
      </c>
      <c r="V132" s="144">
        <f t="shared" si="25"/>
        <v>36</v>
      </c>
      <c r="W132" s="144">
        <f t="shared" si="25"/>
        <v>12</v>
      </c>
      <c r="X132" s="144">
        <f t="shared" si="25"/>
        <v>8</v>
      </c>
      <c r="Y132" s="144">
        <f t="shared" si="25"/>
        <v>72</v>
      </c>
      <c r="Z132" s="144">
        <f t="shared" si="25"/>
        <v>16</v>
      </c>
      <c r="AA132" s="144">
        <f t="shared" si="25"/>
        <v>44</v>
      </c>
      <c r="AB132" s="144">
        <f t="shared" si="25"/>
        <v>28</v>
      </c>
      <c r="AC132" s="144">
        <f t="shared" si="25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22"/>
        <v>79</v>
      </c>
      <c r="AF132" s="144">
        <f t="shared" si="22"/>
        <v>27</v>
      </c>
      <c r="AG132" s="144">
        <f t="shared" si="22"/>
        <v>45</v>
      </c>
      <c r="AH132" s="144">
        <f t="shared" ref="AH132:AI132" si="26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26"/>
        <v>22</v>
      </c>
      <c r="AJ132" s="144">
        <f t="shared" ref="AJ132" si="27">AJ12+AJ15+AJ18+AJ21+AJ24+AJ27+AJ30+AJ33+AJ36+AJ39+AJ42+AJ45+AJ48+AJ51+AJ54+AJ57+AJ60+AJ63+AJ66+AJ69+AJ72+AJ75+AJ78+AJ81+AJ84+AJ87+AJ90+AJ93+AJ96+AJ99+AJ102+AJ105+AJ108+AJ111+AJ114+AJ117+AJ120+AJ123+AJ126+AJ129</f>
        <v>42</v>
      </c>
      <c r="AK132" s="138">
        <f>SUM(D132:AJ132)</f>
        <v>1578</v>
      </c>
      <c r="AL132" s="52">
        <f>SUM(AL12:AL129)</f>
        <v>176</v>
      </c>
      <c r="AM132" s="44"/>
      <c r="AN132" s="45"/>
      <c r="AO132" s="44"/>
      <c r="AP132" s="144">
        <f>AP12+AP15+AP18+AP21+AP24+AP27+AP30+AP33+AP36+AP39+AP42+AP45+AP48+AP51+AP54+AP57+AP60+AP63+AP66+AP69+AP72+AP75+AP78+AP81+AP84+AP87+AP90+AP93+AP96+AP99++AP102+AP105+AP108+AP111+AP114+AP117+AP120+AP123+AP126+AP129</f>
        <v>2777</v>
      </c>
      <c r="AQ132" s="44"/>
      <c r="AR132" s="44"/>
    </row>
    <row r="133" spans="1:44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28">IF(D132=0,"",(D131/D132))</f>
        <v>175.35416666666666</v>
      </c>
      <c r="E133" s="140">
        <f t="shared" si="28"/>
        <v>179.53333333333333</v>
      </c>
      <c r="F133" s="140">
        <f t="shared" si="28"/>
        <v>177.01333333333332</v>
      </c>
      <c r="G133" s="140">
        <f t="shared" si="28"/>
        <v>136.25</v>
      </c>
      <c r="H133" s="140">
        <f t="shared" si="28"/>
        <v>172.53153153153153</v>
      </c>
      <c r="I133" s="140">
        <f t="shared" si="28"/>
        <v>166.9140625</v>
      </c>
      <c r="J133" s="140">
        <f t="shared" si="28"/>
        <v>180.85416666666666</v>
      </c>
      <c r="K133" s="140">
        <f t="shared" si="28"/>
        <v>143.25</v>
      </c>
      <c r="L133" s="140">
        <f t="shared" si="28"/>
        <v>135.85185185185185</v>
      </c>
      <c r="M133" s="140">
        <f t="shared" si="28"/>
        <v>187.88888888888889</v>
      </c>
      <c r="N133" s="140">
        <f t="shared" si="28"/>
        <v>140.35</v>
      </c>
      <c r="O133" s="140">
        <f t="shared" si="28"/>
        <v>162.39285714285714</v>
      </c>
      <c r="P133" s="140">
        <f t="shared" si="28"/>
        <v>161.03030303030303</v>
      </c>
      <c r="Q133" s="140">
        <f t="shared" si="28"/>
        <v>183.4047619047619</v>
      </c>
      <c r="R133" s="140">
        <f t="shared" si="28"/>
        <v>169.56818181818181</v>
      </c>
      <c r="S133" s="140">
        <f t="shared" si="28"/>
        <v>152.64285714285714</v>
      </c>
      <c r="T133" s="140">
        <f t="shared" si="28"/>
        <v>180.8</v>
      </c>
      <c r="U133" s="140">
        <f t="shared" si="28"/>
        <v>174.5625</v>
      </c>
      <c r="V133" s="140">
        <f t="shared" si="28"/>
        <v>171.02777777777777</v>
      </c>
      <c r="W133" s="140">
        <f t="shared" si="28"/>
        <v>181.16666666666666</v>
      </c>
      <c r="X133" s="140">
        <f t="shared" si="28"/>
        <v>95.75</v>
      </c>
      <c r="Y133" s="140">
        <f t="shared" si="28"/>
        <v>162.20833333333334</v>
      </c>
      <c r="Z133" s="140">
        <f t="shared" si="28"/>
        <v>141</v>
      </c>
      <c r="AA133" s="140">
        <f t="shared" si="28"/>
        <v>163.29545454545453</v>
      </c>
      <c r="AB133" s="140">
        <f t="shared" si="28"/>
        <v>165.25</v>
      </c>
      <c r="AC133" s="140">
        <f t="shared" si="28"/>
        <v>188.73333333333332</v>
      </c>
      <c r="AD133" s="140">
        <f t="shared" ref="AD133" si="29">IF(AD132=0,"",(AD131/AD132))</f>
        <v>178.20833333333334</v>
      </c>
      <c r="AE133" s="140">
        <f t="shared" ref="AE133:AG133" si="30">IF(AE132=0,"",(AE131/AE132))</f>
        <v>153.22784810126583</v>
      </c>
      <c r="AF133" s="140">
        <f t="shared" si="30"/>
        <v>141.14814814814815</v>
      </c>
      <c r="AG133" s="140">
        <f t="shared" si="30"/>
        <v>178.2</v>
      </c>
      <c r="AH133" s="140">
        <f t="shared" ref="AH133:AI133" si="31">IF(AH132=0,"",(AH131/AH132))</f>
        <v>128.75</v>
      </c>
      <c r="AI133" s="140">
        <f t="shared" si="31"/>
        <v>182.45454545454547</v>
      </c>
      <c r="AJ133" s="140">
        <f t="shared" ref="AJ133" si="32">IF(AJ132=0,"",(AJ131/AJ132))</f>
        <v>182.64285714285714</v>
      </c>
      <c r="AK133" s="47">
        <f>AK131/AK132</f>
        <v>167.94296577946767</v>
      </c>
      <c r="AL133" s="48"/>
      <c r="AM133" s="49"/>
      <c r="AN133" s="43"/>
      <c r="AO133" s="49"/>
      <c r="AP133" s="140">
        <f>IF(AP132=0,"",(AP131/AP132))</f>
        <v>170.69031328772056</v>
      </c>
      <c r="AQ133" s="49"/>
      <c r="AR133" s="49"/>
    </row>
    <row r="134" spans="1:44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L134" s="50"/>
      <c r="AM134" s="190" t="s">
        <v>201</v>
      </c>
      <c r="AN134" s="155">
        <f>COUNTA(AN10:AN130)/3</f>
        <v>40</v>
      </c>
    </row>
    <row r="135" spans="1:44" x14ac:dyDescent="0.25">
      <c r="A135" s="51"/>
      <c r="B135" s="32" t="s">
        <v>106</v>
      </c>
      <c r="D135" s="62">
        <f t="shared" ref="D135:Z135" si="33">COUNTA(D11:D130)/3</f>
        <v>6</v>
      </c>
      <c r="E135" s="62">
        <f t="shared" si="33"/>
        <v>1</v>
      </c>
      <c r="F135" s="62">
        <f t="shared" si="33"/>
        <v>10</v>
      </c>
      <c r="G135" s="62">
        <f t="shared" si="33"/>
        <v>1</v>
      </c>
      <c r="H135" s="62">
        <f t="shared" si="33"/>
        <v>7</v>
      </c>
      <c r="I135" s="62">
        <f t="shared" si="33"/>
        <v>10</v>
      </c>
      <c r="J135" s="62">
        <f t="shared" si="33"/>
        <v>6</v>
      </c>
      <c r="K135" s="62">
        <f t="shared" si="33"/>
        <v>8</v>
      </c>
      <c r="L135" s="62">
        <f t="shared" si="33"/>
        <v>4</v>
      </c>
      <c r="M135" s="62">
        <f t="shared" si="33"/>
        <v>6</v>
      </c>
      <c r="N135" s="62">
        <f t="shared" si="33"/>
        <v>4</v>
      </c>
      <c r="O135" s="62">
        <f t="shared" si="33"/>
        <v>14</v>
      </c>
      <c r="P135" s="62">
        <f t="shared" si="33"/>
        <v>3</v>
      </c>
      <c r="Q135" s="62">
        <f t="shared" si="33"/>
        <v>6</v>
      </c>
      <c r="R135" s="62">
        <f t="shared" si="33"/>
        <v>5</v>
      </c>
      <c r="S135" s="62">
        <f t="shared" si="33"/>
        <v>5</v>
      </c>
      <c r="T135" s="62">
        <f t="shared" si="33"/>
        <v>6</v>
      </c>
      <c r="U135" s="62">
        <f t="shared" si="33"/>
        <v>6</v>
      </c>
      <c r="V135" s="62">
        <f t="shared" si="33"/>
        <v>6</v>
      </c>
      <c r="W135" s="62">
        <f t="shared" si="33"/>
        <v>2</v>
      </c>
      <c r="X135" s="62">
        <f t="shared" si="33"/>
        <v>1</v>
      </c>
      <c r="Y135" s="62">
        <f t="shared" si="33"/>
        <v>9</v>
      </c>
      <c r="Z135" s="62">
        <f t="shared" si="33"/>
        <v>2</v>
      </c>
      <c r="AA135" s="62">
        <f t="shared" ref="AA135:AC135" si="34">COUNTA(AA11:AA130)/3</f>
        <v>5</v>
      </c>
      <c r="AB135" s="62">
        <f t="shared" si="34"/>
        <v>5</v>
      </c>
      <c r="AC135" s="62">
        <f t="shared" si="34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35">COUNTA(AF11:AF130)/3</f>
        <v>3</v>
      </c>
      <c r="AG135" s="62">
        <f t="shared" si="35"/>
        <v>6</v>
      </c>
      <c r="AH135" s="62">
        <f t="shared" ref="AH135:AI135" si="36">COUNTA(AH11:AH130)/3</f>
        <v>5</v>
      </c>
      <c r="AI135" s="62">
        <f t="shared" si="36"/>
        <v>2</v>
      </c>
      <c r="AJ135" s="62">
        <f t="shared" ref="AJ135" si="37">COUNTA(AJ11:AJ130)/3</f>
        <v>3</v>
      </c>
      <c r="AK135" s="156">
        <f>SUM(D135:AJ135)</f>
        <v>176</v>
      </c>
      <c r="AL135" s="8"/>
      <c r="AN135" s="53"/>
    </row>
  </sheetData>
  <mergeCells count="1">
    <mergeCell ref="AK5:AL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6"/>
  <sheetViews>
    <sheetView topLeftCell="A158" workbookViewId="0">
      <selection activeCell="J183" sqref="J18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281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262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9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8" t="s">
        <v>262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9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8" t="s">
        <v>262</v>
      </c>
      <c r="G9" s="63" t="s">
        <v>229</v>
      </c>
      <c r="H9" s="179" t="s">
        <v>131</v>
      </c>
      <c r="I9" s="218" t="s">
        <v>120</v>
      </c>
      <c r="J9" s="64">
        <v>1426</v>
      </c>
      <c r="K9" s="62">
        <v>8</v>
      </c>
      <c r="L9" s="65">
        <f t="shared" si="0"/>
        <v>178.25</v>
      </c>
      <c r="M9" s="199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8" t="s">
        <v>262</v>
      </c>
      <c r="G10" s="63" t="s">
        <v>229</v>
      </c>
      <c r="H10" s="71" t="s">
        <v>121</v>
      </c>
      <c r="I10" s="218" t="s">
        <v>226</v>
      </c>
      <c r="J10" s="64">
        <v>1469</v>
      </c>
      <c r="K10" s="62">
        <v>8</v>
      </c>
      <c r="L10" s="65">
        <f t="shared" si="0"/>
        <v>183.625</v>
      </c>
      <c r="M10" s="200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8" t="s">
        <v>262</v>
      </c>
      <c r="G11" s="63" t="s">
        <v>229</v>
      </c>
      <c r="H11" s="179" t="s">
        <v>223</v>
      </c>
      <c r="I11" s="218" t="s">
        <v>226</v>
      </c>
      <c r="J11" s="64">
        <v>1336</v>
      </c>
      <c r="K11" s="62">
        <v>8</v>
      </c>
      <c r="L11" s="65">
        <f t="shared" si="0"/>
        <v>167</v>
      </c>
      <c r="M11" s="200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8" t="s">
        <v>262</v>
      </c>
      <c r="G12" s="63" t="s">
        <v>229</v>
      </c>
      <c r="H12" s="179" t="s">
        <v>126</v>
      </c>
      <c r="I12" s="218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273</v>
      </c>
      <c r="E13" s="63"/>
      <c r="F13" s="220" t="s">
        <v>274</v>
      </c>
      <c r="G13" s="63" t="s">
        <v>275</v>
      </c>
      <c r="H13" s="179" t="s">
        <v>131</v>
      </c>
      <c r="I13" s="220"/>
      <c r="J13" s="64">
        <v>2693</v>
      </c>
      <c r="K13" s="62">
        <v>15</v>
      </c>
      <c r="L13" s="65">
        <f t="shared" si="0"/>
        <v>179.53333333333333</v>
      </c>
      <c r="M13" s="220" t="s">
        <v>276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277</v>
      </c>
      <c r="E14" s="63"/>
      <c r="F14" s="220" t="s">
        <v>18</v>
      </c>
      <c r="G14" s="63" t="s">
        <v>118</v>
      </c>
      <c r="H14" s="71" t="s">
        <v>119</v>
      </c>
      <c r="I14" s="220" t="s">
        <v>120</v>
      </c>
      <c r="J14" s="64">
        <v>2665</v>
      </c>
      <c r="K14" s="62">
        <v>15</v>
      </c>
      <c r="L14" s="65">
        <f t="shared" si="0"/>
        <v>177.66666666666666</v>
      </c>
      <c r="M14" s="228" t="s">
        <v>284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277</v>
      </c>
      <c r="E15" s="63"/>
      <c r="F15" s="220" t="s">
        <v>18</v>
      </c>
      <c r="G15" s="63" t="s">
        <v>118</v>
      </c>
      <c r="H15" s="71" t="s">
        <v>121</v>
      </c>
      <c r="I15" s="220" t="s">
        <v>120</v>
      </c>
      <c r="J15" s="64">
        <v>2820</v>
      </c>
      <c r="K15" s="62">
        <v>15</v>
      </c>
      <c r="L15" s="65">
        <f t="shared" si="0"/>
        <v>188</v>
      </c>
      <c r="M15" s="228" t="s">
        <v>284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277</v>
      </c>
      <c r="E16" s="63"/>
      <c r="F16" s="220" t="s">
        <v>18</v>
      </c>
      <c r="G16" s="63" t="s">
        <v>118</v>
      </c>
      <c r="H16" s="179" t="s">
        <v>224</v>
      </c>
      <c r="I16" s="220" t="s">
        <v>120</v>
      </c>
      <c r="J16" s="64">
        <v>2916</v>
      </c>
      <c r="K16" s="62">
        <v>15</v>
      </c>
      <c r="L16" s="233">
        <f t="shared" si="0"/>
        <v>194.4</v>
      </c>
      <c r="M16" s="228" t="s">
        <v>284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277</v>
      </c>
      <c r="E17" s="63"/>
      <c r="F17" s="220" t="s">
        <v>18</v>
      </c>
      <c r="G17" s="63" t="s">
        <v>118</v>
      </c>
      <c r="H17" s="179" t="s">
        <v>126</v>
      </c>
      <c r="I17" s="220"/>
      <c r="J17" s="64">
        <v>2190</v>
      </c>
      <c r="K17" s="62">
        <v>15</v>
      </c>
      <c r="L17" s="65">
        <f t="shared" si="0"/>
        <v>146</v>
      </c>
      <c r="M17" s="220" t="s">
        <v>287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277</v>
      </c>
      <c r="E18" s="63"/>
      <c r="F18" s="220" t="s">
        <v>18</v>
      </c>
      <c r="G18" s="63" t="s">
        <v>118</v>
      </c>
      <c r="H18" s="179" t="s">
        <v>124</v>
      </c>
      <c r="I18" s="220" t="s">
        <v>226</v>
      </c>
      <c r="J18" s="64">
        <v>2926</v>
      </c>
      <c r="K18" s="62">
        <v>15</v>
      </c>
      <c r="L18" s="203">
        <f t="shared" si="0"/>
        <v>195.06666666666666</v>
      </c>
      <c r="M18" s="220" t="s">
        <v>286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277</v>
      </c>
      <c r="E19" s="63"/>
      <c r="F19" s="220" t="s">
        <v>18</v>
      </c>
      <c r="G19" s="63" t="s">
        <v>118</v>
      </c>
      <c r="H19" s="179" t="s">
        <v>278</v>
      </c>
      <c r="I19" s="220" t="s">
        <v>226</v>
      </c>
      <c r="J19" s="64">
        <v>2420</v>
      </c>
      <c r="K19" s="62">
        <v>15</v>
      </c>
      <c r="L19" s="65">
        <f t="shared" si="0"/>
        <v>161.33333333333334</v>
      </c>
      <c r="M19" s="228" t="s">
        <v>286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277</v>
      </c>
      <c r="E20" s="63"/>
      <c r="F20" s="220" t="s">
        <v>18</v>
      </c>
      <c r="G20" s="63" t="s">
        <v>118</v>
      </c>
      <c r="H20" s="179" t="s">
        <v>239</v>
      </c>
      <c r="I20" s="220" t="s">
        <v>226</v>
      </c>
      <c r="J20" s="64">
        <v>2692</v>
      </c>
      <c r="K20" s="62">
        <v>15</v>
      </c>
      <c r="L20" s="65">
        <f t="shared" si="0"/>
        <v>179.46666666666667</v>
      </c>
      <c r="M20" s="228" t="s">
        <v>286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277</v>
      </c>
      <c r="E21" s="63"/>
      <c r="F21" s="220" t="s">
        <v>18</v>
      </c>
      <c r="G21" s="63" t="s">
        <v>118</v>
      </c>
      <c r="H21" s="179" t="s">
        <v>279</v>
      </c>
      <c r="I21" s="220"/>
      <c r="J21" s="64">
        <v>2519</v>
      </c>
      <c r="K21" s="62">
        <v>15</v>
      </c>
      <c r="L21" s="65">
        <f t="shared" si="0"/>
        <v>167.93333333333334</v>
      </c>
      <c r="M21" s="220" t="s">
        <v>285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277</v>
      </c>
      <c r="E22" s="63"/>
      <c r="F22" s="220" t="s">
        <v>18</v>
      </c>
      <c r="G22" s="63" t="s">
        <v>118</v>
      </c>
      <c r="H22" s="179" t="s">
        <v>280</v>
      </c>
      <c r="I22" s="220" t="s">
        <v>225</v>
      </c>
      <c r="J22" s="64">
        <v>2720</v>
      </c>
      <c r="K22" s="62">
        <v>15</v>
      </c>
      <c r="L22" s="65">
        <f t="shared" si="0"/>
        <v>181.33333333333334</v>
      </c>
      <c r="M22" s="220" t="s">
        <v>288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277</v>
      </c>
      <c r="E23" s="63"/>
      <c r="F23" s="220" t="s">
        <v>18</v>
      </c>
      <c r="G23" s="63" t="s">
        <v>118</v>
      </c>
      <c r="H23" s="179" t="s">
        <v>246</v>
      </c>
      <c r="I23" s="220" t="s">
        <v>225</v>
      </c>
      <c r="J23" s="64">
        <v>2684</v>
      </c>
      <c r="K23" s="62">
        <v>15</v>
      </c>
      <c r="L23" s="65">
        <f t="shared" si="0"/>
        <v>178.93333333333334</v>
      </c>
      <c r="M23" s="228" t="s">
        <v>288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304</v>
      </c>
      <c r="E24" s="63"/>
      <c r="F24" s="232" t="s">
        <v>302</v>
      </c>
      <c r="G24" s="63" t="s">
        <v>133</v>
      </c>
      <c r="H24" s="179" t="s">
        <v>238</v>
      </c>
      <c r="I24" s="232"/>
      <c r="J24" s="64">
        <v>1090</v>
      </c>
      <c r="K24" s="62">
        <v>8</v>
      </c>
      <c r="L24" s="65">
        <f t="shared" si="0"/>
        <v>136.25</v>
      </c>
      <c r="M24" s="232" t="s">
        <v>303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305</v>
      </c>
      <c r="E25" s="63"/>
      <c r="F25" s="235" t="s">
        <v>306</v>
      </c>
      <c r="G25" s="63" t="s">
        <v>118</v>
      </c>
      <c r="H25" s="179" t="s">
        <v>224</v>
      </c>
      <c r="I25" s="235"/>
      <c r="J25" s="64">
        <v>3387</v>
      </c>
      <c r="K25" s="62">
        <v>18</v>
      </c>
      <c r="L25" s="65">
        <f t="shared" si="0"/>
        <v>188.16666666666666</v>
      </c>
      <c r="M25" s="235" t="s">
        <v>303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305</v>
      </c>
      <c r="E26" s="63"/>
      <c r="F26" s="235" t="s">
        <v>306</v>
      </c>
      <c r="G26" s="63" t="s">
        <v>118</v>
      </c>
      <c r="H26" s="71" t="s">
        <v>121</v>
      </c>
      <c r="I26" s="235"/>
      <c r="J26" s="64">
        <v>3403</v>
      </c>
      <c r="K26" s="62">
        <v>18</v>
      </c>
      <c r="L26" s="65">
        <f t="shared" si="0"/>
        <v>189.05555555555554</v>
      </c>
      <c r="M26" s="235" t="s">
        <v>276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305</v>
      </c>
      <c r="E27" s="63"/>
      <c r="F27" s="235" t="s">
        <v>306</v>
      </c>
      <c r="G27" s="63" t="s">
        <v>118</v>
      </c>
      <c r="H27" s="179" t="s">
        <v>280</v>
      </c>
      <c r="I27" s="235"/>
      <c r="J27" s="64">
        <v>2787</v>
      </c>
      <c r="K27" s="62">
        <v>15</v>
      </c>
      <c r="L27" s="65">
        <f t="shared" si="0"/>
        <v>185.8</v>
      </c>
      <c r="M27" s="235" t="s">
        <v>312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305</v>
      </c>
      <c r="E28" s="63"/>
      <c r="F28" s="235" t="s">
        <v>306</v>
      </c>
      <c r="G28" s="63" t="s">
        <v>118</v>
      </c>
      <c r="H28" s="71" t="s">
        <v>119</v>
      </c>
      <c r="I28" s="235" t="s">
        <v>120</v>
      </c>
      <c r="J28" s="64">
        <v>2517</v>
      </c>
      <c r="K28" s="62">
        <v>15</v>
      </c>
      <c r="L28" s="65">
        <f t="shared" si="0"/>
        <v>167.8</v>
      </c>
      <c r="M28" s="235" t="s">
        <v>307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305</v>
      </c>
      <c r="E29" s="63"/>
      <c r="F29" s="235" t="s">
        <v>306</v>
      </c>
      <c r="G29" s="63" t="s">
        <v>118</v>
      </c>
      <c r="H29" s="179" t="s">
        <v>246</v>
      </c>
      <c r="I29" s="235" t="s">
        <v>120</v>
      </c>
      <c r="J29" s="64">
        <v>2727</v>
      </c>
      <c r="K29" s="62">
        <v>15</v>
      </c>
      <c r="L29" s="65">
        <f t="shared" si="0"/>
        <v>181.8</v>
      </c>
      <c r="M29" s="235" t="s">
        <v>307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305</v>
      </c>
      <c r="E30" s="63"/>
      <c r="F30" s="235" t="s">
        <v>306</v>
      </c>
      <c r="G30" s="63" t="s">
        <v>118</v>
      </c>
      <c r="H30" s="179" t="s">
        <v>126</v>
      </c>
      <c r="I30" s="235"/>
      <c r="J30" s="64">
        <v>2323</v>
      </c>
      <c r="K30" s="62">
        <v>15</v>
      </c>
      <c r="L30" s="65">
        <f t="shared" si="0"/>
        <v>154.86666666666667</v>
      </c>
      <c r="M30" s="235" t="s">
        <v>308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305</v>
      </c>
      <c r="E31" s="63"/>
      <c r="F31" s="235" t="s">
        <v>306</v>
      </c>
      <c r="G31" s="63" t="s">
        <v>118</v>
      </c>
      <c r="H31" s="179" t="s">
        <v>309</v>
      </c>
      <c r="I31" s="235"/>
      <c r="J31" s="64">
        <v>2007</v>
      </c>
      <c r="K31" s="62">
        <v>15</v>
      </c>
      <c r="L31" s="65">
        <f t="shared" si="0"/>
        <v>133.80000000000001</v>
      </c>
      <c r="M31" s="235" t="s">
        <v>310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313</v>
      </c>
      <c r="E32" s="63"/>
      <c r="F32" s="238" t="s">
        <v>314</v>
      </c>
      <c r="G32" s="63" t="s">
        <v>133</v>
      </c>
      <c r="H32" s="179" t="s">
        <v>279</v>
      </c>
      <c r="I32" s="238" t="s">
        <v>120</v>
      </c>
      <c r="J32" s="64">
        <v>2337</v>
      </c>
      <c r="K32" s="62">
        <v>14</v>
      </c>
      <c r="L32" s="65">
        <f t="shared" si="0"/>
        <v>166.92857142857142</v>
      </c>
      <c r="M32" s="199" t="s">
        <v>315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313</v>
      </c>
      <c r="E33" s="63"/>
      <c r="F33" s="238" t="s">
        <v>314</v>
      </c>
      <c r="G33" s="63" t="s">
        <v>133</v>
      </c>
      <c r="H33" s="179" t="s">
        <v>122</v>
      </c>
      <c r="I33" s="238" t="s">
        <v>120</v>
      </c>
      <c r="J33" s="64">
        <v>2523</v>
      </c>
      <c r="K33" s="62">
        <v>14</v>
      </c>
      <c r="L33" s="65">
        <f t="shared" si="0"/>
        <v>180.21428571428572</v>
      </c>
      <c r="M33" s="199" t="s">
        <v>315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313</v>
      </c>
      <c r="E34" s="63"/>
      <c r="F34" s="238" t="s">
        <v>314</v>
      </c>
      <c r="G34" s="63" t="s">
        <v>133</v>
      </c>
      <c r="H34" s="179" t="s">
        <v>246</v>
      </c>
      <c r="I34" s="238" t="s">
        <v>226</v>
      </c>
      <c r="J34" s="64">
        <v>2256</v>
      </c>
      <c r="K34" s="62">
        <v>14</v>
      </c>
      <c r="L34" s="65">
        <f t="shared" si="0"/>
        <v>161.14285714285714</v>
      </c>
      <c r="M34" s="200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313</v>
      </c>
      <c r="E35" s="63"/>
      <c r="F35" s="238" t="s">
        <v>314</v>
      </c>
      <c r="G35" s="63" t="s">
        <v>133</v>
      </c>
      <c r="H35" s="71" t="s">
        <v>119</v>
      </c>
      <c r="I35" s="238" t="s">
        <v>226</v>
      </c>
      <c r="J35" s="64">
        <v>2457</v>
      </c>
      <c r="K35" s="62">
        <v>14</v>
      </c>
      <c r="L35" s="65">
        <f t="shared" si="0"/>
        <v>175.5</v>
      </c>
      <c r="M35" s="200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313</v>
      </c>
      <c r="E36" s="63"/>
      <c r="F36" s="238" t="s">
        <v>314</v>
      </c>
      <c r="G36" s="63" t="s">
        <v>133</v>
      </c>
      <c r="H36" s="71" t="s">
        <v>128</v>
      </c>
      <c r="I36" s="238" t="s">
        <v>225</v>
      </c>
      <c r="J36" s="64">
        <v>2255</v>
      </c>
      <c r="K36" s="62">
        <v>14</v>
      </c>
      <c r="L36" s="65">
        <f t="shared" si="0"/>
        <v>161.07142857142858</v>
      </c>
      <c r="M36" s="239" t="s">
        <v>316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313</v>
      </c>
      <c r="E37" s="63"/>
      <c r="F37" s="238" t="s">
        <v>314</v>
      </c>
      <c r="G37" s="63" t="s">
        <v>133</v>
      </c>
      <c r="H37" s="179" t="s">
        <v>134</v>
      </c>
      <c r="I37" s="238" t="s">
        <v>225</v>
      </c>
      <c r="J37" s="64">
        <v>2290</v>
      </c>
      <c r="K37" s="62">
        <v>14</v>
      </c>
      <c r="L37" s="65">
        <f t="shared" si="0"/>
        <v>163.57142857142858</v>
      </c>
      <c r="M37" s="239" t="s">
        <v>316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313</v>
      </c>
      <c r="E38" s="63"/>
      <c r="F38" s="238" t="s">
        <v>314</v>
      </c>
      <c r="G38" s="63" t="s">
        <v>133</v>
      </c>
      <c r="H38" s="71" t="s">
        <v>127</v>
      </c>
      <c r="I38" s="238" t="s">
        <v>317</v>
      </c>
      <c r="J38" s="64">
        <v>2296</v>
      </c>
      <c r="K38" s="62">
        <v>14</v>
      </c>
      <c r="L38" s="65">
        <f t="shared" si="0"/>
        <v>164</v>
      </c>
      <c r="M38" s="238" t="s">
        <v>319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313</v>
      </c>
      <c r="E39" s="63"/>
      <c r="F39" s="238" t="s">
        <v>314</v>
      </c>
      <c r="G39" s="63" t="s">
        <v>133</v>
      </c>
      <c r="H39" s="179" t="s">
        <v>224</v>
      </c>
      <c r="I39" s="238" t="s">
        <v>317</v>
      </c>
      <c r="J39" s="64">
        <v>2332</v>
      </c>
      <c r="K39" s="62">
        <v>14</v>
      </c>
      <c r="L39" s="65">
        <f t="shared" si="0"/>
        <v>166.57142857142858</v>
      </c>
      <c r="M39" s="238" t="s">
        <v>319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313</v>
      </c>
      <c r="E40" s="63"/>
      <c r="F40" s="238" t="s">
        <v>314</v>
      </c>
      <c r="G40" s="63" t="s">
        <v>133</v>
      </c>
      <c r="H40" s="71" t="s">
        <v>121</v>
      </c>
      <c r="I40" s="238" t="s">
        <v>318</v>
      </c>
      <c r="J40" s="64">
        <v>1354</v>
      </c>
      <c r="K40" s="62">
        <v>8</v>
      </c>
      <c r="L40" s="65">
        <f t="shared" si="0"/>
        <v>169.25</v>
      </c>
      <c r="M40" s="238" t="s">
        <v>320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313</v>
      </c>
      <c r="E41" s="63"/>
      <c r="F41" s="238" t="s">
        <v>314</v>
      </c>
      <c r="G41" s="63" t="s">
        <v>133</v>
      </c>
      <c r="H41" s="179" t="s">
        <v>280</v>
      </c>
      <c r="I41" s="238" t="s">
        <v>318</v>
      </c>
      <c r="J41" s="64">
        <v>1265</v>
      </c>
      <c r="K41" s="62">
        <v>8</v>
      </c>
      <c r="L41" s="65">
        <f t="shared" si="0"/>
        <v>158.125</v>
      </c>
      <c r="M41" s="238" t="s">
        <v>320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331</v>
      </c>
      <c r="E42" s="63"/>
      <c r="F42" s="238" t="s">
        <v>314</v>
      </c>
      <c r="G42" s="63" t="s">
        <v>118</v>
      </c>
      <c r="H42" s="179" t="s">
        <v>129</v>
      </c>
      <c r="I42" s="238" t="s">
        <v>321</v>
      </c>
      <c r="J42" s="64">
        <v>1269</v>
      </c>
      <c r="K42" s="62">
        <v>8</v>
      </c>
      <c r="L42" s="65">
        <f t="shared" si="0"/>
        <v>158.625</v>
      </c>
      <c r="M42" s="200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331</v>
      </c>
      <c r="E43" s="63"/>
      <c r="F43" s="238" t="s">
        <v>314</v>
      </c>
      <c r="G43" s="63" t="s">
        <v>118</v>
      </c>
      <c r="H43" s="179" t="s">
        <v>223</v>
      </c>
      <c r="I43" s="238" t="s">
        <v>321</v>
      </c>
      <c r="J43" s="64">
        <v>1434</v>
      </c>
      <c r="K43" s="62">
        <v>8</v>
      </c>
      <c r="L43" s="65">
        <f t="shared" si="0"/>
        <v>179.25</v>
      </c>
      <c r="M43" s="200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331</v>
      </c>
      <c r="E44" s="63"/>
      <c r="F44" s="238" t="s">
        <v>314</v>
      </c>
      <c r="G44" s="63" t="s">
        <v>118</v>
      </c>
      <c r="H44" s="179" t="s">
        <v>131</v>
      </c>
      <c r="I44" s="238" t="s">
        <v>322</v>
      </c>
      <c r="J44" s="64">
        <v>1467</v>
      </c>
      <c r="K44" s="62">
        <v>8</v>
      </c>
      <c r="L44" s="65">
        <f t="shared" si="0"/>
        <v>183.375</v>
      </c>
      <c r="M44" s="200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331</v>
      </c>
      <c r="E45" s="63"/>
      <c r="F45" s="238" t="s">
        <v>314</v>
      </c>
      <c r="G45" s="63" t="s">
        <v>118</v>
      </c>
      <c r="H45" s="71" t="s">
        <v>125</v>
      </c>
      <c r="I45" s="238" t="s">
        <v>322</v>
      </c>
      <c r="J45" s="64">
        <v>1575</v>
      </c>
      <c r="K45" s="62">
        <v>8</v>
      </c>
      <c r="L45" s="233">
        <f t="shared" si="0"/>
        <v>196.875</v>
      </c>
      <c r="M45" s="200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331</v>
      </c>
      <c r="E46" s="63"/>
      <c r="F46" s="238" t="s">
        <v>314</v>
      </c>
      <c r="G46" s="63" t="s">
        <v>118</v>
      </c>
      <c r="H46" s="179" t="s">
        <v>124</v>
      </c>
      <c r="I46" s="238" t="s">
        <v>323</v>
      </c>
      <c r="J46" s="64">
        <v>1462</v>
      </c>
      <c r="K46" s="62">
        <v>8</v>
      </c>
      <c r="L46" s="65">
        <f t="shared" si="0"/>
        <v>182.75</v>
      </c>
      <c r="M46" s="238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331</v>
      </c>
      <c r="E47" s="63"/>
      <c r="F47" s="238" t="s">
        <v>314</v>
      </c>
      <c r="G47" s="63" t="s">
        <v>118</v>
      </c>
      <c r="H47" s="179" t="s">
        <v>239</v>
      </c>
      <c r="I47" s="238" t="s">
        <v>323</v>
      </c>
      <c r="J47" s="64">
        <v>1474</v>
      </c>
      <c r="K47" s="62">
        <v>8</v>
      </c>
      <c r="L47" s="65">
        <f t="shared" si="0"/>
        <v>184.25</v>
      </c>
      <c r="M47" s="238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324</v>
      </c>
      <c r="E48" s="63"/>
      <c r="F48" s="238" t="s">
        <v>314</v>
      </c>
      <c r="G48" s="63" t="s">
        <v>229</v>
      </c>
      <c r="H48" s="179" t="s">
        <v>325</v>
      </c>
      <c r="I48" s="238" t="s">
        <v>326</v>
      </c>
      <c r="J48" s="64">
        <v>1048</v>
      </c>
      <c r="K48" s="62">
        <v>8</v>
      </c>
      <c r="L48" s="65">
        <f t="shared" si="0"/>
        <v>131</v>
      </c>
      <c r="M48" s="238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324</v>
      </c>
      <c r="E49" s="63"/>
      <c r="F49" s="238" t="s">
        <v>314</v>
      </c>
      <c r="G49" s="63" t="s">
        <v>229</v>
      </c>
      <c r="H49" s="179" t="s">
        <v>132</v>
      </c>
      <c r="I49" s="238" t="s">
        <v>326</v>
      </c>
      <c r="J49" s="64">
        <v>1053</v>
      </c>
      <c r="K49" s="62">
        <v>8</v>
      </c>
      <c r="L49" s="65">
        <f t="shared" si="0"/>
        <v>131.625</v>
      </c>
      <c r="M49" s="238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324</v>
      </c>
      <c r="E50" s="63"/>
      <c r="F50" s="238" t="s">
        <v>314</v>
      </c>
      <c r="G50" s="63" t="s">
        <v>229</v>
      </c>
      <c r="H50" s="179" t="s">
        <v>230</v>
      </c>
      <c r="I50" s="238" t="s">
        <v>327</v>
      </c>
      <c r="J50" s="64">
        <v>1172</v>
      </c>
      <c r="K50" s="62">
        <v>8</v>
      </c>
      <c r="L50" s="65">
        <f t="shared" si="0"/>
        <v>146.5</v>
      </c>
      <c r="M50" s="200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324</v>
      </c>
      <c r="E51" s="63"/>
      <c r="F51" s="238" t="s">
        <v>314</v>
      </c>
      <c r="G51" s="63" t="s">
        <v>229</v>
      </c>
      <c r="H51" s="179" t="s">
        <v>208</v>
      </c>
      <c r="I51" s="238" t="s">
        <v>327</v>
      </c>
      <c r="J51" s="64">
        <v>1284</v>
      </c>
      <c r="K51" s="62">
        <v>8</v>
      </c>
      <c r="L51" s="65">
        <f t="shared" si="0"/>
        <v>160.5</v>
      </c>
      <c r="M51" s="200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324</v>
      </c>
      <c r="E52" s="63"/>
      <c r="F52" s="238" t="s">
        <v>314</v>
      </c>
      <c r="G52" s="63" t="s">
        <v>229</v>
      </c>
      <c r="H52" s="179" t="s">
        <v>309</v>
      </c>
      <c r="I52" s="238" t="s">
        <v>22</v>
      </c>
      <c r="J52" s="64">
        <v>1146</v>
      </c>
      <c r="K52" s="62">
        <v>8</v>
      </c>
      <c r="L52" s="65">
        <f t="shared" si="0"/>
        <v>143.25</v>
      </c>
      <c r="M52" s="200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324</v>
      </c>
      <c r="E53" s="63"/>
      <c r="F53" s="238" t="s">
        <v>314</v>
      </c>
      <c r="G53" s="63" t="s">
        <v>229</v>
      </c>
      <c r="H53" s="179" t="s">
        <v>249</v>
      </c>
      <c r="I53" s="238" t="s">
        <v>22</v>
      </c>
      <c r="J53" s="64">
        <v>1293</v>
      </c>
      <c r="K53" s="62">
        <v>8</v>
      </c>
      <c r="L53" s="65">
        <f t="shared" si="0"/>
        <v>161.625</v>
      </c>
      <c r="M53" s="200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324</v>
      </c>
      <c r="E54" s="63"/>
      <c r="F54" s="238" t="s">
        <v>314</v>
      </c>
      <c r="G54" s="63" t="s">
        <v>229</v>
      </c>
      <c r="H54" s="179" t="s">
        <v>328</v>
      </c>
      <c r="I54" s="238" t="s">
        <v>24</v>
      </c>
      <c r="J54" s="64">
        <v>1043</v>
      </c>
      <c r="K54" s="62">
        <v>8</v>
      </c>
      <c r="L54" s="65">
        <f t="shared" si="0"/>
        <v>130.375</v>
      </c>
      <c r="M54" s="238" t="s">
        <v>329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324</v>
      </c>
      <c r="E55" s="63"/>
      <c r="F55" s="238" t="s">
        <v>314</v>
      </c>
      <c r="G55" s="63" t="s">
        <v>229</v>
      </c>
      <c r="H55" s="179" t="s">
        <v>330</v>
      </c>
      <c r="I55" s="238" t="s">
        <v>24</v>
      </c>
      <c r="J55" s="64">
        <v>1129</v>
      </c>
      <c r="K55" s="62">
        <v>8</v>
      </c>
      <c r="L55" s="65">
        <f t="shared" si="0"/>
        <v>141.125</v>
      </c>
      <c r="M55" s="238" t="s">
        <v>329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352</v>
      </c>
      <c r="E56" s="63"/>
      <c r="F56" s="244" t="s">
        <v>353</v>
      </c>
      <c r="G56" s="63" t="s">
        <v>133</v>
      </c>
      <c r="H56" s="179" t="s">
        <v>132</v>
      </c>
      <c r="I56" s="244"/>
      <c r="J56" s="64">
        <v>888</v>
      </c>
      <c r="K56" s="62">
        <v>7</v>
      </c>
      <c r="L56" s="65">
        <f t="shared" si="0"/>
        <v>126.85714285714286</v>
      </c>
      <c r="M56" s="239" t="s">
        <v>316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352</v>
      </c>
      <c r="E57" s="63"/>
      <c r="F57" s="244" t="s">
        <v>353</v>
      </c>
      <c r="G57" s="63" t="s">
        <v>133</v>
      </c>
      <c r="H57" s="179" t="s">
        <v>325</v>
      </c>
      <c r="I57" s="244"/>
      <c r="J57" s="64">
        <v>879</v>
      </c>
      <c r="K57" s="62">
        <v>7</v>
      </c>
      <c r="L57" s="65">
        <f t="shared" si="0"/>
        <v>125.57142857142857</v>
      </c>
      <c r="M57" s="239" t="s">
        <v>316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352</v>
      </c>
      <c r="E58" s="63"/>
      <c r="F58" s="244" t="s">
        <v>353</v>
      </c>
      <c r="G58" s="63" t="s">
        <v>133</v>
      </c>
      <c r="H58" s="179" t="s">
        <v>309</v>
      </c>
      <c r="I58" s="244"/>
      <c r="J58" s="64">
        <v>750</v>
      </c>
      <c r="K58" s="62">
        <v>6</v>
      </c>
      <c r="L58" s="65">
        <f t="shared" si="0"/>
        <v>125</v>
      </c>
      <c r="M58" s="239" t="s">
        <v>316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352</v>
      </c>
      <c r="E59" s="63"/>
      <c r="F59" s="244" t="s">
        <v>353</v>
      </c>
      <c r="G59" s="63" t="s">
        <v>133</v>
      </c>
      <c r="H59" s="179" t="s">
        <v>134</v>
      </c>
      <c r="I59" s="244"/>
      <c r="J59" s="64">
        <v>1151</v>
      </c>
      <c r="K59" s="62">
        <v>7</v>
      </c>
      <c r="L59" s="65">
        <f t="shared" si="0"/>
        <v>164.42857142857142</v>
      </c>
      <c r="M59" s="239" t="s">
        <v>316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359</v>
      </c>
      <c r="E60" s="63"/>
      <c r="F60" s="246" t="s">
        <v>360</v>
      </c>
      <c r="G60" s="63" t="s">
        <v>118</v>
      </c>
      <c r="H60" s="71" t="s">
        <v>125</v>
      </c>
      <c r="I60" s="246"/>
      <c r="J60" s="64">
        <v>1798</v>
      </c>
      <c r="K60" s="62">
        <v>9</v>
      </c>
      <c r="L60" s="65">
        <f t="shared" si="0"/>
        <v>199.77777777777777</v>
      </c>
      <c r="M60" s="200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359</v>
      </c>
      <c r="E61" s="63"/>
      <c r="F61" s="246" t="s">
        <v>360</v>
      </c>
      <c r="G61" s="63" t="s">
        <v>118</v>
      </c>
      <c r="H61" s="179" t="s">
        <v>224</v>
      </c>
      <c r="I61" s="246"/>
      <c r="J61" s="64">
        <v>1857</v>
      </c>
      <c r="K61" s="62">
        <v>9</v>
      </c>
      <c r="L61" s="60">
        <f t="shared" si="0"/>
        <v>206.33333333333334</v>
      </c>
      <c r="M61" s="200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359</v>
      </c>
      <c r="E62" s="63"/>
      <c r="F62" s="246" t="s">
        <v>360</v>
      </c>
      <c r="G62" s="63" t="s">
        <v>118</v>
      </c>
      <c r="H62" s="179" t="s">
        <v>130</v>
      </c>
      <c r="I62" s="246"/>
      <c r="J62" s="64">
        <v>460</v>
      </c>
      <c r="K62" s="62">
        <v>3</v>
      </c>
      <c r="L62" s="65">
        <f t="shared" si="0"/>
        <v>153.33333333333334</v>
      </c>
      <c r="M62" s="200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359</v>
      </c>
      <c r="E63" s="63"/>
      <c r="F63" s="246" t="s">
        <v>360</v>
      </c>
      <c r="G63" s="63" t="s">
        <v>118</v>
      </c>
      <c r="H63" s="179" t="s">
        <v>131</v>
      </c>
      <c r="I63" s="246"/>
      <c r="J63" s="64">
        <v>1448</v>
      </c>
      <c r="K63" s="62">
        <v>8</v>
      </c>
      <c r="L63" s="65">
        <f t="shared" si="0"/>
        <v>181</v>
      </c>
      <c r="M63" s="200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359</v>
      </c>
      <c r="E64" s="63"/>
      <c r="F64" s="246" t="s">
        <v>360</v>
      </c>
      <c r="G64" s="63" t="s">
        <v>118</v>
      </c>
      <c r="H64" s="179" t="s">
        <v>138</v>
      </c>
      <c r="I64" s="246"/>
      <c r="J64" s="64">
        <v>1693</v>
      </c>
      <c r="K64" s="62">
        <v>9</v>
      </c>
      <c r="L64" s="65">
        <f t="shared" si="0"/>
        <v>188.11111111111111</v>
      </c>
      <c r="M64" s="200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359</v>
      </c>
      <c r="E65" s="63"/>
      <c r="F65" s="246" t="s">
        <v>360</v>
      </c>
      <c r="G65" s="63" t="s">
        <v>118</v>
      </c>
      <c r="H65" s="179" t="s">
        <v>123</v>
      </c>
      <c r="I65" s="246"/>
      <c r="J65" s="64">
        <v>1199</v>
      </c>
      <c r="K65" s="62">
        <v>7</v>
      </c>
      <c r="L65" s="65">
        <f t="shared" si="0"/>
        <v>171.28571428571428</v>
      </c>
      <c r="M65" s="200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361</v>
      </c>
      <c r="E66" s="63"/>
      <c r="F66" s="246" t="s">
        <v>362</v>
      </c>
      <c r="G66" s="63" t="s">
        <v>229</v>
      </c>
      <c r="H66" s="179" t="s">
        <v>240</v>
      </c>
      <c r="I66" s="246"/>
      <c r="J66" s="64">
        <v>768</v>
      </c>
      <c r="K66" s="62">
        <v>5</v>
      </c>
      <c r="L66" s="65">
        <f t="shared" si="0"/>
        <v>153.6</v>
      </c>
      <c r="M66" s="246" t="s">
        <v>363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361</v>
      </c>
      <c r="E67" s="63"/>
      <c r="F67" s="246" t="s">
        <v>362</v>
      </c>
      <c r="G67" s="63" t="s">
        <v>229</v>
      </c>
      <c r="H67" s="179" t="s">
        <v>328</v>
      </c>
      <c r="I67" s="246"/>
      <c r="J67" s="64">
        <v>700</v>
      </c>
      <c r="K67" s="62">
        <v>5</v>
      </c>
      <c r="L67" s="65">
        <f t="shared" si="0"/>
        <v>140</v>
      </c>
      <c r="M67" s="246" t="s">
        <v>363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361</v>
      </c>
      <c r="E68" s="63"/>
      <c r="F68" s="246" t="s">
        <v>362</v>
      </c>
      <c r="G68" s="63" t="s">
        <v>229</v>
      </c>
      <c r="H68" s="179" t="s">
        <v>330</v>
      </c>
      <c r="I68" s="246"/>
      <c r="J68" s="64">
        <v>659</v>
      </c>
      <c r="K68" s="62">
        <v>5</v>
      </c>
      <c r="L68" s="65">
        <f t="shared" si="0"/>
        <v>131.80000000000001</v>
      </c>
      <c r="M68" s="246" t="s">
        <v>363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361</v>
      </c>
      <c r="E69" s="63"/>
      <c r="F69" s="246" t="s">
        <v>362</v>
      </c>
      <c r="G69" s="63" t="s">
        <v>229</v>
      </c>
      <c r="H69" s="179" t="s">
        <v>208</v>
      </c>
      <c r="I69" s="246"/>
      <c r="J69" s="64">
        <v>680</v>
      </c>
      <c r="K69" s="62">
        <v>5</v>
      </c>
      <c r="L69" s="65">
        <f t="shared" si="0"/>
        <v>136</v>
      </c>
      <c r="M69" s="246" t="s">
        <v>363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377</v>
      </c>
      <c r="E70" s="63"/>
      <c r="F70" s="248" t="s">
        <v>381</v>
      </c>
      <c r="G70" s="63" t="s">
        <v>229</v>
      </c>
      <c r="H70" s="71" t="s">
        <v>119</v>
      </c>
      <c r="I70" s="248"/>
      <c r="J70" s="64">
        <v>1378</v>
      </c>
      <c r="K70" s="62">
        <v>8</v>
      </c>
      <c r="L70" s="65">
        <f t="shared" si="0"/>
        <v>172.25</v>
      </c>
      <c r="M70" s="199" t="s">
        <v>376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377</v>
      </c>
      <c r="E71" s="63"/>
      <c r="F71" s="248" t="s">
        <v>381</v>
      </c>
      <c r="G71" s="63" t="s">
        <v>229</v>
      </c>
      <c r="H71" s="179" t="s">
        <v>280</v>
      </c>
      <c r="I71" s="248"/>
      <c r="J71" s="64">
        <v>1579</v>
      </c>
      <c r="K71" s="62">
        <v>8</v>
      </c>
      <c r="L71" s="233">
        <f t="shared" si="0"/>
        <v>197.375</v>
      </c>
      <c r="M71" s="199" t="s">
        <v>378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377</v>
      </c>
      <c r="E72" s="63"/>
      <c r="F72" s="248" t="s">
        <v>381</v>
      </c>
      <c r="G72" s="63" t="s">
        <v>229</v>
      </c>
      <c r="H72" s="71" t="s">
        <v>121</v>
      </c>
      <c r="I72" s="248"/>
      <c r="J72" s="64">
        <v>1466</v>
      </c>
      <c r="K72" s="62">
        <v>8</v>
      </c>
      <c r="L72" s="65">
        <f t="shared" si="0"/>
        <v>183.25</v>
      </c>
      <c r="M72" s="200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377</v>
      </c>
      <c r="E73" s="63"/>
      <c r="F73" s="248" t="s">
        <v>381</v>
      </c>
      <c r="G73" s="63" t="s">
        <v>229</v>
      </c>
      <c r="H73" s="179" t="s">
        <v>239</v>
      </c>
      <c r="I73" s="248"/>
      <c r="J73" s="64">
        <v>1287</v>
      </c>
      <c r="K73" s="62">
        <v>8</v>
      </c>
      <c r="L73" s="65">
        <f t="shared" si="0"/>
        <v>160.875</v>
      </c>
      <c r="M73" s="248" t="s">
        <v>303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379</v>
      </c>
      <c r="E74" s="63"/>
      <c r="F74" s="248" t="s">
        <v>381</v>
      </c>
      <c r="G74" s="63" t="s">
        <v>229</v>
      </c>
      <c r="H74" s="179" t="s">
        <v>278</v>
      </c>
      <c r="I74" s="248"/>
      <c r="J74" s="64">
        <v>1294</v>
      </c>
      <c r="K74" s="62">
        <v>8</v>
      </c>
      <c r="L74" s="65">
        <f t="shared" si="0"/>
        <v>161.75</v>
      </c>
      <c r="M74" s="199" t="s">
        <v>376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379</v>
      </c>
      <c r="E75" s="63"/>
      <c r="F75" s="248" t="s">
        <v>381</v>
      </c>
      <c r="G75" s="63" t="s">
        <v>229</v>
      </c>
      <c r="H75" s="179" t="s">
        <v>325</v>
      </c>
      <c r="I75" s="248"/>
      <c r="J75" s="64">
        <v>1074</v>
      </c>
      <c r="K75" s="62">
        <v>8</v>
      </c>
      <c r="L75" s="65">
        <f t="shared" si="0"/>
        <v>134.25</v>
      </c>
      <c r="M75" s="200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379</v>
      </c>
      <c r="E76" s="63"/>
      <c r="F76" s="248" t="s">
        <v>381</v>
      </c>
      <c r="G76" s="63" t="s">
        <v>229</v>
      </c>
      <c r="H76" s="179" t="s">
        <v>309</v>
      </c>
      <c r="I76" s="248"/>
      <c r="J76" s="64">
        <v>1015</v>
      </c>
      <c r="K76" s="62">
        <v>8</v>
      </c>
      <c r="L76" s="65">
        <f t="shared" si="0"/>
        <v>126.875</v>
      </c>
      <c r="M76" s="239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379</v>
      </c>
      <c r="E77" s="63"/>
      <c r="F77" s="248" t="s">
        <v>381</v>
      </c>
      <c r="G77" s="63" t="s">
        <v>229</v>
      </c>
      <c r="H77" s="179" t="s">
        <v>132</v>
      </c>
      <c r="I77" s="248"/>
      <c r="J77" s="64">
        <v>997</v>
      </c>
      <c r="K77" s="62">
        <v>8</v>
      </c>
      <c r="L77" s="65">
        <f t="shared" si="0"/>
        <v>124.625</v>
      </c>
      <c r="M77" s="248" t="s">
        <v>303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379</v>
      </c>
      <c r="E78" s="63"/>
      <c r="F78" s="248" t="s">
        <v>381</v>
      </c>
      <c r="G78" s="63" t="s">
        <v>229</v>
      </c>
      <c r="H78" s="179" t="s">
        <v>224</v>
      </c>
      <c r="I78" s="248"/>
      <c r="J78" s="64">
        <v>1623</v>
      </c>
      <c r="K78" s="62">
        <v>8</v>
      </c>
      <c r="L78" s="60">
        <f t="shared" si="0"/>
        <v>202.875</v>
      </c>
      <c r="M78" s="199" t="s">
        <v>378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379</v>
      </c>
      <c r="E79" s="63"/>
      <c r="F79" s="248" t="s">
        <v>381</v>
      </c>
      <c r="G79" s="63" t="s">
        <v>229</v>
      </c>
      <c r="H79" s="179" t="s">
        <v>131</v>
      </c>
      <c r="I79" s="248"/>
      <c r="J79" s="64">
        <v>1452</v>
      </c>
      <c r="K79" s="62">
        <v>8</v>
      </c>
      <c r="L79" s="65">
        <f t="shared" si="0"/>
        <v>181.5</v>
      </c>
      <c r="M79" s="248" t="s">
        <v>303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379</v>
      </c>
      <c r="E80" s="63"/>
      <c r="F80" s="248" t="s">
        <v>381</v>
      </c>
      <c r="G80" s="63" t="s">
        <v>229</v>
      </c>
      <c r="H80" s="179" t="s">
        <v>124</v>
      </c>
      <c r="I80" s="248"/>
      <c r="J80" s="64">
        <v>1331</v>
      </c>
      <c r="K80" s="62">
        <v>8</v>
      </c>
      <c r="L80" s="65">
        <f t="shared" si="0"/>
        <v>166.375</v>
      </c>
      <c r="M80" s="248" t="s">
        <v>380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379</v>
      </c>
      <c r="E81" s="63"/>
      <c r="F81" s="248" t="s">
        <v>381</v>
      </c>
      <c r="G81" s="63" t="s">
        <v>229</v>
      </c>
      <c r="H81" s="179" t="s">
        <v>138</v>
      </c>
      <c r="I81" s="248"/>
      <c r="J81" s="64">
        <v>1290</v>
      </c>
      <c r="K81" s="62">
        <v>8</v>
      </c>
      <c r="L81" s="65">
        <f t="shared" si="0"/>
        <v>161.25</v>
      </c>
      <c r="M81" s="248" t="s">
        <v>382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379</v>
      </c>
      <c r="E82" s="63"/>
      <c r="F82" s="248" t="s">
        <v>381</v>
      </c>
      <c r="G82" s="63" t="s">
        <v>229</v>
      </c>
      <c r="H82" s="179" t="s">
        <v>208</v>
      </c>
      <c r="I82" s="248"/>
      <c r="J82" s="64">
        <v>1209</v>
      </c>
      <c r="K82" s="62">
        <v>8</v>
      </c>
      <c r="L82" s="65">
        <f t="shared" si="0"/>
        <v>151.125</v>
      </c>
      <c r="M82" s="248" t="s">
        <v>285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379</v>
      </c>
      <c r="E83" s="63"/>
      <c r="F83" s="248" t="s">
        <v>381</v>
      </c>
      <c r="G83" s="63" t="s">
        <v>229</v>
      </c>
      <c r="H83" s="179" t="s">
        <v>230</v>
      </c>
      <c r="I83" s="248"/>
      <c r="J83" s="64">
        <v>1193</v>
      </c>
      <c r="K83" s="62">
        <v>8</v>
      </c>
      <c r="L83" s="65">
        <f t="shared" si="0"/>
        <v>149.125</v>
      </c>
      <c r="M83" s="248" t="s">
        <v>383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398</v>
      </c>
      <c r="E84" s="63"/>
      <c r="F84" s="250" t="s">
        <v>306</v>
      </c>
      <c r="G84" s="63" t="s">
        <v>133</v>
      </c>
      <c r="H84" s="179" t="s">
        <v>309</v>
      </c>
      <c r="I84" s="250" t="s">
        <v>120</v>
      </c>
      <c r="J84" s="64">
        <v>1554</v>
      </c>
      <c r="K84" s="62">
        <v>11</v>
      </c>
      <c r="L84" s="65">
        <f t="shared" si="0"/>
        <v>141.27272727272728</v>
      </c>
      <c r="M84" s="250" t="s">
        <v>399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398</v>
      </c>
      <c r="E85" s="63"/>
      <c r="F85" s="250" t="s">
        <v>306</v>
      </c>
      <c r="G85" s="63" t="s">
        <v>133</v>
      </c>
      <c r="H85" s="179" t="s">
        <v>246</v>
      </c>
      <c r="I85" s="250" t="s">
        <v>120</v>
      </c>
      <c r="J85" s="64">
        <v>1799</v>
      </c>
      <c r="K85" s="62">
        <v>11</v>
      </c>
      <c r="L85" s="65">
        <f t="shared" si="0"/>
        <v>163.54545454545453</v>
      </c>
      <c r="M85" s="250" t="s">
        <v>399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398</v>
      </c>
      <c r="E86" s="63"/>
      <c r="F86" s="250" t="s">
        <v>306</v>
      </c>
      <c r="G86" s="63" t="s">
        <v>133</v>
      </c>
      <c r="H86" s="71" t="s">
        <v>119</v>
      </c>
      <c r="I86" s="250"/>
      <c r="J86" s="64">
        <v>1961</v>
      </c>
      <c r="K86" s="62">
        <v>11</v>
      </c>
      <c r="L86" s="65">
        <f t="shared" si="0"/>
        <v>178.27272727272728</v>
      </c>
      <c r="M86" s="250" t="s">
        <v>382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402</v>
      </c>
      <c r="E87" s="63"/>
      <c r="F87" s="252" t="s">
        <v>306</v>
      </c>
      <c r="G87" s="63" t="s">
        <v>118</v>
      </c>
      <c r="H87" s="71" t="s">
        <v>121</v>
      </c>
      <c r="I87" s="252" t="s">
        <v>120</v>
      </c>
      <c r="J87" s="64">
        <v>2853</v>
      </c>
      <c r="K87" s="62">
        <v>14</v>
      </c>
      <c r="L87" s="60">
        <f t="shared" si="0"/>
        <v>203.78571428571428</v>
      </c>
      <c r="M87" s="252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402</v>
      </c>
      <c r="E88" s="63"/>
      <c r="F88" s="252" t="s">
        <v>306</v>
      </c>
      <c r="G88" s="63" t="s">
        <v>118</v>
      </c>
      <c r="H88" s="179" t="s">
        <v>280</v>
      </c>
      <c r="I88" s="252" t="s">
        <v>120</v>
      </c>
      <c r="J88" s="64">
        <v>2696</v>
      </c>
      <c r="K88" s="62">
        <v>14</v>
      </c>
      <c r="L88" s="233">
        <f t="shared" si="0"/>
        <v>192.57142857142858</v>
      </c>
      <c r="M88" s="252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402</v>
      </c>
      <c r="E89" s="63"/>
      <c r="F89" s="252" t="s">
        <v>306</v>
      </c>
      <c r="G89" s="63" t="s">
        <v>118</v>
      </c>
      <c r="H89" s="179" t="s">
        <v>124</v>
      </c>
      <c r="I89" s="252" t="s">
        <v>226</v>
      </c>
      <c r="J89" s="64">
        <v>2540</v>
      </c>
      <c r="K89" s="62">
        <v>14</v>
      </c>
      <c r="L89" s="65">
        <f t="shared" si="0"/>
        <v>181.42857142857142</v>
      </c>
      <c r="M89" s="252" t="s">
        <v>403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402</v>
      </c>
      <c r="E90" s="63"/>
      <c r="F90" s="252" t="s">
        <v>306</v>
      </c>
      <c r="G90" s="63" t="s">
        <v>118</v>
      </c>
      <c r="H90" s="179" t="s">
        <v>278</v>
      </c>
      <c r="I90" s="252" t="s">
        <v>226</v>
      </c>
      <c r="J90" s="64">
        <v>2357</v>
      </c>
      <c r="K90" s="62">
        <v>14</v>
      </c>
      <c r="L90" s="65">
        <f t="shared" si="0"/>
        <v>168.35714285714286</v>
      </c>
      <c r="M90" s="252" t="s">
        <v>403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402</v>
      </c>
      <c r="E91" s="63"/>
      <c r="F91" s="252" t="s">
        <v>306</v>
      </c>
      <c r="G91" s="63" t="s">
        <v>118</v>
      </c>
      <c r="H91" s="71" t="s">
        <v>119</v>
      </c>
      <c r="I91" s="252" t="s">
        <v>225</v>
      </c>
      <c r="J91" s="64">
        <v>2468</v>
      </c>
      <c r="K91" s="62">
        <v>14</v>
      </c>
      <c r="L91" s="65">
        <f t="shared" si="0"/>
        <v>176.28571428571428</v>
      </c>
      <c r="M91" s="252" t="s">
        <v>404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402</v>
      </c>
      <c r="E92" s="63"/>
      <c r="F92" s="252" t="s">
        <v>306</v>
      </c>
      <c r="G92" s="63" t="s">
        <v>118</v>
      </c>
      <c r="H92" s="179" t="s">
        <v>131</v>
      </c>
      <c r="I92" s="252" t="s">
        <v>225</v>
      </c>
      <c r="J92" s="64">
        <v>2492</v>
      </c>
      <c r="K92" s="62">
        <v>14</v>
      </c>
      <c r="L92" s="65">
        <f t="shared" si="0"/>
        <v>178</v>
      </c>
      <c r="M92" s="252" t="s">
        <v>404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408</v>
      </c>
      <c r="E93" s="63"/>
      <c r="F93" s="254" t="s">
        <v>410</v>
      </c>
      <c r="G93" s="63" t="s">
        <v>409</v>
      </c>
      <c r="H93" s="179" t="s">
        <v>246</v>
      </c>
      <c r="I93" s="254" t="s">
        <v>120</v>
      </c>
      <c r="J93" s="64">
        <v>1960</v>
      </c>
      <c r="K93" s="62">
        <v>11</v>
      </c>
      <c r="L93" s="65">
        <f t="shared" si="0"/>
        <v>178.18181818181819</v>
      </c>
      <c r="M93" s="239" t="s">
        <v>421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408</v>
      </c>
      <c r="E94" s="63"/>
      <c r="F94" s="255" t="s">
        <v>410</v>
      </c>
      <c r="G94" s="63" t="s">
        <v>409</v>
      </c>
      <c r="H94" s="179" t="s">
        <v>223</v>
      </c>
      <c r="I94" s="254" t="s">
        <v>120</v>
      </c>
      <c r="J94" s="64">
        <v>725</v>
      </c>
      <c r="K94" s="62">
        <v>5</v>
      </c>
      <c r="L94" s="65">
        <f t="shared" si="0"/>
        <v>145</v>
      </c>
      <c r="M94" s="239" t="s">
        <v>421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408</v>
      </c>
      <c r="E95" s="63"/>
      <c r="F95" s="255" t="s">
        <v>410</v>
      </c>
      <c r="G95" s="63" t="s">
        <v>409</v>
      </c>
      <c r="H95" s="179" t="s">
        <v>278</v>
      </c>
      <c r="I95" s="254" t="s">
        <v>120</v>
      </c>
      <c r="J95" s="64">
        <v>987</v>
      </c>
      <c r="K95" s="62">
        <v>6</v>
      </c>
      <c r="L95" s="65">
        <f t="shared" si="0"/>
        <v>164.5</v>
      </c>
      <c r="M95" s="239" t="s">
        <v>421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408</v>
      </c>
      <c r="E96" s="63"/>
      <c r="F96" s="255" t="s">
        <v>410</v>
      </c>
      <c r="G96" s="63" t="s">
        <v>409</v>
      </c>
      <c r="H96" s="179" t="s">
        <v>122</v>
      </c>
      <c r="I96" s="254" t="s">
        <v>120</v>
      </c>
      <c r="J96" s="64">
        <v>1907</v>
      </c>
      <c r="K96" s="62">
        <v>11</v>
      </c>
      <c r="L96" s="65">
        <f t="shared" si="0"/>
        <v>173.36363636363637</v>
      </c>
      <c r="M96" s="239" t="s">
        <v>421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408</v>
      </c>
      <c r="E97" s="63"/>
      <c r="F97" s="255" t="s">
        <v>410</v>
      </c>
      <c r="G97" s="63" t="s">
        <v>409</v>
      </c>
      <c r="H97" s="71" t="s">
        <v>119</v>
      </c>
      <c r="I97" s="254" t="s">
        <v>120</v>
      </c>
      <c r="J97" s="64">
        <v>1882</v>
      </c>
      <c r="K97" s="62">
        <v>11</v>
      </c>
      <c r="L97" s="65">
        <f t="shared" si="0"/>
        <v>171.09090909090909</v>
      </c>
      <c r="M97" s="263" t="s">
        <v>421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415</v>
      </c>
      <c r="E98" s="63"/>
      <c r="F98" s="255" t="s">
        <v>410</v>
      </c>
      <c r="G98" s="63" t="s">
        <v>416</v>
      </c>
      <c r="H98" s="71" t="s">
        <v>417</v>
      </c>
      <c r="I98" s="255" t="s">
        <v>226</v>
      </c>
      <c r="J98" s="64">
        <v>1737</v>
      </c>
      <c r="K98" s="62">
        <v>9</v>
      </c>
      <c r="L98" s="233">
        <f t="shared" si="0"/>
        <v>193</v>
      </c>
      <c r="M98" s="255" t="s">
        <v>422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415</v>
      </c>
      <c r="E99" s="63"/>
      <c r="F99" s="255" t="s">
        <v>410</v>
      </c>
      <c r="G99" s="63" t="s">
        <v>416</v>
      </c>
      <c r="H99" s="179" t="s">
        <v>280</v>
      </c>
      <c r="I99" s="255" t="s">
        <v>226</v>
      </c>
      <c r="J99" s="64">
        <v>1690</v>
      </c>
      <c r="K99" s="62">
        <v>9</v>
      </c>
      <c r="L99" s="65">
        <f t="shared" si="0"/>
        <v>187.77777777777777</v>
      </c>
      <c r="M99" s="257" t="s">
        <v>422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415</v>
      </c>
      <c r="E100" s="63"/>
      <c r="F100" s="255" t="s">
        <v>410</v>
      </c>
      <c r="G100" s="63" t="s">
        <v>416</v>
      </c>
      <c r="H100" s="71" t="s">
        <v>121</v>
      </c>
      <c r="I100" s="255" t="s">
        <v>226</v>
      </c>
      <c r="J100" s="64">
        <v>1559</v>
      </c>
      <c r="K100" s="62">
        <v>9</v>
      </c>
      <c r="L100" s="65">
        <f t="shared" si="0"/>
        <v>173.22222222222223</v>
      </c>
      <c r="M100" s="257" t="s">
        <v>422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415</v>
      </c>
      <c r="E101" s="63"/>
      <c r="F101" s="255" t="s">
        <v>410</v>
      </c>
      <c r="G101" s="63" t="s">
        <v>416</v>
      </c>
      <c r="H101" s="71" t="s">
        <v>127</v>
      </c>
      <c r="I101" s="255" t="s">
        <v>226</v>
      </c>
      <c r="J101" s="64">
        <v>1473</v>
      </c>
      <c r="K101" s="62">
        <v>8</v>
      </c>
      <c r="L101" s="65">
        <f t="shared" si="0"/>
        <v>184.125</v>
      </c>
      <c r="M101" s="257" t="s">
        <v>422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415</v>
      </c>
      <c r="E102" s="63"/>
      <c r="F102" s="255" t="s">
        <v>410</v>
      </c>
      <c r="G102" s="63" t="s">
        <v>416</v>
      </c>
      <c r="H102" s="179" t="s">
        <v>239</v>
      </c>
      <c r="I102" s="255" t="s">
        <v>226</v>
      </c>
      <c r="J102" s="64">
        <v>843</v>
      </c>
      <c r="K102" s="62">
        <v>5</v>
      </c>
      <c r="L102" s="65">
        <f t="shared" si="0"/>
        <v>168.6</v>
      </c>
      <c r="M102" s="257" t="s">
        <v>422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415</v>
      </c>
      <c r="E103" s="63"/>
      <c r="F103" s="256" t="s">
        <v>410</v>
      </c>
      <c r="G103" s="63" t="s">
        <v>416</v>
      </c>
      <c r="H103" s="179" t="s">
        <v>124</v>
      </c>
      <c r="I103" s="255" t="s">
        <v>226</v>
      </c>
      <c r="J103" s="64">
        <v>834</v>
      </c>
      <c r="K103" s="62">
        <v>5</v>
      </c>
      <c r="L103" s="65">
        <f t="shared" si="0"/>
        <v>166.8</v>
      </c>
      <c r="M103" s="257" t="s">
        <v>422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420</v>
      </c>
      <c r="E104" s="63"/>
      <c r="F104" s="256" t="s">
        <v>410</v>
      </c>
      <c r="G104" s="63" t="s">
        <v>233</v>
      </c>
      <c r="H104" s="179" t="s">
        <v>137</v>
      </c>
      <c r="I104" s="256" t="s">
        <v>225</v>
      </c>
      <c r="J104" s="64">
        <v>1139</v>
      </c>
      <c r="K104" s="62">
        <v>7</v>
      </c>
      <c r="L104" s="65">
        <f t="shared" si="0"/>
        <v>162.71428571428572</v>
      </c>
      <c r="M104" s="263" t="s">
        <v>430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420</v>
      </c>
      <c r="E105" s="63"/>
      <c r="F105" s="256" t="s">
        <v>410</v>
      </c>
      <c r="G105" s="63" t="s">
        <v>233</v>
      </c>
      <c r="H105" s="179" t="s">
        <v>126</v>
      </c>
      <c r="I105" s="256" t="s">
        <v>225</v>
      </c>
      <c r="J105" s="64">
        <v>729</v>
      </c>
      <c r="K105" s="62">
        <v>5</v>
      </c>
      <c r="L105" s="65">
        <f t="shared" si="0"/>
        <v>145.80000000000001</v>
      </c>
      <c r="M105" s="263" t="s">
        <v>430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420</v>
      </c>
      <c r="E106" s="63"/>
      <c r="F106" s="256" t="s">
        <v>410</v>
      </c>
      <c r="G106" s="63" t="s">
        <v>233</v>
      </c>
      <c r="H106" s="71" t="s">
        <v>128</v>
      </c>
      <c r="I106" s="256" t="s">
        <v>225</v>
      </c>
      <c r="J106" s="64">
        <v>1128</v>
      </c>
      <c r="K106" s="62">
        <v>7</v>
      </c>
      <c r="L106" s="65">
        <f t="shared" si="0"/>
        <v>161.14285714285714</v>
      </c>
      <c r="M106" s="263" t="s">
        <v>430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420</v>
      </c>
      <c r="E107" s="63"/>
      <c r="F107" s="256" t="s">
        <v>410</v>
      </c>
      <c r="G107" s="63" t="s">
        <v>233</v>
      </c>
      <c r="H107" s="179" t="s">
        <v>279</v>
      </c>
      <c r="I107" s="256" t="s">
        <v>225</v>
      </c>
      <c r="J107" s="64">
        <v>723</v>
      </c>
      <c r="K107" s="62">
        <v>5</v>
      </c>
      <c r="L107" s="65">
        <f t="shared" si="0"/>
        <v>144.6</v>
      </c>
      <c r="M107" s="263" t="s">
        <v>430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420</v>
      </c>
      <c r="E108" s="63"/>
      <c r="F108" s="256" t="s">
        <v>410</v>
      </c>
      <c r="G108" s="63" t="s">
        <v>233</v>
      </c>
      <c r="H108" s="179" t="s">
        <v>129</v>
      </c>
      <c r="I108" s="256" t="s">
        <v>225</v>
      </c>
      <c r="J108" s="64">
        <v>555</v>
      </c>
      <c r="K108" s="62">
        <v>4</v>
      </c>
      <c r="L108" s="65">
        <f t="shared" si="0"/>
        <v>138.75</v>
      </c>
      <c r="M108" s="263" t="s">
        <v>430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431</v>
      </c>
      <c r="E109" s="63"/>
      <c r="F109" s="261" t="s">
        <v>432</v>
      </c>
      <c r="G109" s="63" t="s">
        <v>118</v>
      </c>
      <c r="H109" s="179" t="s">
        <v>280</v>
      </c>
      <c r="I109" s="261"/>
      <c r="J109" s="64">
        <v>1533</v>
      </c>
      <c r="K109" s="62">
        <v>8</v>
      </c>
      <c r="L109" s="233">
        <f t="shared" si="0"/>
        <v>191.625</v>
      </c>
      <c r="M109" s="262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431</v>
      </c>
      <c r="E110" s="63"/>
      <c r="F110" s="261" t="s">
        <v>432</v>
      </c>
      <c r="G110" s="63" t="s">
        <v>118</v>
      </c>
      <c r="H110" s="71" t="s">
        <v>125</v>
      </c>
      <c r="I110" s="261"/>
      <c r="J110" s="64">
        <v>1445</v>
      </c>
      <c r="K110" s="62">
        <v>8</v>
      </c>
      <c r="L110" s="65">
        <f t="shared" si="0"/>
        <v>180.625</v>
      </c>
      <c r="M110" s="262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431</v>
      </c>
      <c r="E111" s="63"/>
      <c r="F111" s="261" t="s">
        <v>432</v>
      </c>
      <c r="G111" s="63" t="s">
        <v>118</v>
      </c>
      <c r="H111" s="71" t="s">
        <v>121</v>
      </c>
      <c r="I111" s="261"/>
      <c r="J111" s="64">
        <v>1404</v>
      </c>
      <c r="K111" s="62">
        <v>8</v>
      </c>
      <c r="L111" s="65">
        <f t="shared" si="0"/>
        <v>175.5</v>
      </c>
      <c r="M111" s="262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431</v>
      </c>
      <c r="E112" s="63"/>
      <c r="F112" s="261" t="s">
        <v>432</v>
      </c>
      <c r="G112" s="63" t="s">
        <v>118</v>
      </c>
      <c r="H112" s="179" t="s">
        <v>279</v>
      </c>
      <c r="I112" s="261"/>
      <c r="J112" s="64">
        <v>1322</v>
      </c>
      <c r="K112" s="62">
        <v>8</v>
      </c>
      <c r="L112" s="65">
        <f t="shared" si="0"/>
        <v>165.25</v>
      </c>
      <c r="M112" s="262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431</v>
      </c>
      <c r="E113" s="63"/>
      <c r="F113" s="261" t="s">
        <v>432</v>
      </c>
      <c r="G113" s="63" t="s">
        <v>118</v>
      </c>
      <c r="H113" s="179" t="s">
        <v>239</v>
      </c>
      <c r="I113" s="261"/>
      <c r="J113" s="64">
        <v>1347</v>
      </c>
      <c r="K113" s="62">
        <v>8</v>
      </c>
      <c r="L113" s="65">
        <f t="shared" si="0"/>
        <v>168.375</v>
      </c>
      <c r="M113" s="262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431</v>
      </c>
      <c r="E114" s="63"/>
      <c r="F114" s="261" t="s">
        <v>432</v>
      </c>
      <c r="G114" s="63" t="s">
        <v>118</v>
      </c>
      <c r="H114" s="179" t="s">
        <v>131</v>
      </c>
      <c r="I114" s="261"/>
      <c r="J114" s="64">
        <v>1328</v>
      </c>
      <c r="K114" s="62">
        <v>8</v>
      </c>
      <c r="L114" s="65">
        <f t="shared" si="0"/>
        <v>166</v>
      </c>
      <c r="M114" s="262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435</v>
      </c>
      <c r="E115" s="63"/>
      <c r="F115" s="265" t="s">
        <v>314</v>
      </c>
      <c r="G115" s="63" t="s">
        <v>434</v>
      </c>
      <c r="H115" s="71" t="s">
        <v>119</v>
      </c>
      <c r="I115" s="265" t="s">
        <v>120</v>
      </c>
      <c r="J115" s="64">
        <v>977</v>
      </c>
      <c r="K115" s="62">
        <v>6</v>
      </c>
      <c r="L115" s="65">
        <f t="shared" si="0"/>
        <v>162.83333333333334</v>
      </c>
      <c r="M115" s="200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435</v>
      </c>
      <c r="E116" s="63"/>
      <c r="F116" s="265" t="s">
        <v>314</v>
      </c>
      <c r="G116" s="63" t="s">
        <v>434</v>
      </c>
      <c r="H116" s="179" t="s">
        <v>239</v>
      </c>
      <c r="I116" s="265" t="s">
        <v>120</v>
      </c>
      <c r="J116" s="64">
        <v>1183</v>
      </c>
      <c r="K116" s="62">
        <v>6</v>
      </c>
      <c r="L116" s="233">
        <f t="shared" si="0"/>
        <v>197.16666666666666</v>
      </c>
      <c r="M116" s="200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435</v>
      </c>
      <c r="E117" s="63"/>
      <c r="F117" s="265" t="s">
        <v>314</v>
      </c>
      <c r="G117" s="63" t="s">
        <v>434</v>
      </c>
      <c r="H117" s="179" t="s">
        <v>126</v>
      </c>
      <c r="I117" s="265" t="s">
        <v>226</v>
      </c>
      <c r="J117" s="64">
        <v>867</v>
      </c>
      <c r="K117" s="62">
        <v>6</v>
      </c>
      <c r="L117" s="65">
        <f t="shared" si="0"/>
        <v>144.5</v>
      </c>
      <c r="M117" s="265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435</v>
      </c>
      <c r="E118" s="63"/>
      <c r="F118" s="265" t="s">
        <v>314</v>
      </c>
      <c r="G118" s="63" t="s">
        <v>434</v>
      </c>
      <c r="H118" s="179" t="s">
        <v>224</v>
      </c>
      <c r="I118" s="265" t="s">
        <v>226</v>
      </c>
      <c r="J118" s="64">
        <v>1162</v>
      </c>
      <c r="K118" s="62">
        <v>6</v>
      </c>
      <c r="L118" s="233">
        <f t="shared" si="0"/>
        <v>193.66666666666666</v>
      </c>
      <c r="M118" s="265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435</v>
      </c>
      <c r="E119" s="63"/>
      <c r="F119" s="265" t="s">
        <v>314</v>
      </c>
      <c r="G119" s="63" t="s">
        <v>434</v>
      </c>
      <c r="H119" s="179" t="s">
        <v>309</v>
      </c>
      <c r="I119" s="265"/>
      <c r="J119" s="64">
        <v>876</v>
      </c>
      <c r="K119" s="62">
        <v>6</v>
      </c>
      <c r="L119" s="65">
        <f t="shared" si="0"/>
        <v>146</v>
      </c>
      <c r="M119" s="265" t="s">
        <v>380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435</v>
      </c>
      <c r="E120" s="63"/>
      <c r="F120" s="265" t="s">
        <v>314</v>
      </c>
      <c r="G120" s="63" t="s">
        <v>434</v>
      </c>
      <c r="H120" s="179" t="s">
        <v>131</v>
      </c>
      <c r="I120" s="265"/>
      <c r="J120" s="64">
        <v>1092</v>
      </c>
      <c r="K120" s="62">
        <v>6</v>
      </c>
      <c r="L120" s="65">
        <f t="shared" si="0"/>
        <v>182</v>
      </c>
      <c r="M120" s="265" t="s">
        <v>303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437</v>
      </c>
      <c r="E121" s="63"/>
      <c r="F121" s="265" t="s">
        <v>362</v>
      </c>
      <c r="G121" s="63" t="s">
        <v>229</v>
      </c>
      <c r="H121" s="179" t="s">
        <v>224</v>
      </c>
      <c r="I121" s="265" t="s">
        <v>120</v>
      </c>
      <c r="J121" s="64">
        <v>1149</v>
      </c>
      <c r="K121" s="62">
        <v>6</v>
      </c>
      <c r="L121" s="233">
        <f t="shared" si="0"/>
        <v>191.5</v>
      </c>
      <c r="M121" s="263" t="s">
        <v>436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437</v>
      </c>
      <c r="E122" s="63"/>
      <c r="F122" s="265" t="s">
        <v>362</v>
      </c>
      <c r="G122" s="63" t="s">
        <v>229</v>
      </c>
      <c r="H122" s="179" t="s">
        <v>131</v>
      </c>
      <c r="I122" s="265" t="s">
        <v>120</v>
      </c>
      <c r="J122" s="64">
        <v>1025</v>
      </c>
      <c r="K122" s="62">
        <v>6</v>
      </c>
      <c r="L122" s="65">
        <f t="shared" si="0"/>
        <v>170.83333333333334</v>
      </c>
      <c r="M122" s="263" t="s">
        <v>436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442</v>
      </c>
      <c r="E123" s="63"/>
      <c r="F123" s="267" t="s">
        <v>302</v>
      </c>
      <c r="G123" s="63" t="s">
        <v>118</v>
      </c>
      <c r="H123" s="179" t="s">
        <v>238</v>
      </c>
      <c r="I123" s="267"/>
      <c r="J123" s="64">
        <v>766</v>
      </c>
      <c r="K123" s="62">
        <v>8</v>
      </c>
      <c r="L123" s="65">
        <f t="shared" si="0"/>
        <v>95.75</v>
      </c>
      <c r="M123" s="267" t="s">
        <v>285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444</v>
      </c>
      <c r="E124" s="63"/>
      <c r="F124" s="267" t="s">
        <v>314</v>
      </c>
      <c r="G124" s="63" t="s">
        <v>118</v>
      </c>
      <c r="H124" s="179" t="s">
        <v>124</v>
      </c>
      <c r="I124" s="267" t="s">
        <v>120</v>
      </c>
      <c r="J124" s="64">
        <v>1551</v>
      </c>
      <c r="K124" s="62">
        <v>8</v>
      </c>
      <c r="L124" s="233">
        <f t="shared" si="0"/>
        <v>193.875</v>
      </c>
      <c r="M124" s="200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444</v>
      </c>
      <c r="E125" s="63"/>
      <c r="F125" s="267" t="s">
        <v>314</v>
      </c>
      <c r="G125" s="63" t="s">
        <v>118</v>
      </c>
      <c r="H125" s="179" t="s">
        <v>278</v>
      </c>
      <c r="I125" s="267" t="s">
        <v>120</v>
      </c>
      <c r="J125" s="64">
        <v>1231</v>
      </c>
      <c r="K125" s="62">
        <v>8</v>
      </c>
      <c r="L125" s="65">
        <f t="shared" si="0"/>
        <v>153.875</v>
      </c>
      <c r="M125" s="200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444</v>
      </c>
      <c r="E126" s="63"/>
      <c r="F126" s="267" t="s">
        <v>314</v>
      </c>
      <c r="G126" s="63" t="s">
        <v>118</v>
      </c>
      <c r="H126" s="179" t="s">
        <v>443</v>
      </c>
      <c r="I126" s="267" t="s">
        <v>226</v>
      </c>
      <c r="J126" s="64">
        <v>1353</v>
      </c>
      <c r="K126" s="62">
        <v>8</v>
      </c>
      <c r="L126" s="65">
        <f t="shared" si="0"/>
        <v>169.125</v>
      </c>
      <c r="M126" s="263" t="s">
        <v>436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444</v>
      </c>
      <c r="E127" s="63"/>
      <c r="F127" s="267" t="s">
        <v>314</v>
      </c>
      <c r="G127" s="63" t="s">
        <v>118</v>
      </c>
      <c r="H127" s="179" t="s">
        <v>134</v>
      </c>
      <c r="I127" s="267" t="s">
        <v>226</v>
      </c>
      <c r="J127" s="64">
        <v>1382</v>
      </c>
      <c r="K127" s="62">
        <v>8</v>
      </c>
      <c r="L127" s="65">
        <f t="shared" si="0"/>
        <v>172.75</v>
      </c>
      <c r="M127" s="263" t="s">
        <v>436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444</v>
      </c>
      <c r="E128" s="63"/>
      <c r="F128" s="267" t="s">
        <v>314</v>
      </c>
      <c r="G128" s="63" t="s">
        <v>118</v>
      </c>
      <c r="H128" s="179" t="s">
        <v>132</v>
      </c>
      <c r="I128" s="267" t="s">
        <v>225</v>
      </c>
      <c r="J128" s="64">
        <v>1018</v>
      </c>
      <c r="K128" s="62">
        <v>8</v>
      </c>
      <c r="L128" s="65">
        <f t="shared" si="0"/>
        <v>127.25</v>
      </c>
      <c r="M128" s="268" t="s">
        <v>288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444</v>
      </c>
      <c r="E129" s="63"/>
      <c r="F129" s="267" t="s">
        <v>314</v>
      </c>
      <c r="G129" s="63" t="s">
        <v>118</v>
      </c>
      <c r="H129" s="179" t="s">
        <v>239</v>
      </c>
      <c r="I129" s="267" t="s">
        <v>225</v>
      </c>
      <c r="J129" s="64">
        <v>1313</v>
      </c>
      <c r="K129" s="62">
        <v>8</v>
      </c>
      <c r="L129" s="65">
        <f t="shared" si="0"/>
        <v>164.125</v>
      </c>
      <c r="M129" s="270" t="s">
        <v>288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444</v>
      </c>
      <c r="E130" s="63"/>
      <c r="F130" s="267" t="s">
        <v>314</v>
      </c>
      <c r="G130" s="63" t="s">
        <v>118</v>
      </c>
      <c r="H130" s="179" t="s">
        <v>280</v>
      </c>
      <c r="I130" s="267" t="s">
        <v>317</v>
      </c>
      <c r="J130" s="64">
        <v>1512</v>
      </c>
      <c r="K130" s="62">
        <v>8</v>
      </c>
      <c r="L130" s="65">
        <f t="shared" si="0"/>
        <v>189</v>
      </c>
      <c r="M130" s="269" t="s">
        <v>399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444</v>
      </c>
      <c r="E131" s="63"/>
      <c r="F131" s="267" t="s">
        <v>314</v>
      </c>
      <c r="G131" s="63" t="s">
        <v>118</v>
      </c>
      <c r="H131" s="179" t="s">
        <v>309</v>
      </c>
      <c r="I131" s="267" t="s">
        <v>317</v>
      </c>
      <c r="J131" s="64">
        <v>1125</v>
      </c>
      <c r="K131" s="62">
        <v>8</v>
      </c>
      <c r="L131" s="65">
        <f t="shared" ref="L131:L172" si="1">J131/K131</f>
        <v>140.625</v>
      </c>
      <c r="M131" s="269" t="s">
        <v>399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444</v>
      </c>
      <c r="E132" s="63"/>
      <c r="F132" s="267" t="s">
        <v>314</v>
      </c>
      <c r="G132" s="63" t="s">
        <v>118</v>
      </c>
      <c r="H132" s="179" t="s">
        <v>126</v>
      </c>
      <c r="I132" s="267"/>
      <c r="J132" s="64">
        <v>1194</v>
      </c>
      <c r="K132" s="62">
        <v>8</v>
      </c>
      <c r="L132" s="65">
        <f t="shared" si="1"/>
        <v>149.25</v>
      </c>
      <c r="M132" s="269" t="s">
        <v>380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448</v>
      </c>
      <c r="E133" s="63"/>
      <c r="F133" s="267" t="s">
        <v>314</v>
      </c>
      <c r="G133" s="63" t="s">
        <v>118</v>
      </c>
      <c r="H133" s="179" t="s">
        <v>230</v>
      </c>
      <c r="I133" s="267" t="s">
        <v>318</v>
      </c>
      <c r="J133" s="64">
        <v>1217</v>
      </c>
      <c r="K133" s="62">
        <v>8</v>
      </c>
      <c r="L133" s="65">
        <f t="shared" si="1"/>
        <v>152.125</v>
      </c>
      <c r="M133" s="268" t="s">
        <v>286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448</v>
      </c>
      <c r="E134" s="63"/>
      <c r="F134" s="267" t="s">
        <v>314</v>
      </c>
      <c r="G134" s="63" t="s">
        <v>118</v>
      </c>
      <c r="H134" s="179" t="s">
        <v>325</v>
      </c>
      <c r="I134" s="267" t="s">
        <v>318</v>
      </c>
      <c r="J134" s="64">
        <v>1039</v>
      </c>
      <c r="K134" s="62">
        <v>8</v>
      </c>
      <c r="L134" s="65">
        <f t="shared" si="1"/>
        <v>129.875</v>
      </c>
      <c r="M134" s="270" t="s">
        <v>286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456</v>
      </c>
      <c r="E135" s="63"/>
      <c r="F135" s="272" t="s">
        <v>362</v>
      </c>
      <c r="G135" s="63" t="s">
        <v>455</v>
      </c>
      <c r="H135" s="179" t="s">
        <v>246</v>
      </c>
      <c r="I135" s="272"/>
      <c r="J135" s="272">
        <v>1869</v>
      </c>
      <c r="K135" s="64">
        <v>11</v>
      </c>
      <c r="L135" s="65">
        <f t="shared" si="1"/>
        <v>169.90909090909091</v>
      </c>
      <c r="M135" s="274" t="s">
        <v>469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456</v>
      </c>
      <c r="E136" s="63"/>
      <c r="F136" s="272" t="s">
        <v>362</v>
      </c>
      <c r="G136" s="63" t="s">
        <v>455</v>
      </c>
      <c r="H136" s="179" t="s">
        <v>223</v>
      </c>
      <c r="I136" s="272"/>
      <c r="J136" s="272">
        <v>1238</v>
      </c>
      <c r="K136" s="64">
        <v>8</v>
      </c>
      <c r="L136" s="65">
        <f t="shared" si="1"/>
        <v>154.75</v>
      </c>
      <c r="M136" s="274" t="s">
        <v>469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456</v>
      </c>
      <c r="E137" s="63"/>
      <c r="F137" s="272" t="s">
        <v>362</v>
      </c>
      <c r="G137" s="63" t="s">
        <v>455</v>
      </c>
      <c r="H137" s="179" t="s">
        <v>278</v>
      </c>
      <c r="I137" s="272"/>
      <c r="J137" s="272">
        <v>599</v>
      </c>
      <c r="K137" s="64">
        <v>4</v>
      </c>
      <c r="L137" s="65">
        <f t="shared" si="1"/>
        <v>149.75</v>
      </c>
      <c r="M137" s="274" t="s">
        <v>469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456</v>
      </c>
      <c r="E138" s="63"/>
      <c r="F138" s="272" t="s">
        <v>362</v>
      </c>
      <c r="G138" s="63" t="s">
        <v>455</v>
      </c>
      <c r="H138" s="179" t="s">
        <v>122</v>
      </c>
      <c r="I138" s="272"/>
      <c r="J138" s="272">
        <v>1869</v>
      </c>
      <c r="K138" s="64">
        <v>11</v>
      </c>
      <c r="L138" s="65">
        <f t="shared" si="1"/>
        <v>169.90909090909091</v>
      </c>
      <c r="M138" s="274" t="s">
        <v>469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456</v>
      </c>
      <c r="E139" s="63"/>
      <c r="F139" s="272" t="s">
        <v>362</v>
      </c>
      <c r="G139" s="63" t="s">
        <v>455</v>
      </c>
      <c r="H139" s="71" t="s">
        <v>119</v>
      </c>
      <c r="I139" s="272"/>
      <c r="J139" s="272">
        <v>1610</v>
      </c>
      <c r="K139" s="64">
        <v>10</v>
      </c>
      <c r="L139" s="65">
        <f t="shared" si="1"/>
        <v>161</v>
      </c>
      <c r="M139" s="274" t="s">
        <v>469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466</v>
      </c>
      <c r="E140" s="63"/>
      <c r="F140" s="273" t="s">
        <v>410</v>
      </c>
      <c r="G140" s="63" t="s">
        <v>118</v>
      </c>
      <c r="H140" s="71" t="s">
        <v>417</v>
      </c>
      <c r="I140" s="272"/>
      <c r="J140" s="64">
        <v>1609</v>
      </c>
      <c r="K140" s="62">
        <v>8</v>
      </c>
      <c r="L140" s="60">
        <f t="shared" si="1"/>
        <v>201.125</v>
      </c>
      <c r="M140" s="273" t="s">
        <v>467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466</v>
      </c>
      <c r="E141" s="63"/>
      <c r="F141" s="273" t="s">
        <v>410</v>
      </c>
      <c r="G141" s="63" t="s">
        <v>118</v>
      </c>
      <c r="H141" s="179" t="s">
        <v>280</v>
      </c>
      <c r="I141" s="272"/>
      <c r="J141" s="64">
        <v>1707</v>
      </c>
      <c r="K141" s="62">
        <v>9</v>
      </c>
      <c r="L141" s="65">
        <f t="shared" si="1"/>
        <v>189.66666666666666</v>
      </c>
      <c r="M141" s="273" t="s">
        <v>467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466</v>
      </c>
      <c r="E142" s="63"/>
      <c r="F142" s="273" t="s">
        <v>410</v>
      </c>
      <c r="G142" s="63" t="s">
        <v>118</v>
      </c>
      <c r="H142" s="71" t="s">
        <v>121</v>
      </c>
      <c r="I142" s="272"/>
      <c r="J142" s="64">
        <v>1594</v>
      </c>
      <c r="K142" s="62">
        <v>8</v>
      </c>
      <c r="L142" s="233">
        <f t="shared" si="1"/>
        <v>199.25</v>
      </c>
      <c r="M142" s="273" t="s">
        <v>467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466</v>
      </c>
      <c r="E143" s="63"/>
      <c r="F143" s="273" t="s">
        <v>410</v>
      </c>
      <c r="G143" s="63" t="s">
        <v>118</v>
      </c>
      <c r="H143" s="71" t="s">
        <v>127</v>
      </c>
      <c r="I143" s="272"/>
      <c r="J143" s="64">
        <v>1242</v>
      </c>
      <c r="K143" s="62">
        <v>7</v>
      </c>
      <c r="L143" s="65">
        <f t="shared" si="1"/>
        <v>177.42857142857142</v>
      </c>
      <c r="M143" s="273" t="s">
        <v>467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466</v>
      </c>
      <c r="E144" s="63"/>
      <c r="F144" s="273" t="s">
        <v>410</v>
      </c>
      <c r="G144" s="63" t="s">
        <v>118</v>
      </c>
      <c r="H144" s="179" t="s">
        <v>239</v>
      </c>
      <c r="I144" s="272"/>
      <c r="J144" s="64">
        <v>1052</v>
      </c>
      <c r="K144" s="62">
        <v>6</v>
      </c>
      <c r="L144" s="65">
        <f t="shared" si="1"/>
        <v>175.33333333333334</v>
      </c>
      <c r="M144" s="273" t="s">
        <v>467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466</v>
      </c>
      <c r="E145" s="63"/>
      <c r="F145" s="273" t="s">
        <v>410</v>
      </c>
      <c r="G145" s="63" t="s">
        <v>118</v>
      </c>
      <c r="H145" s="179" t="s">
        <v>124</v>
      </c>
      <c r="I145" s="272"/>
      <c r="J145" s="64">
        <v>1289</v>
      </c>
      <c r="K145" s="62">
        <v>7</v>
      </c>
      <c r="L145" s="65">
        <f t="shared" si="1"/>
        <v>184.14285714285714</v>
      </c>
      <c r="M145" s="273" t="s">
        <v>467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468</v>
      </c>
      <c r="E146" s="63"/>
      <c r="F146" s="273" t="s">
        <v>410</v>
      </c>
      <c r="G146" s="63" t="s">
        <v>416</v>
      </c>
      <c r="H146" s="179" t="s">
        <v>137</v>
      </c>
      <c r="I146" s="273"/>
      <c r="J146" s="64">
        <v>831</v>
      </c>
      <c r="K146" s="62">
        <v>5</v>
      </c>
      <c r="L146" s="65">
        <f t="shared" si="1"/>
        <v>166.2</v>
      </c>
      <c r="M146" s="263" t="s">
        <v>457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468</v>
      </c>
      <c r="E147" s="63"/>
      <c r="F147" s="273" t="s">
        <v>410</v>
      </c>
      <c r="G147" s="63" t="s">
        <v>416</v>
      </c>
      <c r="H147" s="179" t="s">
        <v>126</v>
      </c>
      <c r="I147" s="273"/>
      <c r="J147" s="64">
        <v>637</v>
      </c>
      <c r="K147" s="62">
        <v>4</v>
      </c>
      <c r="L147" s="65">
        <f t="shared" si="1"/>
        <v>159.25</v>
      </c>
      <c r="M147" s="263" t="s">
        <v>457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468</v>
      </c>
      <c r="E148" s="63"/>
      <c r="F148" s="273" t="s">
        <v>410</v>
      </c>
      <c r="G148" s="63" t="s">
        <v>416</v>
      </c>
      <c r="H148" s="71" t="s">
        <v>128</v>
      </c>
      <c r="I148" s="273"/>
      <c r="J148" s="64">
        <v>1156</v>
      </c>
      <c r="K148" s="62">
        <v>7</v>
      </c>
      <c r="L148" s="65">
        <f t="shared" si="1"/>
        <v>165.14285714285714</v>
      </c>
      <c r="M148" s="263" t="s">
        <v>457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468</v>
      </c>
      <c r="E149" s="63"/>
      <c r="F149" s="273" t="s">
        <v>410</v>
      </c>
      <c r="G149" s="63" t="s">
        <v>416</v>
      </c>
      <c r="H149" s="179" t="s">
        <v>279</v>
      </c>
      <c r="I149" s="273"/>
      <c r="J149" s="64">
        <v>984</v>
      </c>
      <c r="K149" s="62">
        <v>6</v>
      </c>
      <c r="L149" s="65">
        <f t="shared" si="1"/>
        <v>164</v>
      </c>
      <c r="M149" s="263" t="s">
        <v>457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468</v>
      </c>
      <c r="E150" s="63"/>
      <c r="F150" s="273" t="s">
        <v>410</v>
      </c>
      <c r="G150" s="63" t="s">
        <v>416</v>
      </c>
      <c r="H150" s="179" t="s">
        <v>129</v>
      </c>
      <c r="I150" s="272"/>
      <c r="J150" s="64">
        <v>1019</v>
      </c>
      <c r="K150" s="62">
        <v>6</v>
      </c>
      <c r="L150" s="65">
        <f t="shared" si="1"/>
        <v>169.83333333333334</v>
      </c>
      <c r="M150" s="263" t="s">
        <v>457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489</v>
      </c>
      <c r="E151" s="63"/>
      <c r="F151" s="281" t="s">
        <v>302</v>
      </c>
      <c r="G151" s="63" t="s">
        <v>133</v>
      </c>
      <c r="H151" s="71" t="s">
        <v>119</v>
      </c>
      <c r="I151" s="276"/>
      <c r="J151" s="64">
        <v>1409</v>
      </c>
      <c r="K151" s="62">
        <v>8</v>
      </c>
      <c r="L151" s="65">
        <f t="shared" si="1"/>
        <v>176.125</v>
      </c>
      <c r="M151" s="199" t="s">
        <v>376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489</v>
      </c>
      <c r="E152" s="63"/>
      <c r="F152" s="281" t="s">
        <v>302</v>
      </c>
      <c r="G152" s="63" t="s">
        <v>133</v>
      </c>
      <c r="H152" s="179" t="s">
        <v>280</v>
      </c>
      <c r="I152" s="276"/>
      <c r="J152" s="64">
        <v>1449</v>
      </c>
      <c r="K152" s="62">
        <v>8</v>
      </c>
      <c r="L152" s="65">
        <f t="shared" si="1"/>
        <v>181.125</v>
      </c>
      <c r="M152" s="276" t="s">
        <v>303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489</v>
      </c>
      <c r="E153" s="63"/>
      <c r="F153" s="281" t="s">
        <v>302</v>
      </c>
      <c r="G153" s="63" t="s">
        <v>133</v>
      </c>
      <c r="H153" s="71" t="s">
        <v>121</v>
      </c>
      <c r="I153" s="276"/>
      <c r="J153" s="64">
        <v>1419</v>
      </c>
      <c r="K153" s="62">
        <v>8</v>
      </c>
      <c r="L153" s="65">
        <f t="shared" si="1"/>
        <v>177.375</v>
      </c>
      <c r="M153" s="276" t="s">
        <v>382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490</v>
      </c>
      <c r="E154" s="63"/>
      <c r="F154" s="277" t="s">
        <v>508</v>
      </c>
      <c r="G154" s="63" t="s">
        <v>118</v>
      </c>
      <c r="H154" s="179" t="s">
        <v>224</v>
      </c>
      <c r="I154" s="276"/>
      <c r="J154" s="64">
        <v>1544</v>
      </c>
      <c r="K154" s="62">
        <v>8</v>
      </c>
      <c r="L154" s="233">
        <f t="shared" si="1"/>
        <v>193</v>
      </c>
      <c r="M154" s="200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490</v>
      </c>
      <c r="E155" s="63"/>
      <c r="F155" s="277" t="s">
        <v>508</v>
      </c>
      <c r="G155" s="63" t="s">
        <v>118</v>
      </c>
      <c r="H155" s="179" t="s">
        <v>131</v>
      </c>
      <c r="I155" s="276"/>
      <c r="J155" s="64">
        <v>1376</v>
      </c>
      <c r="K155" s="62">
        <v>8</v>
      </c>
      <c r="L155" s="65">
        <f t="shared" si="1"/>
        <v>172</v>
      </c>
      <c r="M155" s="277" t="s">
        <v>497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490</v>
      </c>
      <c r="E156" s="63"/>
      <c r="F156" s="277" t="s">
        <v>508</v>
      </c>
      <c r="G156" s="63" t="s">
        <v>118</v>
      </c>
      <c r="H156" s="179" t="s">
        <v>124</v>
      </c>
      <c r="I156" s="276"/>
      <c r="J156" s="64">
        <v>1333</v>
      </c>
      <c r="K156" s="62">
        <v>8</v>
      </c>
      <c r="L156" s="65">
        <f t="shared" si="1"/>
        <v>166.625</v>
      </c>
      <c r="M156" s="277" t="s">
        <v>383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490</v>
      </c>
      <c r="E157" s="63"/>
      <c r="F157" s="277" t="s">
        <v>508</v>
      </c>
      <c r="G157" s="63" t="s">
        <v>118</v>
      </c>
      <c r="H157" s="179" t="s">
        <v>138</v>
      </c>
      <c r="I157" s="279" t="s">
        <v>502</v>
      </c>
      <c r="J157" s="64">
        <v>1174</v>
      </c>
      <c r="K157" s="62">
        <v>7</v>
      </c>
      <c r="L157" s="65">
        <f t="shared" si="1"/>
        <v>167.71428571428572</v>
      </c>
      <c r="M157" s="277" t="s">
        <v>499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490</v>
      </c>
      <c r="E158" s="63"/>
      <c r="F158" s="277" t="s">
        <v>508</v>
      </c>
      <c r="G158" s="63" t="s">
        <v>118</v>
      </c>
      <c r="H158" s="179" t="s">
        <v>208</v>
      </c>
      <c r="I158" s="276"/>
      <c r="J158" s="64">
        <v>1183</v>
      </c>
      <c r="K158" s="62">
        <v>8</v>
      </c>
      <c r="L158" s="65">
        <f t="shared" si="1"/>
        <v>147.875</v>
      </c>
      <c r="M158" s="277" t="s">
        <v>498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490</v>
      </c>
      <c r="E159" s="63"/>
      <c r="F159" s="277" t="s">
        <v>508</v>
      </c>
      <c r="G159" s="63" t="s">
        <v>118</v>
      </c>
      <c r="H159" s="179" t="s">
        <v>230</v>
      </c>
      <c r="I159" s="277"/>
      <c r="J159" s="64">
        <v>1127</v>
      </c>
      <c r="K159" s="62">
        <v>8</v>
      </c>
      <c r="L159" s="65">
        <f t="shared" si="1"/>
        <v>140.875</v>
      </c>
      <c r="M159" s="277" t="s">
        <v>500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490</v>
      </c>
      <c r="E160" s="63"/>
      <c r="F160" s="277" t="s">
        <v>508</v>
      </c>
      <c r="G160" s="63" t="s">
        <v>118</v>
      </c>
      <c r="H160" s="179" t="s">
        <v>325</v>
      </c>
      <c r="I160" s="276"/>
      <c r="J160" s="64">
        <v>1140</v>
      </c>
      <c r="K160" s="62">
        <v>8</v>
      </c>
      <c r="L160" s="65">
        <f t="shared" si="1"/>
        <v>142.5</v>
      </c>
      <c r="M160" s="277" t="s">
        <v>380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490</v>
      </c>
      <c r="E161" s="63"/>
      <c r="F161" s="277" t="s">
        <v>508</v>
      </c>
      <c r="G161" s="63" t="s">
        <v>118</v>
      </c>
      <c r="H161" s="179" t="s">
        <v>132</v>
      </c>
      <c r="I161" s="276"/>
      <c r="J161" s="64">
        <v>934</v>
      </c>
      <c r="K161" s="62">
        <v>8</v>
      </c>
      <c r="L161" s="65">
        <f t="shared" si="1"/>
        <v>116.75</v>
      </c>
      <c r="M161" s="277" t="s">
        <v>497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490</v>
      </c>
      <c r="E162" s="63"/>
      <c r="F162" s="277" t="s">
        <v>508</v>
      </c>
      <c r="G162" s="63" t="s">
        <v>118</v>
      </c>
      <c r="H162" s="179" t="s">
        <v>278</v>
      </c>
      <c r="I162" s="276"/>
      <c r="J162" s="64">
        <v>1308</v>
      </c>
      <c r="K162" s="62">
        <v>8</v>
      </c>
      <c r="L162" s="65">
        <f t="shared" si="1"/>
        <v>163.5</v>
      </c>
      <c r="M162" s="199" t="s">
        <v>376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490</v>
      </c>
      <c r="E163" s="63"/>
      <c r="F163" s="277" t="s">
        <v>508</v>
      </c>
      <c r="G163" s="63" t="s">
        <v>118</v>
      </c>
      <c r="H163" s="179" t="s">
        <v>309</v>
      </c>
      <c r="I163" s="277"/>
      <c r="J163" s="64">
        <v>986</v>
      </c>
      <c r="K163" s="62">
        <v>8</v>
      </c>
      <c r="L163" s="65">
        <f t="shared" si="1"/>
        <v>123.25</v>
      </c>
      <c r="M163" s="277" t="s">
        <v>501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512</v>
      </c>
      <c r="E164" s="63"/>
      <c r="F164" s="283" t="s">
        <v>353</v>
      </c>
      <c r="G164" s="63" t="s">
        <v>118</v>
      </c>
      <c r="H164" s="179" t="s">
        <v>132</v>
      </c>
      <c r="I164" s="283"/>
      <c r="J164" s="64">
        <v>1069</v>
      </c>
      <c r="K164" s="62">
        <v>9</v>
      </c>
      <c r="L164" s="65">
        <f t="shared" si="1"/>
        <v>118.77777777777777</v>
      </c>
      <c r="M164" s="283" t="s">
        <v>521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512</v>
      </c>
      <c r="E165" s="63"/>
      <c r="F165" s="283" t="s">
        <v>353</v>
      </c>
      <c r="G165" s="63" t="s">
        <v>118</v>
      </c>
      <c r="H165" s="179" t="s">
        <v>325</v>
      </c>
      <c r="I165" s="283"/>
      <c r="J165" s="64">
        <v>1157</v>
      </c>
      <c r="K165" s="62">
        <v>9</v>
      </c>
      <c r="L165" s="65">
        <f t="shared" si="1"/>
        <v>128.55555555555554</v>
      </c>
      <c r="M165" s="283" t="s">
        <v>521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512</v>
      </c>
      <c r="E166" s="63"/>
      <c r="F166" s="283" t="s">
        <v>353</v>
      </c>
      <c r="G166" s="63" t="s">
        <v>118</v>
      </c>
      <c r="H166" s="179" t="s">
        <v>134</v>
      </c>
      <c r="I166" s="283"/>
      <c r="J166" s="64">
        <v>1585</v>
      </c>
      <c r="K166" s="62">
        <v>9</v>
      </c>
      <c r="L166" s="65">
        <f t="shared" si="1"/>
        <v>176.11111111111111</v>
      </c>
      <c r="M166" s="283" t="s">
        <v>521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514</v>
      </c>
      <c r="E167" s="63"/>
      <c r="F167" s="283" t="s">
        <v>360</v>
      </c>
      <c r="G167" s="63" t="s">
        <v>133</v>
      </c>
      <c r="H167" s="71" t="s">
        <v>125</v>
      </c>
      <c r="I167" s="283"/>
      <c r="J167" s="64">
        <v>1132</v>
      </c>
      <c r="K167" s="62">
        <v>7</v>
      </c>
      <c r="L167" s="65">
        <f t="shared" si="1"/>
        <v>161.71428571428572</v>
      </c>
      <c r="M167" s="284" t="s">
        <v>524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514</v>
      </c>
      <c r="E168" s="63"/>
      <c r="F168" s="284" t="s">
        <v>360</v>
      </c>
      <c r="G168" s="63" t="s">
        <v>133</v>
      </c>
      <c r="H168" s="179" t="s">
        <v>224</v>
      </c>
      <c r="I168" s="283"/>
      <c r="J168" s="64">
        <v>1405</v>
      </c>
      <c r="K168" s="62">
        <v>8</v>
      </c>
      <c r="L168" s="65">
        <f t="shared" si="1"/>
        <v>175.625</v>
      </c>
      <c r="M168" s="284" t="s">
        <v>524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514</v>
      </c>
      <c r="E169" s="63"/>
      <c r="F169" s="284" t="s">
        <v>360</v>
      </c>
      <c r="G169" s="63" t="s">
        <v>133</v>
      </c>
      <c r="H169" s="179" t="s">
        <v>131</v>
      </c>
      <c r="I169" s="283"/>
      <c r="J169" s="64">
        <v>1090</v>
      </c>
      <c r="K169" s="62">
        <v>6</v>
      </c>
      <c r="L169" s="65">
        <f t="shared" si="1"/>
        <v>181.66666666666666</v>
      </c>
      <c r="M169" s="284" t="s">
        <v>524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514</v>
      </c>
      <c r="E170" s="63"/>
      <c r="F170" s="284" t="s">
        <v>360</v>
      </c>
      <c r="G170" s="63" t="s">
        <v>133</v>
      </c>
      <c r="H170" s="179" t="s">
        <v>138</v>
      </c>
      <c r="I170" s="283"/>
      <c r="J170" s="64">
        <v>1462</v>
      </c>
      <c r="K170" s="62">
        <v>8</v>
      </c>
      <c r="L170" s="65">
        <f t="shared" si="1"/>
        <v>182.75</v>
      </c>
      <c r="M170" s="284" t="s">
        <v>524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514</v>
      </c>
      <c r="E171" s="63"/>
      <c r="F171" s="284" t="s">
        <v>360</v>
      </c>
      <c r="G171" s="63" t="s">
        <v>133</v>
      </c>
      <c r="H171" s="179" t="s">
        <v>123</v>
      </c>
      <c r="I171" s="283"/>
      <c r="J171" s="64">
        <v>1409</v>
      </c>
      <c r="K171" s="62">
        <v>8</v>
      </c>
      <c r="L171" s="65">
        <f t="shared" si="1"/>
        <v>176.125</v>
      </c>
      <c r="M171" s="284" t="s">
        <v>524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514</v>
      </c>
      <c r="E172" s="63"/>
      <c r="F172" s="284" t="s">
        <v>360</v>
      </c>
      <c r="G172" s="63" t="s">
        <v>133</v>
      </c>
      <c r="H172" s="179" t="s">
        <v>525</v>
      </c>
      <c r="I172" s="283"/>
      <c r="J172" s="64">
        <v>1521</v>
      </c>
      <c r="K172" s="62">
        <v>8</v>
      </c>
      <c r="L172" s="233">
        <f t="shared" si="1"/>
        <v>190.125</v>
      </c>
      <c r="M172" s="284" t="s">
        <v>524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523</v>
      </c>
      <c r="E173" s="63"/>
      <c r="F173" s="283" t="s">
        <v>410</v>
      </c>
      <c r="G173" s="63" t="s">
        <v>520</v>
      </c>
      <c r="H173" s="179" t="s">
        <v>240</v>
      </c>
      <c r="I173" s="283"/>
      <c r="J173" s="64">
        <v>732</v>
      </c>
      <c r="K173" s="62">
        <v>5</v>
      </c>
      <c r="L173" s="65">
        <f t="shared" ref="L173:L182" si="2">J173/K173</f>
        <v>146.4</v>
      </c>
      <c r="M173" s="284" t="s">
        <v>524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523</v>
      </c>
      <c r="E174" s="63"/>
      <c r="F174" s="284" t="s">
        <v>410</v>
      </c>
      <c r="G174" s="63" t="s">
        <v>520</v>
      </c>
      <c r="H174" s="179" t="s">
        <v>328</v>
      </c>
      <c r="I174" s="283"/>
      <c r="J174" s="64">
        <v>493</v>
      </c>
      <c r="K174" s="62">
        <v>4</v>
      </c>
      <c r="L174" s="65">
        <f t="shared" si="2"/>
        <v>123.25</v>
      </c>
      <c r="M174" s="284" t="s">
        <v>524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523</v>
      </c>
      <c r="E175" s="63"/>
      <c r="F175" s="284" t="s">
        <v>410</v>
      </c>
      <c r="G175" s="63" t="s">
        <v>520</v>
      </c>
      <c r="H175" s="179" t="s">
        <v>330</v>
      </c>
      <c r="I175" s="283"/>
      <c r="J175" s="64">
        <v>432</v>
      </c>
      <c r="K175" s="62">
        <v>4</v>
      </c>
      <c r="L175" s="65">
        <f t="shared" si="2"/>
        <v>108</v>
      </c>
      <c r="M175" s="284" t="s">
        <v>524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523</v>
      </c>
      <c r="E176" s="63"/>
      <c r="F176" s="284" t="s">
        <v>410</v>
      </c>
      <c r="G176" s="63" t="s">
        <v>520</v>
      </c>
      <c r="H176" s="179" t="s">
        <v>208</v>
      </c>
      <c r="I176" s="283"/>
      <c r="J176" s="64">
        <v>249</v>
      </c>
      <c r="K176" s="62">
        <v>2</v>
      </c>
      <c r="L176" s="65">
        <f t="shared" si="2"/>
        <v>124.5</v>
      </c>
      <c r="M176" s="284" t="s">
        <v>524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523</v>
      </c>
      <c r="E177" s="63"/>
      <c r="F177" s="284" t="s">
        <v>410</v>
      </c>
      <c r="G177" s="63" t="s">
        <v>520</v>
      </c>
      <c r="H177" s="179" t="s">
        <v>531</v>
      </c>
      <c r="I177" s="283"/>
      <c r="J177" s="64">
        <v>669</v>
      </c>
      <c r="K177" s="62">
        <v>5</v>
      </c>
      <c r="L177" s="65">
        <f t="shared" si="2"/>
        <v>133.80000000000001</v>
      </c>
      <c r="M177" s="284" t="s">
        <v>524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551</v>
      </c>
      <c r="E178" s="63"/>
      <c r="F178" s="289" t="s">
        <v>306</v>
      </c>
      <c r="G178" s="63" t="s">
        <v>133</v>
      </c>
      <c r="H178" s="179" t="s">
        <v>246</v>
      </c>
      <c r="I178" s="289" t="s">
        <v>120</v>
      </c>
      <c r="J178" s="64">
        <v>1960</v>
      </c>
      <c r="K178" s="62">
        <v>11</v>
      </c>
      <c r="L178" s="65">
        <f t="shared" si="2"/>
        <v>178.18181818181819</v>
      </c>
      <c r="M178" s="263" t="s">
        <v>552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551</v>
      </c>
      <c r="E179" s="63"/>
      <c r="F179" s="289" t="s">
        <v>306</v>
      </c>
      <c r="G179" s="63" t="s">
        <v>133</v>
      </c>
      <c r="H179" s="179" t="s">
        <v>280</v>
      </c>
      <c r="I179" s="289" t="s">
        <v>120</v>
      </c>
      <c r="J179" s="64">
        <v>2054</v>
      </c>
      <c r="K179" s="62">
        <v>11</v>
      </c>
      <c r="L179" s="65">
        <f t="shared" si="2"/>
        <v>186.72727272727272</v>
      </c>
      <c r="M179" s="263" t="s">
        <v>552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559</v>
      </c>
      <c r="E180" s="63"/>
      <c r="F180" s="292" t="s">
        <v>560</v>
      </c>
      <c r="G180" s="63" t="s">
        <v>118</v>
      </c>
      <c r="H180" s="71" t="s">
        <v>119</v>
      </c>
      <c r="I180" s="292" t="s">
        <v>120</v>
      </c>
      <c r="J180" s="64">
        <v>2587</v>
      </c>
      <c r="K180" s="62">
        <v>14</v>
      </c>
      <c r="L180" s="65">
        <f t="shared" si="2"/>
        <v>184.78571428571428</v>
      </c>
      <c r="M180" s="292" t="s">
        <v>562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559</v>
      </c>
      <c r="E181" s="63"/>
      <c r="F181" s="292" t="s">
        <v>560</v>
      </c>
      <c r="G181" s="63" t="s">
        <v>118</v>
      </c>
      <c r="H181" s="179" t="s">
        <v>278</v>
      </c>
      <c r="I181" s="292" t="s">
        <v>120</v>
      </c>
      <c r="J181" s="64">
        <v>2324</v>
      </c>
      <c r="K181" s="62">
        <v>14</v>
      </c>
      <c r="L181" s="65">
        <f t="shared" si="2"/>
        <v>166</v>
      </c>
      <c r="M181" s="292" t="s">
        <v>562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559</v>
      </c>
      <c r="E182" s="63"/>
      <c r="F182" s="292" t="s">
        <v>560</v>
      </c>
      <c r="G182" s="63" t="s">
        <v>118</v>
      </c>
      <c r="H182" s="71" t="s">
        <v>121</v>
      </c>
      <c r="I182" s="292"/>
      <c r="J182" s="64">
        <v>2760</v>
      </c>
      <c r="K182" s="62">
        <v>14</v>
      </c>
      <c r="L182" s="233">
        <f t="shared" si="2"/>
        <v>197.14285714285714</v>
      </c>
      <c r="M182" s="292" t="s">
        <v>561</v>
      </c>
    </row>
    <row r="183" spans="1:13" x14ac:dyDescent="0.25">
      <c r="A183" s="51"/>
      <c r="B183" s="51"/>
      <c r="C183" s="51"/>
      <c r="D183" s="32"/>
      <c r="E183" s="32"/>
      <c r="F183" s="53"/>
      <c r="G183" s="58"/>
      <c r="H183" s="70">
        <f>COUNTA(H7:H182)</f>
        <v>176</v>
      </c>
      <c r="I183" s="70"/>
      <c r="J183" s="157">
        <f>SUBTOTAL(9,J7:J182)</f>
        <v>265014</v>
      </c>
      <c r="K183" s="78">
        <f>SUBTOTAL(9,K7:K182)</f>
        <v>1578</v>
      </c>
      <c r="L183" s="158">
        <f t="shared" ref="L183" si="3">J183/K183</f>
        <v>167.94296577946767</v>
      </c>
    </row>
    <row r="185" spans="1:13" x14ac:dyDescent="0.25">
      <c r="C185" s="279" t="s">
        <v>502</v>
      </c>
      <c r="D185" t="s">
        <v>506</v>
      </c>
    </row>
    <row r="186" spans="1:13" x14ac:dyDescent="0.25">
      <c r="D186" t="s">
        <v>507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workbookViewId="0">
      <selection activeCell="J57" sqref="J57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96" t="s">
        <v>268</v>
      </c>
      <c r="B2" s="297"/>
      <c r="C2" s="297"/>
      <c r="D2" s="297"/>
      <c r="E2" s="297"/>
      <c r="F2" s="297"/>
      <c r="G2" s="297"/>
      <c r="H2" s="297"/>
      <c r="I2" s="298"/>
    </row>
    <row r="4" spans="1:10" x14ac:dyDescent="0.25">
      <c r="J4" s="62" t="s">
        <v>139</v>
      </c>
    </row>
    <row r="5" spans="1:10" ht="15.75" x14ac:dyDescent="0.25">
      <c r="A5" s="72" t="s">
        <v>504</v>
      </c>
    </row>
    <row r="6" spans="1:10" x14ac:dyDescent="0.25">
      <c r="A6" s="63" t="s">
        <v>313</v>
      </c>
      <c r="C6" s="62"/>
      <c r="D6" s="63" t="s">
        <v>339</v>
      </c>
      <c r="J6" s="51">
        <v>2</v>
      </c>
    </row>
    <row r="7" spans="1:10" x14ac:dyDescent="0.25">
      <c r="A7" s="63" t="s">
        <v>391</v>
      </c>
      <c r="B7" s="76"/>
      <c r="C7" s="62"/>
      <c r="D7" s="66" t="s">
        <v>389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391</v>
      </c>
      <c r="B8" s="76"/>
      <c r="C8" s="62"/>
      <c r="D8" s="66" t="s">
        <v>390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392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392</v>
      </c>
      <c r="B10" s="76"/>
      <c r="C10" s="51"/>
      <c r="D10" s="66" t="s">
        <v>395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495</v>
      </c>
      <c r="B11" s="76"/>
      <c r="C11" s="51"/>
      <c r="D11" s="66" t="s">
        <v>390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503</v>
      </c>
      <c r="B12" s="76"/>
      <c r="C12" s="51"/>
      <c r="D12" s="66" t="s">
        <v>395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299"/>
      <c r="B23" s="299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267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451</v>
      </c>
      <c r="J29" s="51"/>
    </row>
    <row r="30" spans="1:10" x14ac:dyDescent="0.25">
      <c r="J30" s="51"/>
    </row>
    <row r="31" spans="1:10" x14ac:dyDescent="0.25">
      <c r="A31" s="186" t="s">
        <v>505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313</v>
      </c>
      <c r="B33" s="80"/>
      <c r="C33" s="62" t="s">
        <v>133</v>
      </c>
      <c r="D33" s="66" t="s">
        <v>340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331</v>
      </c>
      <c r="B34" s="80"/>
      <c r="C34" s="62" t="s">
        <v>118</v>
      </c>
      <c r="D34" s="66" t="s">
        <v>341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331</v>
      </c>
      <c r="B35" s="80"/>
      <c r="C35" s="62" t="s">
        <v>118</v>
      </c>
      <c r="D35" s="66" t="s">
        <v>342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324</v>
      </c>
      <c r="B36" s="80"/>
      <c r="C36" s="62" t="s">
        <v>232</v>
      </c>
      <c r="D36" s="66" t="s">
        <v>343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324</v>
      </c>
      <c r="B37" s="80"/>
      <c r="C37" s="62" t="s">
        <v>232</v>
      </c>
      <c r="D37" s="66" t="s">
        <v>344</v>
      </c>
      <c r="E37" s="71"/>
      <c r="F37" s="63"/>
      <c r="G37" s="63"/>
      <c r="H37" s="63"/>
      <c r="I37" s="63"/>
      <c r="J37" s="62">
        <v>2</v>
      </c>
      <c r="K37" s="63" t="s">
        <v>392</v>
      </c>
    </row>
    <row r="38" spans="1:11" x14ac:dyDescent="0.25">
      <c r="A38" s="63" t="s">
        <v>370</v>
      </c>
      <c r="B38" s="80"/>
      <c r="C38" s="62" t="s">
        <v>118</v>
      </c>
      <c r="D38" s="63" t="s">
        <v>425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391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392</v>
      </c>
      <c r="B40" s="80"/>
      <c r="C40" s="62" t="s">
        <v>232</v>
      </c>
      <c r="D40" s="66" t="s">
        <v>393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435</v>
      </c>
      <c r="B41" s="80"/>
      <c r="C41" s="62" t="s">
        <v>434</v>
      </c>
      <c r="D41" s="66" t="s">
        <v>441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444</v>
      </c>
      <c r="B42" s="80"/>
      <c r="C42" s="62" t="s">
        <v>118</v>
      </c>
      <c r="D42" s="66" t="s">
        <v>449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503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B44" s="80"/>
      <c r="C44" s="62"/>
      <c r="D44" s="198"/>
      <c r="E44" s="71"/>
      <c r="F44" s="63"/>
      <c r="G44" s="63"/>
      <c r="H44" s="63"/>
      <c r="I44" s="63"/>
      <c r="J44" s="78">
        <f>SUM(J32:J43)</f>
        <v>25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99"/>
    </row>
    <row r="46" spans="1:11" x14ac:dyDescent="0.25">
      <c r="A46" s="63"/>
      <c r="B46" s="80"/>
      <c r="C46" s="62"/>
      <c r="D46" s="201"/>
      <c r="E46" s="71"/>
      <c r="F46" s="63"/>
      <c r="G46" s="63"/>
      <c r="H46" s="63"/>
      <c r="I46" s="190"/>
      <c r="J46" s="99"/>
    </row>
    <row r="47" spans="1:11" x14ac:dyDescent="0.25">
      <c r="A47" s="186" t="s">
        <v>554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313</v>
      </c>
      <c r="B48" s="80"/>
      <c r="C48" s="62" t="s">
        <v>133</v>
      </c>
      <c r="D48" s="66" t="s">
        <v>345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358</v>
      </c>
      <c r="B49" s="80"/>
      <c r="C49" s="62" t="s">
        <v>133</v>
      </c>
      <c r="D49" s="63" t="s">
        <v>357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392</v>
      </c>
      <c r="B50" s="80"/>
      <c r="C50" s="62" t="s">
        <v>232</v>
      </c>
      <c r="D50" s="66" t="s">
        <v>394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8" t="s">
        <v>426</v>
      </c>
      <c r="C51" s="62" t="s">
        <v>409</v>
      </c>
      <c r="D51" s="63" t="s">
        <v>427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9" t="s">
        <v>428</v>
      </c>
      <c r="C52" s="259" t="s">
        <v>233</v>
      </c>
      <c r="D52" s="66" t="s">
        <v>429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2" t="s">
        <v>464</v>
      </c>
      <c r="C53" s="272" t="s">
        <v>416</v>
      </c>
      <c r="D53" s="66" t="s">
        <v>429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437</v>
      </c>
      <c r="C54" s="62" t="s">
        <v>232</v>
      </c>
      <c r="D54" s="63" t="s">
        <v>452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444</v>
      </c>
      <c r="C55" s="62" t="s">
        <v>118</v>
      </c>
      <c r="D55" s="63" t="s">
        <v>450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3" t="s">
        <v>555</v>
      </c>
      <c r="C56" s="62" t="s">
        <v>133</v>
      </c>
      <c r="D56" s="66" t="s">
        <v>556</v>
      </c>
      <c r="E56" s="63"/>
      <c r="F56" s="63"/>
      <c r="G56" s="63"/>
      <c r="H56" s="63"/>
      <c r="I56" s="63"/>
      <c r="J56" s="99">
        <v>2</v>
      </c>
    </row>
    <row r="57" spans="1:10" x14ac:dyDescent="0.25">
      <c r="A57" s="62"/>
      <c r="B57" s="63"/>
      <c r="C57" s="62"/>
      <c r="D57" s="80"/>
      <c r="F57" s="63"/>
      <c r="G57" s="63"/>
      <c r="I57" s="62"/>
      <c r="J57" s="78">
        <f>SUM(J48:J56)</f>
        <v>28</v>
      </c>
    </row>
    <row r="58" spans="1:10" ht="15.75" x14ac:dyDescent="0.25">
      <c r="A58" s="72" t="s">
        <v>154</v>
      </c>
      <c r="I58" s="190"/>
      <c r="J58" s="62"/>
    </row>
    <row r="59" spans="1:10" ht="15.75" x14ac:dyDescent="0.25">
      <c r="A59" s="72"/>
      <c r="I59" s="190"/>
      <c r="J59" s="62"/>
    </row>
    <row r="60" spans="1:10" x14ac:dyDescent="0.25">
      <c r="A60" s="51"/>
      <c r="J60" s="51"/>
    </row>
    <row r="61" spans="1:10" ht="15.75" x14ac:dyDescent="0.25">
      <c r="A61" s="72" t="s">
        <v>155</v>
      </c>
      <c r="J61" s="51"/>
    </row>
    <row r="62" spans="1:10" x14ac:dyDescent="0.25">
      <c r="A62" s="63"/>
      <c r="B62" s="62"/>
      <c r="C62" s="215"/>
      <c r="D62" s="80"/>
      <c r="E62" s="71"/>
      <c r="F62" s="76"/>
      <c r="G62" s="76"/>
      <c r="H62" s="76"/>
      <c r="I62" s="76"/>
      <c r="J62" s="62"/>
    </row>
    <row r="63" spans="1:10" x14ac:dyDescent="0.25">
      <c r="A63" s="70"/>
      <c r="B63" s="80"/>
      <c r="C63" s="76"/>
      <c r="D63" s="76"/>
      <c r="E63" s="76"/>
      <c r="F63" s="76"/>
      <c r="G63" s="76"/>
      <c r="H63" s="76"/>
      <c r="I63" s="76"/>
      <c r="J63" s="78">
        <f>SUM(J62:J62)</f>
        <v>0</v>
      </c>
    </row>
    <row r="64" spans="1:10" ht="15.75" x14ac:dyDescent="0.25">
      <c r="A64" s="72" t="s">
        <v>156</v>
      </c>
      <c r="J64" s="51"/>
    </row>
    <row r="65" spans="1:10" x14ac:dyDescent="0.25">
      <c r="A65" s="258" t="s">
        <v>368</v>
      </c>
      <c r="B65" s="62" t="s">
        <v>136</v>
      </c>
      <c r="C65" s="62" t="s">
        <v>133</v>
      </c>
      <c r="D65" s="63" t="s">
        <v>357</v>
      </c>
      <c r="J65" s="51"/>
    </row>
    <row r="66" spans="1:10" x14ac:dyDescent="0.25">
      <c r="A66" s="283" t="s">
        <v>515</v>
      </c>
      <c r="B66" s="62" t="s">
        <v>528</v>
      </c>
      <c r="C66" s="62" t="s">
        <v>118</v>
      </c>
      <c r="D66" s="63" t="s">
        <v>522</v>
      </c>
      <c r="J66" s="51"/>
    </row>
    <row r="67" spans="1:10" x14ac:dyDescent="0.25">
      <c r="A67" s="246" t="s">
        <v>369</v>
      </c>
      <c r="B67" s="62" t="s">
        <v>135</v>
      </c>
      <c r="C67" s="62" t="s">
        <v>118</v>
      </c>
      <c r="D67" s="63" t="s">
        <v>425</v>
      </c>
      <c r="J67" s="51"/>
    </row>
    <row r="68" spans="1:10" x14ac:dyDescent="0.25">
      <c r="A68" s="283" t="s">
        <v>516</v>
      </c>
      <c r="B68" s="62" t="s">
        <v>550</v>
      </c>
      <c r="C68" s="62" t="s">
        <v>133</v>
      </c>
      <c r="D68" s="63" t="s">
        <v>526</v>
      </c>
      <c r="J68" s="51"/>
    </row>
    <row r="69" spans="1:10" x14ac:dyDescent="0.25">
      <c r="A69" s="246" t="s">
        <v>396</v>
      </c>
      <c r="B69" s="62" t="s">
        <v>303</v>
      </c>
      <c r="C69" s="246" t="s">
        <v>232</v>
      </c>
      <c r="D69" s="63" t="s">
        <v>397</v>
      </c>
      <c r="J69" s="51"/>
    </row>
    <row r="70" spans="1:10" x14ac:dyDescent="0.25">
      <c r="A70" s="283" t="s">
        <v>517</v>
      </c>
      <c r="B70" s="62" t="s">
        <v>529</v>
      </c>
      <c r="C70" s="283" t="s">
        <v>520</v>
      </c>
      <c r="D70" s="63" t="s">
        <v>527</v>
      </c>
      <c r="J70" s="51"/>
    </row>
    <row r="71" spans="1:10" x14ac:dyDescent="0.25">
      <c r="A71" s="258" t="s">
        <v>423</v>
      </c>
      <c r="B71" s="62" t="s">
        <v>383</v>
      </c>
      <c r="C71" s="62" t="s">
        <v>416</v>
      </c>
      <c r="D71" s="63" t="s">
        <v>424</v>
      </c>
      <c r="J71" s="51"/>
    </row>
    <row r="72" spans="1:10" x14ac:dyDescent="0.25">
      <c r="A72" s="272" t="s">
        <v>465</v>
      </c>
      <c r="B72" s="62" t="s">
        <v>532</v>
      </c>
      <c r="C72" s="62" t="s">
        <v>118</v>
      </c>
      <c r="D72" s="63" t="s">
        <v>424</v>
      </c>
      <c r="J72" s="51"/>
    </row>
    <row r="73" spans="1:10" x14ac:dyDescent="0.25">
      <c r="A73" s="258" t="s">
        <v>426</v>
      </c>
      <c r="B73" s="62" t="s">
        <v>136</v>
      </c>
      <c r="C73" s="62" t="s">
        <v>409</v>
      </c>
      <c r="D73" s="63" t="s">
        <v>427</v>
      </c>
      <c r="J73" s="51"/>
    </row>
    <row r="74" spans="1:10" x14ac:dyDescent="0.25">
      <c r="A74" s="272" t="s">
        <v>463</v>
      </c>
      <c r="B74" s="62" t="s">
        <v>533</v>
      </c>
      <c r="C74" s="62" t="s">
        <v>462</v>
      </c>
      <c r="D74" s="63" t="s">
        <v>427</v>
      </c>
      <c r="J74" s="51"/>
    </row>
    <row r="75" spans="1:10" x14ac:dyDescent="0.25">
      <c r="A75" s="258" t="s">
        <v>428</v>
      </c>
      <c r="B75" s="62" t="s">
        <v>136</v>
      </c>
      <c r="C75" s="211" t="s">
        <v>233</v>
      </c>
      <c r="D75" s="66" t="s">
        <v>429</v>
      </c>
      <c r="J75" s="51"/>
    </row>
    <row r="76" spans="1:10" x14ac:dyDescent="0.25">
      <c r="A76" s="272" t="s">
        <v>464</v>
      </c>
      <c r="B76" s="62" t="s">
        <v>534</v>
      </c>
      <c r="C76" s="62" t="s">
        <v>416</v>
      </c>
      <c r="D76" s="66" t="s">
        <v>429</v>
      </c>
      <c r="J76" s="51"/>
    </row>
    <row r="77" spans="1:10" x14ac:dyDescent="0.25">
      <c r="A77" s="169"/>
      <c r="J77" s="61">
        <f>SUM(J65:J75)</f>
        <v>0</v>
      </c>
    </row>
    <row r="78" spans="1:10" ht="15.75" x14ac:dyDescent="0.25">
      <c r="A78" s="72" t="s">
        <v>157</v>
      </c>
      <c r="J78" s="51"/>
    </row>
    <row r="79" spans="1:10" ht="15.75" x14ac:dyDescent="0.25">
      <c r="A79" s="72"/>
      <c r="J79" s="51"/>
    </row>
    <row r="80" spans="1:10" x14ac:dyDescent="0.25">
      <c r="A80" s="166" t="s">
        <v>204</v>
      </c>
      <c r="J80" s="51"/>
    </row>
    <row r="81" spans="1:10" x14ac:dyDescent="0.25">
      <c r="A81" s="71"/>
      <c r="B81" s="62"/>
      <c r="C81" s="62"/>
      <c r="D81" s="63"/>
      <c r="J81" s="62"/>
    </row>
    <row r="82" spans="1:10" ht="15.75" x14ac:dyDescent="0.25">
      <c r="A82" s="72"/>
      <c r="J82" s="78">
        <f>SUM(J81:J81)</f>
        <v>0</v>
      </c>
    </row>
    <row r="83" spans="1:10" x14ac:dyDescent="0.25">
      <c r="A83" s="73" t="s">
        <v>256</v>
      </c>
      <c r="J83" s="51"/>
    </row>
    <row r="84" spans="1:10" x14ac:dyDescent="0.25">
      <c r="A84" s="73"/>
      <c r="J84" s="51"/>
    </row>
    <row r="85" spans="1:10" ht="15.75" x14ac:dyDescent="0.25">
      <c r="A85" s="63"/>
      <c r="B85" s="51"/>
      <c r="C85" s="217"/>
      <c r="D85" s="66"/>
      <c r="J85" s="51"/>
    </row>
    <row r="86" spans="1:10" x14ac:dyDescent="0.25">
      <c r="A86" s="63"/>
      <c r="B86" s="51"/>
      <c r="C86" s="216"/>
      <c r="D86" s="66"/>
      <c r="J86" s="51"/>
    </row>
    <row r="87" spans="1:10" x14ac:dyDescent="0.25">
      <c r="A87" s="73" t="s">
        <v>158</v>
      </c>
      <c r="J87" s="51"/>
    </row>
    <row r="88" spans="1:10" x14ac:dyDescent="0.25">
      <c r="A88" s="73"/>
      <c r="B88" s="73"/>
      <c r="J88" s="51"/>
    </row>
    <row r="89" spans="1:10" x14ac:dyDescent="0.25">
      <c r="B89" s="74" t="s">
        <v>159</v>
      </c>
      <c r="C89" s="32"/>
      <c r="E89" s="32"/>
      <c r="F89" s="32"/>
      <c r="G89" s="32"/>
      <c r="J89" s="51"/>
    </row>
    <row r="90" spans="1:10" x14ac:dyDescent="0.25">
      <c r="A90" s="174"/>
      <c r="B90" s="173"/>
      <c r="C90" s="175"/>
      <c r="D90" s="66"/>
      <c r="E90" s="32"/>
      <c r="F90" s="32"/>
      <c r="G90" s="32"/>
      <c r="J90" s="51"/>
    </row>
    <row r="91" spans="1:10" x14ac:dyDescent="0.25">
      <c r="A91" s="62" t="s">
        <v>266</v>
      </c>
      <c r="B91" s="195" t="s">
        <v>232</v>
      </c>
      <c r="C91" s="178" t="s">
        <v>265</v>
      </c>
      <c r="D91" s="66" t="s">
        <v>160</v>
      </c>
      <c r="E91" s="71"/>
      <c r="F91" s="71"/>
      <c r="G91" s="71"/>
      <c r="H91" s="76"/>
      <c r="I91" s="76"/>
      <c r="J91" s="62">
        <v>1</v>
      </c>
    </row>
    <row r="92" spans="1:10" x14ac:dyDescent="0.25">
      <c r="A92" s="246" t="s">
        <v>367</v>
      </c>
      <c r="B92" s="62" t="s">
        <v>118</v>
      </c>
      <c r="C92" s="184" t="s">
        <v>366</v>
      </c>
      <c r="D92" s="66" t="s">
        <v>175</v>
      </c>
      <c r="E92" s="71"/>
      <c r="F92" s="71"/>
      <c r="G92" s="71"/>
      <c r="H92" s="76"/>
      <c r="I92" s="76"/>
      <c r="J92" s="62">
        <v>1</v>
      </c>
    </row>
    <row r="93" spans="1:10" x14ac:dyDescent="0.25">
      <c r="A93" s="62" t="s">
        <v>387</v>
      </c>
      <c r="B93" s="248" t="s">
        <v>232</v>
      </c>
      <c r="C93" s="210" t="s">
        <v>388</v>
      </c>
      <c r="D93" s="66" t="s">
        <v>175</v>
      </c>
      <c r="E93" s="71"/>
      <c r="F93" s="71"/>
      <c r="G93" s="71"/>
      <c r="H93" s="76"/>
      <c r="I93" s="76"/>
      <c r="J93" s="62">
        <v>1</v>
      </c>
    </row>
    <row r="94" spans="1:10" x14ac:dyDescent="0.25">
      <c r="A94" s="62" t="s">
        <v>406</v>
      </c>
      <c r="B94" s="62" t="s">
        <v>118</v>
      </c>
      <c r="C94" s="212" t="s">
        <v>405</v>
      </c>
      <c r="D94" s="66" t="s">
        <v>407</v>
      </c>
      <c r="E94" s="71"/>
      <c r="F94" s="71"/>
      <c r="G94" s="71"/>
      <c r="H94" s="76"/>
      <c r="I94" s="76"/>
      <c r="J94" s="62">
        <v>1</v>
      </c>
    </row>
    <row r="95" spans="1:10" x14ac:dyDescent="0.25">
      <c r="A95" s="63" t="s">
        <v>466</v>
      </c>
      <c r="B95" s="62" t="s">
        <v>118</v>
      </c>
      <c r="C95" s="273" t="s">
        <v>470</v>
      </c>
      <c r="D95" s="66" t="s">
        <v>496</v>
      </c>
      <c r="E95" s="71"/>
      <c r="F95" s="71"/>
      <c r="G95" s="71"/>
      <c r="H95" s="76"/>
      <c r="I95" s="76"/>
      <c r="J95" s="62">
        <v>1</v>
      </c>
    </row>
    <row r="96" spans="1:10" x14ac:dyDescent="0.25">
      <c r="D96" s="66"/>
      <c r="E96" s="76"/>
      <c r="F96" s="76"/>
      <c r="G96" s="76"/>
      <c r="H96" s="76"/>
      <c r="I96" s="76"/>
      <c r="J96" s="78">
        <f>SUM(J89:J95)</f>
        <v>5</v>
      </c>
    </row>
    <row r="97" spans="1:10" x14ac:dyDescent="0.25">
      <c r="A97" s="73"/>
    </row>
    <row r="98" spans="1:10" x14ac:dyDescent="0.25">
      <c r="A98" s="73"/>
      <c r="I98" s="62" t="s">
        <v>163</v>
      </c>
      <c r="J98" s="62">
        <f>J13+J20+J24+J28+J44+J57+J63+J77+J82+J85+J96</f>
        <v>69</v>
      </c>
    </row>
    <row r="99" spans="1:10" x14ac:dyDescent="0.25">
      <c r="B99" s="51"/>
      <c r="C99" s="32"/>
      <c r="E99" s="51"/>
      <c r="F99" s="32"/>
    </row>
    <row r="100" spans="1:10" x14ac:dyDescent="0.25">
      <c r="A100" s="73" t="s">
        <v>162</v>
      </c>
      <c r="B100" s="51"/>
      <c r="C100" s="32"/>
      <c r="E100" s="75"/>
    </row>
    <row r="102" spans="1:10" x14ac:dyDescent="0.25">
      <c r="A102" s="62"/>
      <c r="B102" s="295"/>
      <c r="C102" s="295"/>
      <c r="D102" s="66"/>
      <c r="E102" s="63"/>
      <c r="F102" s="51"/>
    </row>
    <row r="103" spans="1:10" x14ac:dyDescent="0.25">
      <c r="A103" s="62"/>
      <c r="B103" s="295"/>
      <c r="C103" s="295"/>
      <c r="D103" s="62"/>
      <c r="E103" s="63"/>
      <c r="F103" s="51"/>
    </row>
    <row r="104" spans="1:10" x14ac:dyDescent="0.25">
      <c r="A104" s="62"/>
      <c r="B104" s="295"/>
      <c r="C104" s="295"/>
      <c r="D104" s="62"/>
      <c r="E104" s="63"/>
    </row>
    <row r="105" spans="1:10" x14ac:dyDescent="0.25">
      <c r="A105" s="51"/>
      <c r="B105" s="295"/>
      <c r="C105" s="295"/>
      <c r="D105" s="62"/>
      <c r="E105" s="63"/>
    </row>
    <row r="106" spans="1:10" x14ac:dyDescent="0.25">
      <c r="B106" s="295"/>
      <c r="C106" s="295"/>
      <c r="D106" s="62"/>
    </row>
    <row r="107" spans="1:10" x14ac:dyDescent="0.25">
      <c r="B107" s="295"/>
      <c r="C107" s="295"/>
      <c r="D107" s="62"/>
    </row>
  </sheetData>
  <mergeCells count="8">
    <mergeCell ref="B106:C106"/>
    <mergeCell ref="B107:C107"/>
    <mergeCell ref="B103:C103"/>
    <mergeCell ref="A2:I2"/>
    <mergeCell ref="A23:B23"/>
    <mergeCell ref="B102:C102"/>
    <mergeCell ref="B104:C104"/>
    <mergeCell ref="B105:C10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workbookViewId="0">
      <selection activeCell="N12" sqref="N1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96" t="s">
        <v>269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x14ac:dyDescent="0.25">
      <c r="C3" s="208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9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140</v>
      </c>
      <c r="C9" s="241">
        <v>2</v>
      </c>
      <c r="D9" s="87"/>
      <c r="E9" s="163">
        <v>2</v>
      </c>
      <c r="F9" s="90">
        <v>1</v>
      </c>
      <c r="G9" s="164">
        <v>1</v>
      </c>
      <c r="H9" s="87"/>
      <c r="I9" s="87"/>
      <c r="J9" s="87"/>
      <c r="K9" s="86">
        <f t="shared" ref="K9:K37" si="0">C9+D9+E9+F9+G9+H9+I9+J9</f>
        <v>6</v>
      </c>
    </row>
    <row r="10" spans="2:11" x14ac:dyDescent="0.25">
      <c r="B10" s="71" t="s">
        <v>175</v>
      </c>
      <c r="C10" s="241">
        <v>1</v>
      </c>
      <c r="D10" s="87"/>
      <c r="E10" s="163">
        <v>2</v>
      </c>
      <c r="F10" s="90">
        <v>1</v>
      </c>
      <c r="G10" s="87"/>
      <c r="H10" s="87"/>
      <c r="I10" s="87"/>
      <c r="J10" s="88">
        <v>2</v>
      </c>
      <c r="K10" s="86">
        <f t="shared" si="0"/>
        <v>6</v>
      </c>
    </row>
    <row r="11" spans="2:11" x14ac:dyDescent="0.25">
      <c r="B11" s="71" t="s">
        <v>177</v>
      </c>
      <c r="C11" s="241">
        <v>2</v>
      </c>
      <c r="D11" s="87"/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4</v>
      </c>
    </row>
    <row r="12" spans="2:11" x14ac:dyDescent="0.25">
      <c r="B12" s="71" t="s">
        <v>148</v>
      </c>
      <c r="C12" s="227"/>
      <c r="D12" s="87"/>
      <c r="E12" s="163">
        <v>2</v>
      </c>
      <c r="F12" s="90">
        <v>1</v>
      </c>
      <c r="G12" s="164">
        <v>1</v>
      </c>
      <c r="H12" s="87"/>
      <c r="I12" s="176"/>
      <c r="J12" s="87"/>
      <c r="K12" s="86">
        <f t="shared" si="0"/>
        <v>4</v>
      </c>
    </row>
    <row r="13" spans="2:11" x14ac:dyDescent="0.25">
      <c r="B13" s="71" t="s">
        <v>160</v>
      </c>
      <c r="C13" s="227"/>
      <c r="D13" s="87"/>
      <c r="E13" s="163">
        <v>2</v>
      </c>
      <c r="F13" s="87"/>
      <c r="G13" s="164">
        <v>1</v>
      </c>
      <c r="H13" s="87"/>
      <c r="I13" s="87"/>
      <c r="J13" s="88">
        <v>1</v>
      </c>
      <c r="K13" s="86">
        <f t="shared" si="0"/>
        <v>4</v>
      </c>
    </row>
    <row r="14" spans="2:11" x14ac:dyDescent="0.25">
      <c r="B14" s="63" t="s">
        <v>347</v>
      </c>
      <c r="C14" s="241">
        <v>1</v>
      </c>
      <c r="D14" s="87"/>
      <c r="E14" s="87"/>
      <c r="F14" s="90">
        <v>2</v>
      </c>
      <c r="G14" s="87"/>
      <c r="H14" s="87"/>
      <c r="I14" s="87"/>
      <c r="J14" s="87"/>
      <c r="K14" s="86">
        <f t="shared" si="0"/>
        <v>3</v>
      </c>
    </row>
    <row r="15" spans="2:11" x14ac:dyDescent="0.25">
      <c r="B15" s="63" t="s">
        <v>144</v>
      </c>
      <c r="C15" s="87"/>
      <c r="D15" s="87"/>
      <c r="E15" s="163">
        <v>2</v>
      </c>
      <c r="F15" s="90">
        <v>1</v>
      </c>
      <c r="G15" s="87"/>
      <c r="H15" s="87"/>
      <c r="I15" s="87"/>
      <c r="J15" s="87"/>
      <c r="K15" s="86">
        <f t="shared" si="0"/>
        <v>3</v>
      </c>
    </row>
    <row r="16" spans="2:11" x14ac:dyDescent="0.25">
      <c r="B16" s="71" t="s">
        <v>150</v>
      </c>
      <c r="C16" s="87"/>
      <c r="D16" s="87"/>
      <c r="E16" s="163">
        <v>2</v>
      </c>
      <c r="F16" s="87"/>
      <c r="G16" s="87"/>
      <c r="H16" s="87"/>
      <c r="I16" s="87"/>
      <c r="J16" s="88">
        <v>1</v>
      </c>
      <c r="K16" s="86">
        <f t="shared" si="0"/>
        <v>3</v>
      </c>
    </row>
    <row r="17" spans="2:11" x14ac:dyDescent="0.25">
      <c r="B17" s="71" t="s">
        <v>346</v>
      </c>
      <c r="C17" s="87"/>
      <c r="D17" s="87"/>
      <c r="E17" s="163">
        <v>1</v>
      </c>
      <c r="F17" s="90">
        <v>2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71" t="s">
        <v>161</v>
      </c>
      <c r="C18" s="227"/>
      <c r="D18" s="87"/>
      <c r="E18" s="163">
        <v>1</v>
      </c>
      <c r="F18" s="90">
        <v>2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71" t="s">
        <v>214</v>
      </c>
      <c r="C19" s="87"/>
      <c r="D19" s="87"/>
      <c r="E19" s="163">
        <v>1</v>
      </c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71" t="s">
        <v>141</v>
      </c>
      <c r="C20" s="71"/>
      <c r="D20" s="87"/>
      <c r="E20" s="87"/>
      <c r="F20" s="90">
        <v>3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71" t="s">
        <v>217</v>
      </c>
      <c r="C21" s="87"/>
      <c r="D21" s="87"/>
      <c r="E21" s="87"/>
      <c r="F21" s="90">
        <v>3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71" t="s">
        <v>146</v>
      </c>
      <c r="C22" s="241">
        <v>1</v>
      </c>
      <c r="D22" s="87"/>
      <c r="E22" s="87"/>
      <c r="F22" s="90">
        <v>1</v>
      </c>
      <c r="G22" s="87"/>
      <c r="H22" s="87"/>
      <c r="I22" s="87"/>
      <c r="J22" s="87"/>
      <c r="K22" s="86">
        <f t="shared" si="0"/>
        <v>2</v>
      </c>
    </row>
    <row r="23" spans="2:11" x14ac:dyDescent="0.25">
      <c r="B23" s="71" t="s">
        <v>389</v>
      </c>
      <c r="C23" s="241">
        <v>1</v>
      </c>
      <c r="D23" s="87"/>
      <c r="E23" s="87"/>
      <c r="F23" s="90">
        <v>1</v>
      </c>
      <c r="G23" s="87"/>
      <c r="H23" s="87"/>
      <c r="I23" s="87"/>
      <c r="J23" s="62"/>
      <c r="K23" s="86">
        <f t="shared" si="0"/>
        <v>2</v>
      </c>
    </row>
    <row r="24" spans="2:11" x14ac:dyDescent="0.25">
      <c r="B24" s="71" t="s">
        <v>153</v>
      </c>
      <c r="C24" s="71"/>
      <c r="D24" s="87"/>
      <c r="E24" s="163">
        <v>1</v>
      </c>
      <c r="F24" s="90">
        <v>1</v>
      </c>
      <c r="G24" s="87"/>
      <c r="H24" s="87"/>
      <c r="I24" s="87"/>
      <c r="J24" s="62"/>
      <c r="K24" s="86">
        <f t="shared" si="0"/>
        <v>2</v>
      </c>
    </row>
    <row r="25" spans="2:11" x14ac:dyDescent="0.25">
      <c r="B25" s="71" t="s">
        <v>178</v>
      </c>
      <c r="D25" s="87"/>
      <c r="E25" s="87"/>
      <c r="F25" s="90">
        <v>2</v>
      </c>
      <c r="G25" s="87"/>
      <c r="H25" s="87"/>
      <c r="I25" s="176"/>
      <c r="K25" s="86">
        <f t="shared" si="0"/>
        <v>2</v>
      </c>
    </row>
    <row r="26" spans="2:11" x14ac:dyDescent="0.25">
      <c r="B26" s="71" t="s">
        <v>143</v>
      </c>
      <c r="D26" s="87"/>
      <c r="E26" s="87"/>
      <c r="F26" s="90">
        <v>2</v>
      </c>
      <c r="G26" s="87"/>
      <c r="H26" s="87"/>
      <c r="I26" s="176"/>
      <c r="K26" s="86">
        <f t="shared" si="0"/>
        <v>2</v>
      </c>
    </row>
    <row r="27" spans="2:11" x14ac:dyDescent="0.25">
      <c r="B27" s="71" t="s">
        <v>152</v>
      </c>
      <c r="C27" s="227"/>
      <c r="D27" s="87"/>
      <c r="E27" s="163">
        <v>1</v>
      </c>
      <c r="F27" s="87"/>
      <c r="G27" s="87"/>
      <c r="H27" s="87"/>
      <c r="I27" s="87"/>
      <c r="J27" s="87"/>
      <c r="K27" s="86">
        <f t="shared" si="0"/>
        <v>1</v>
      </c>
    </row>
    <row r="28" spans="2:11" x14ac:dyDescent="0.25">
      <c r="B28" s="71" t="s">
        <v>173</v>
      </c>
      <c r="C28" s="227"/>
      <c r="D28" s="87"/>
      <c r="E28" s="163">
        <v>1</v>
      </c>
      <c r="F28" s="87"/>
      <c r="G28" s="87"/>
      <c r="H28" s="87"/>
      <c r="I28" s="87"/>
      <c r="J28" s="87"/>
      <c r="K28" s="86">
        <f t="shared" si="0"/>
        <v>1</v>
      </c>
    </row>
    <row r="29" spans="2:11" x14ac:dyDescent="0.25">
      <c r="B29" s="71" t="s">
        <v>149</v>
      </c>
      <c r="C29" s="71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63" t="s">
        <v>180</v>
      </c>
      <c r="C30" s="71"/>
      <c r="D30" s="87"/>
      <c r="E30" s="163">
        <v>1</v>
      </c>
      <c r="F30" s="87"/>
      <c r="G30" s="87"/>
      <c r="H30" s="87"/>
      <c r="I30" s="87"/>
      <c r="J30" s="62"/>
      <c r="K30" s="86">
        <f t="shared" si="0"/>
        <v>1</v>
      </c>
    </row>
    <row r="31" spans="2:11" x14ac:dyDescent="0.25">
      <c r="B31" s="71" t="s">
        <v>172</v>
      </c>
      <c r="C31" s="71"/>
      <c r="D31" s="87"/>
      <c r="E31" s="163">
        <v>1</v>
      </c>
      <c r="F31" s="87"/>
      <c r="G31" s="87"/>
      <c r="H31" s="87"/>
      <c r="I31" s="87"/>
      <c r="J31" s="62"/>
      <c r="K31" s="86">
        <f t="shared" si="0"/>
        <v>1</v>
      </c>
    </row>
    <row r="32" spans="2:11" x14ac:dyDescent="0.25">
      <c r="B32" s="71" t="s">
        <v>145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71" t="s">
        <v>210</v>
      </c>
      <c r="D33" s="87"/>
      <c r="E33" s="163">
        <v>1</v>
      </c>
      <c r="F33" s="87"/>
      <c r="G33" s="87"/>
      <c r="H33" s="87"/>
      <c r="I33" s="176"/>
      <c r="K33" s="86">
        <f t="shared" si="0"/>
        <v>1</v>
      </c>
    </row>
    <row r="34" spans="1:11" x14ac:dyDescent="0.25">
      <c r="B34" s="71" t="s">
        <v>147</v>
      </c>
      <c r="D34" s="87"/>
      <c r="E34" s="163">
        <v>1</v>
      </c>
      <c r="F34" s="87"/>
      <c r="G34" s="87"/>
      <c r="H34" s="87"/>
      <c r="I34" s="176"/>
      <c r="K34" s="86">
        <f t="shared" si="0"/>
        <v>1</v>
      </c>
    </row>
    <row r="35" spans="1:11" x14ac:dyDescent="0.25">
      <c r="B35" s="71" t="s">
        <v>151</v>
      </c>
      <c r="D35" s="87"/>
      <c r="E35" s="87"/>
      <c r="F35" s="90">
        <v>1</v>
      </c>
      <c r="G35" s="87"/>
      <c r="H35" s="87"/>
      <c r="I35" s="176"/>
      <c r="K35" s="86">
        <f t="shared" si="0"/>
        <v>1</v>
      </c>
    </row>
    <row r="36" spans="1:11" x14ac:dyDescent="0.25">
      <c r="B36" s="63" t="s">
        <v>218</v>
      </c>
      <c r="D36" s="87"/>
      <c r="E36" s="87"/>
      <c r="F36" s="90">
        <v>1</v>
      </c>
      <c r="G36" s="87"/>
      <c r="H36" s="87"/>
      <c r="I36" s="176"/>
      <c r="K36" s="86">
        <f t="shared" si="0"/>
        <v>1</v>
      </c>
    </row>
    <row r="37" spans="1:11" x14ac:dyDescent="0.25">
      <c r="B37" s="63" t="s">
        <v>179</v>
      </c>
      <c r="C37" s="278"/>
      <c r="D37" s="87"/>
      <c r="E37" s="87"/>
      <c r="F37" s="87"/>
      <c r="G37" s="87"/>
      <c r="H37" s="87"/>
      <c r="I37" s="87"/>
      <c r="J37" s="88">
        <v>1</v>
      </c>
      <c r="K37" s="86">
        <f t="shared" si="0"/>
        <v>1</v>
      </c>
    </row>
    <row r="38" spans="1:11" x14ac:dyDescent="0.25">
      <c r="B38" s="71"/>
      <c r="C38" s="71"/>
      <c r="D38" s="87"/>
      <c r="E38" s="87"/>
      <c r="F38" s="87"/>
      <c r="G38" s="87"/>
      <c r="H38" s="87"/>
      <c r="I38" s="87"/>
      <c r="J38" s="62"/>
      <c r="K38" s="176"/>
    </row>
    <row r="39" spans="1:11" x14ac:dyDescent="0.25">
      <c r="A39" t="s">
        <v>9</v>
      </c>
      <c r="B39" s="62">
        <f>COUNTA(B9:B37)</f>
        <v>29</v>
      </c>
      <c r="C39" s="62">
        <f>SUM(C9:C37)</f>
        <v>8</v>
      </c>
      <c r="D39" s="62">
        <f t="shared" ref="D39:J39" si="1">SUM(D9:D37)</f>
        <v>0</v>
      </c>
      <c r="E39" s="62">
        <f t="shared" si="1"/>
        <v>25</v>
      </c>
      <c r="F39" s="62">
        <f t="shared" si="1"/>
        <v>28</v>
      </c>
      <c r="G39" s="62">
        <f t="shared" si="1"/>
        <v>3</v>
      </c>
      <c r="H39" s="62">
        <f t="shared" si="1"/>
        <v>0</v>
      </c>
      <c r="I39" s="62">
        <f t="shared" si="1"/>
        <v>0</v>
      </c>
      <c r="J39" s="62">
        <f t="shared" si="1"/>
        <v>5</v>
      </c>
      <c r="K39" s="62">
        <f>SUM(K9:K37)</f>
        <v>69</v>
      </c>
    </row>
    <row r="40" spans="1:11" x14ac:dyDescent="0.25">
      <c r="B40" s="71"/>
      <c r="C40" s="71"/>
      <c r="D40" s="62"/>
      <c r="E40" s="87"/>
      <c r="F40" s="87"/>
      <c r="G40" s="62"/>
      <c r="H40" s="62"/>
      <c r="I40" s="62"/>
      <c r="J40" s="62"/>
      <c r="K40" s="62"/>
    </row>
    <row r="41" spans="1:11" x14ac:dyDescent="0.25">
      <c r="B41" s="71" t="s">
        <v>181</v>
      </c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247</v>
      </c>
      <c r="C43" s="63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63" t="s">
        <v>183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182</v>
      </c>
      <c r="C45" s="71"/>
      <c r="D45" s="62"/>
      <c r="E45" s="62"/>
      <c r="F45" s="87"/>
      <c r="G45" s="62"/>
      <c r="H45" s="62"/>
      <c r="I45" s="62"/>
      <c r="J45" s="62"/>
      <c r="K45" s="62"/>
    </row>
    <row r="46" spans="1:11" x14ac:dyDescent="0.25">
      <c r="B46" s="63" t="s">
        <v>179</v>
      </c>
      <c r="C46" s="63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B47" s="63" t="s">
        <v>351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248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349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142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71" t="s">
        <v>350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63" t="s">
        <v>252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174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71" t="s">
        <v>254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71" t="s">
        <v>221</v>
      </c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71" t="s">
        <v>176</v>
      </c>
      <c r="C56" s="63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B57" s="63" t="s">
        <v>184</v>
      </c>
      <c r="C57" s="63"/>
      <c r="D57" s="76"/>
      <c r="E57" s="76"/>
      <c r="F57" s="76"/>
      <c r="G57" s="76"/>
      <c r="H57" s="76"/>
      <c r="I57" s="76"/>
      <c r="J57" s="76"/>
      <c r="K57" s="76"/>
    </row>
    <row r="58" spans="1:11" x14ac:dyDescent="0.25">
      <c r="B58" s="63"/>
      <c r="C58" s="63"/>
      <c r="D58" s="76"/>
      <c r="E58" s="76"/>
      <c r="F58" s="76"/>
      <c r="G58" s="76"/>
      <c r="H58" s="76"/>
      <c r="I58" s="76"/>
      <c r="J58" s="76"/>
      <c r="K58" s="76"/>
    </row>
    <row r="59" spans="1:11" x14ac:dyDescent="0.25">
      <c r="B59" s="172"/>
      <c r="C59" s="207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t="s">
        <v>9</v>
      </c>
      <c r="B60" s="62">
        <f>COUNTA(B42:B57)</f>
        <v>15</v>
      </c>
      <c r="C60" s="62"/>
    </row>
  </sheetData>
  <sortState ref="B9:K37">
    <sortCondition descending="1" ref="K9:K37"/>
    <sortCondition descending="1" ref="C9:C37"/>
    <sortCondition descending="1" ref="D9:D37"/>
    <sortCondition descending="1" ref="E9:E37"/>
    <sortCondition descending="1" ref="F9:F37"/>
    <sortCondition descending="1" ref="J9:J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2" workbookViewId="0">
      <selection activeCell="K87" sqref="K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371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00" t="s">
        <v>187</v>
      </c>
      <c r="F9" s="300"/>
      <c r="G9" s="300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409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462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5">
        <v>20</v>
      </c>
      <c r="C16" s="62">
        <v>11</v>
      </c>
      <c r="D16" s="62">
        <v>2022</v>
      </c>
      <c r="E16" s="255" t="s">
        <v>188</v>
      </c>
      <c r="F16" s="255">
        <v>4</v>
      </c>
      <c r="G16" s="71" t="s">
        <v>409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3" t="s">
        <v>188</v>
      </c>
      <c r="F17" s="273">
        <v>4</v>
      </c>
      <c r="G17" s="63" t="s">
        <v>462</v>
      </c>
      <c r="H17" s="63"/>
      <c r="I17" s="62">
        <v>1869</v>
      </c>
      <c r="J17" s="62">
        <v>11</v>
      </c>
      <c r="K17" s="65">
        <f>I17/J17</f>
        <v>169.90909090909091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3829</v>
      </c>
      <c r="J19" s="78">
        <f>SUM(J16:J18)</f>
        <v>22</v>
      </c>
      <c r="K19" s="98">
        <f>I19/J19</f>
        <v>174.04545454545453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5">
        <v>20</v>
      </c>
      <c r="C21" s="62">
        <v>11</v>
      </c>
      <c r="D21" s="62">
        <v>2022</v>
      </c>
      <c r="E21" s="255" t="s">
        <v>188</v>
      </c>
      <c r="F21" s="255">
        <v>4</v>
      </c>
      <c r="G21" s="71" t="s">
        <v>409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3" t="s">
        <v>188</v>
      </c>
      <c r="F22" s="273">
        <v>4</v>
      </c>
      <c r="G22" s="63" t="s">
        <v>462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5">
        <v>20</v>
      </c>
      <c r="C26" s="62">
        <v>11</v>
      </c>
      <c r="D26" s="62">
        <v>2022</v>
      </c>
      <c r="E26" s="255" t="s">
        <v>188</v>
      </c>
      <c r="F26" s="255">
        <v>4</v>
      </c>
      <c r="G26" s="71" t="s">
        <v>409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3" t="s">
        <v>188</v>
      </c>
      <c r="F27" s="273">
        <v>4</v>
      </c>
      <c r="G27" s="63" t="s">
        <v>462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3"/>
      <c r="F28" s="273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5">
        <v>20</v>
      </c>
      <c r="C31" s="62">
        <v>11</v>
      </c>
      <c r="D31" s="62">
        <v>2022</v>
      </c>
      <c r="E31" s="255" t="s">
        <v>188</v>
      </c>
      <c r="F31" s="255">
        <v>4</v>
      </c>
      <c r="G31" s="71" t="s">
        <v>409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3" t="s">
        <v>188</v>
      </c>
      <c r="F32" s="273">
        <v>4</v>
      </c>
      <c r="G32" s="63" t="s">
        <v>462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14646</v>
      </c>
      <c r="J38" s="101">
        <f>J14+J19+J24+J29+J34</f>
        <v>88</v>
      </c>
      <c r="K38" s="102">
        <f>I38/J38</f>
        <v>166.43181818181819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00" t="s">
        <v>192</v>
      </c>
      <c r="F40" s="300"/>
      <c r="G40" s="300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416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8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3" t="s">
        <v>193</v>
      </c>
      <c r="F48" s="273">
        <v>4</v>
      </c>
      <c r="G48" s="63" t="s">
        <v>416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8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3" t="s">
        <v>193</v>
      </c>
      <c r="F53" s="273">
        <v>4</v>
      </c>
      <c r="G53" s="63" t="s">
        <v>416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3"/>
      <c r="F54" s="273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8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279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3" t="s">
        <v>193</v>
      </c>
      <c r="F58" s="273">
        <v>4</v>
      </c>
      <c r="G58" s="63" t="s">
        <v>416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3"/>
      <c r="E59" s="273"/>
      <c r="F59" s="273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8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3" t="s">
        <v>193</v>
      </c>
      <c r="F63" s="273">
        <v>4</v>
      </c>
      <c r="G63" s="63" t="s">
        <v>416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5"/>
      <c r="F67" s="205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300" t="s">
        <v>194</v>
      </c>
      <c r="F70" s="300"/>
      <c r="G70" s="300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/>
      <c r="C74" s="62"/>
      <c r="D74" s="62"/>
      <c r="E74" s="70" t="s">
        <v>195</v>
      </c>
      <c r="F74" s="169">
        <v>3</v>
      </c>
      <c r="G74" s="71"/>
      <c r="H74" s="63"/>
      <c r="I74" s="62"/>
      <c r="J74" s="62"/>
      <c r="K74" s="65"/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2036</v>
      </c>
      <c r="J75" s="78">
        <f>SUM(J72:J74)</f>
        <v>16</v>
      </c>
      <c r="K75" s="65">
        <f>I75/J75</f>
        <v>127.25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4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83" t="s">
        <v>195</v>
      </c>
      <c r="F78" s="283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/>
      <c r="C79" s="62"/>
      <c r="D79" s="62"/>
      <c r="E79" s="70" t="s">
        <v>195</v>
      </c>
      <c r="F79" s="169">
        <v>3</v>
      </c>
      <c r="G79" s="71"/>
      <c r="H79" s="63"/>
      <c r="I79" s="62"/>
      <c r="J79" s="62"/>
      <c r="K79" s="65"/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1957</v>
      </c>
      <c r="J80" s="78">
        <f>SUM(J77:J79)</f>
        <v>16</v>
      </c>
      <c r="K80" s="65">
        <f>I80/J80</f>
        <v>122.3125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4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309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/>
      <c r="C83" s="62"/>
      <c r="D83" s="62"/>
      <c r="E83" s="70" t="s">
        <v>195</v>
      </c>
      <c r="F83" s="169">
        <v>3</v>
      </c>
      <c r="G83" s="71"/>
      <c r="H83" s="63"/>
      <c r="I83" s="62"/>
      <c r="J83" s="62"/>
      <c r="K83" s="65"/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750</v>
      </c>
      <c r="J84" s="78">
        <f>SUM(J82:J83)</f>
        <v>6</v>
      </c>
      <c r="K84" s="65">
        <f>I84/J84</f>
        <v>125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4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83" t="s">
        <v>195</v>
      </c>
      <c r="F87" s="283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/>
      <c r="C88" s="62"/>
      <c r="D88" s="62"/>
      <c r="E88" s="70" t="s">
        <v>195</v>
      </c>
      <c r="F88" s="169">
        <v>3</v>
      </c>
      <c r="G88" s="71"/>
      <c r="H88" s="63"/>
      <c r="I88" s="62"/>
      <c r="J88" s="62"/>
      <c r="K88" s="65"/>
    </row>
    <row r="89" spans="2:11" x14ac:dyDescent="0.25">
      <c r="B89" s="63"/>
      <c r="H89" s="63"/>
      <c r="I89" s="78">
        <f>SUM(I86:I88)</f>
        <v>2736</v>
      </c>
      <c r="J89" s="78">
        <f>SUM(J86:J88)</f>
        <v>16</v>
      </c>
      <c r="K89" s="65">
        <f>I89/J89</f>
        <v>171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7479</v>
      </c>
      <c r="J91" s="101">
        <f>J75+J80+J84+J89</f>
        <v>54</v>
      </c>
      <c r="K91" s="102">
        <f>I91/J91</f>
        <v>138.5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9"/>
  <sheetViews>
    <sheetView topLeftCell="A6" workbookViewId="0">
      <selection activeCell="J109" sqref="J109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371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01" t="s">
        <v>372</v>
      </c>
      <c r="H8" s="301"/>
      <c r="I8" s="93"/>
      <c r="J8" s="93"/>
      <c r="K8" s="93"/>
    </row>
    <row r="9" spans="2:11" x14ac:dyDescent="0.25">
      <c r="B9" s="246">
        <v>20</v>
      </c>
      <c r="C9" s="62">
        <v>11</v>
      </c>
      <c r="D9" s="62">
        <v>2022</v>
      </c>
      <c r="E9" s="70" t="s">
        <v>419</v>
      </c>
      <c r="F9" s="70">
        <v>5</v>
      </c>
      <c r="G9" s="63" t="s">
        <v>416</v>
      </c>
      <c r="H9" s="71" t="s">
        <v>417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3" t="s">
        <v>419</v>
      </c>
      <c r="F10" s="273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/>
      <c r="C11" s="62"/>
      <c r="D11" s="62"/>
      <c r="E11" s="70"/>
      <c r="F11" s="62"/>
      <c r="G11" s="71"/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5">
        <v>20</v>
      </c>
      <c r="C14" s="62">
        <v>11</v>
      </c>
      <c r="D14" s="62">
        <v>2022</v>
      </c>
      <c r="E14" s="255" t="s">
        <v>419</v>
      </c>
      <c r="F14" s="255">
        <v>5</v>
      </c>
      <c r="G14" s="63" t="s">
        <v>416</v>
      </c>
      <c r="H14" s="71" t="s">
        <v>280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3" t="s">
        <v>419</v>
      </c>
      <c r="F15" s="273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3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5">
        <v>20</v>
      </c>
      <c r="C19" s="62">
        <v>11</v>
      </c>
      <c r="D19" s="62">
        <v>2022</v>
      </c>
      <c r="E19" s="255" t="s">
        <v>419</v>
      </c>
      <c r="F19" s="255">
        <v>5</v>
      </c>
      <c r="G19" s="63" t="s">
        <v>416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3" t="s">
        <v>419</v>
      </c>
      <c r="F20" s="273">
        <v>5</v>
      </c>
      <c r="G20" s="63" t="s">
        <v>118</v>
      </c>
      <c r="H20" s="76"/>
      <c r="I20" s="62">
        <v>1594</v>
      </c>
      <c r="J20" s="62">
        <v>8</v>
      </c>
      <c r="K20" s="233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5">
        <v>20</v>
      </c>
      <c r="C24" s="62">
        <v>11</v>
      </c>
      <c r="D24" s="62">
        <v>2022</v>
      </c>
      <c r="E24" s="255" t="s">
        <v>419</v>
      </c>
      <c r="F24" s="255">
        <v>5</v>
      </c>
      <c r="G24" s="63" t="s">
        <v>416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3" t="s">
        <v>419</v>
      </c>
      <c r="F25" s="273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5">
        <v>20</v>
      </c>
      <c r="C29" s="62">
        <v>11</v>
      </c>
      <c r="D29" s="62">
        <v>2022</v>
      </c>
      <c r="E29" s="255" t="s">
        <v>419</v>
      </c>
      <c r="F29" s="255">
        <v>5</v>
      </c>
      <c r="G29" s="63" t="s">
        <v>416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3" t="s">
        <v>419</v>
      </c>
      <c r="F30" s="273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5">
        <v>20</v>
      </c>
      <c r="C34" s="62">
        <v>11</v>
      </c>
      <c r="D34" s="62">
        <v>2022</v>
      </c>
      <c r="E34" s="255" t="s">
        <v>419</v>
      </c>
      <c r="F34" s="255">
        <v>5</v>
      </c>
      <c r="G34" s="63" t="s">
        <v>416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3" t="s">
        <v>419</v>
      </c>
      <c r="F35" s="273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1"/>
      <c r="F36" s="211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301" t="s">
        <v>255</v>
      </c>
      <c r="H40" s="301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6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11">
        <v>2023</v>
      </c>
      <c r="E43" s="283" t="s">
        <v>195</v>
      </c>
      <c r="F43" s="202"/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97"/>
      <c r="C44" s="62"/>
      <c r="D44" s="53"/>
      <c r="E44" s="70"/>
      <c r="F44" s="70"/>
      <c r="G44" s="71"/>
      <c r="H44" s="71"/>
      <c r="I44" s="62"/>
      <c r="J44" s="62"/>
      <c r="K44" s="65"/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3155</v>
      </c>
      <c r="J45" s="78">
        <f>SUM(J42:J44)</f>
        <v>17</v>
      </c>
      <c r="K45" s="65">
        <f>I45/J45</f>
        <v>185.58823529411765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6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4">
        <v>2023</v>
      </c>
      <c r="E48" s="284" t="s">
        <v>195</v>
      </c>
      <c r="F48" s="284"/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62"/>
      <c r="C49" s="62"/>
      <c r="D49" s="62"/>
      <c r="E49" s="211"/>
      <c r="F49" s="211"/>
      <c r="G49" s="71"/>
      <c r="H49" s="71"/>
      <c r="I49" s="62"/>
      <c r="J49" s="62"/>
      <c r="K49" s="65"/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2538</v>
      </c>
      <c r="J50" s="78">
        <f>SUM(J47:J49)</f>
        <v>14</v>
      </c>
      <c r="K50" s="65">
        <f>I50/J50</f>
        <v>181.28571428571428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6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4">
        <v>2023</v>
      </c>
      <c r="E53" s="284" t="s">
        <v>195</v>
      </c>
      <c r="F53" s="284"/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62"/>
      <c r="C54" s="62"/>
      <c r="D54" s="62"/>
      <c r="E54" s="211"/>
      <c r="F54" s="211"/>
      <c r="G54" s="71"/>
      <c r="H54" s="71"/>
      <c r="I54" s="62"/>
      <c r="J54" s="62"/>
      <c r="K54" s="65"/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3262</v>
      </c>
      <c r="J55" s="78">
        <f>SUM(J52:J54)</f>
        <v>17</v>
      </c>
      <c r="K55" s="65">
        <f>I55/J55</f>
        <v>191.88235294117646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6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63"/>
      <c r="C61" s="63"/>
      <c r="D61" s="63"/>
      <c r="E61" s="77"/>
      <c r="F61" s="76"/>
      <c r="G61" s="63"/>
      <c r="H61" s="76"/>
      <c r="I61" s="62"/>
      <c r="J61" s="62"/>
      <c r="K61" s="62"/>
    </row>
    <row r="62" spans="2:11" x14ac:dyDescent="0.25">
      <c r="B62" s="202">
        <v>16</v>
      </c>
      <c r="C62" s="62">
        <v>10</v>
      </c>
      <c r="D62" s="62">
        <v>2022</v>
      </c>
      <c r="E62" s="170" t="s">
        <v>195</v>
      </c>
      <c r="F62" s="170">
        <v>5</v>
      </c>
      <c r="G62" s="63" t="s">
        <v>118</v>
      </c>
      <c r="H62" s="71" t="s">
        <v>125</v>
      </c>
      <c r="I62" s="99">
        <v>1798</v>
      </c>
      <c r="J62" s="99">
        <v>9</v>
      </c>
      <c r="K62" s="233">
        <f>I62/J62</f>
        <v>199.77777777777777</v>
      </c>
    </row>
    <row r="63" spans="2:11" x14ac:dyDescent="0.25">
      <c r="B63" s="97">
        <v>5</v>
      </c>
      <c r="C63" s="62">
        <v>2</v>
      </c>
      <c r="D63" s="284">
        <v>2023</v>
      </c>
      <c r="E63" s="284" t="s">
        <v>195</v>
      </c>
      <c r="F63" s="284"/>
      <c r="G63" s="63" t="s">
        <v>133</v>
      </c>
      <c r="H63" s="76"/>
      <c r="I63" s="62">
        <v>1132</v>
      </c>
      <c r="J63" s="62">
        <v>7</v>
      </c>
      <c r="K63" s="65">
        <f>I63/J63</f>
        <v>161.71428571428572</v>
      </c>
    </row>
    <row r="64" spans="2:11" x14ac:dyDescent="0.25">
      <c r="B64" s="62"/>
      <c r="C64" s="62"/>
      <c r="D64" s="62"/>
      <c r="E64" s="211"/>
      <c r="F64" s="211"/>
      <c r="G64" s="71"/>
      <c r="H64" s="76"/>
      <c r="I64" s="62"/>
      <c r="J64" s="62"/>
      <c r="K64" s="65"/>
    </row>
    <row r="65" spans="2:11" x14ac:dyDescent="0.25">
      <c r="B65" s="63"/>
      <c r="C65" s="63"/>
      <c r="D65" s="63"/>
      <c r="E65" s="77"/>
      <c r="F65" s="76"/>
      <c r="G65" s="63"/>
      <c r="H65" s="76"/>
      <c r="I65" s="78">
        <f>SUM(I62:I64)</f>
        <v>2930</v>
      </c>
      <c r="J65" s="78">
        <f>SUM(J62:J64)</f>
        <v>16</v>
      </c>
      <c r="K65" s="65">
        <f>I65/J65</f>
        <v>183.125</v>
      </c>
    </row>
    <row r="66" spans="2:11" x14ac:dyDescent="0.25">
      <c r="B66" s="63"/>
      <c r="C66" s="63"/>
      <c r="D66" s="63"/>
      <c r="E66" s="77"/>
      <c r="F66" s="76"/>
      <c r="G66" s="63"/>
      <c r="H66" s="76"/>
      <c r="I66" s="62"/>
      <c r="J66" s="62"/>
      <c r="K66" s="62"/>
    </row>
    <row r="67" spans="2:11" x14ac:dyDescent="0.25">
      <c r="B67" s="246">
        <v>16</v>
      </c>
      <c r="C67" s="62">
        <v>10</v>
      </c>
      <c r="D67" s="62">
        <v>2022</v>
      </c>
      <c r="E67" s="246" t="s">
        <v>195</v>
      </c>
      <c r="F67" s="246">
        <v>5</v>
      </c>
      <c r="G67" s="63" t="s">
        <v>118</v>
      </c>
      <c r="H67" s="71" t="s">
        <v>123</v>
      </c>
      <c r="I67" s="62">
        <v>1199</v>
      </c>
      <c r="J67" s="62">
        <v>7</v>
      </c>
      <c r="K67" s="65">
        <f>I67/J67</f>
        <v>171.28571428571428</v>
      </c>
    </row>
    <row r="68" spans="2:11" x14ac:dyDescent="0.25">
      <c r="B68" s="97">
        <v>5</v>
      </c>
      <c r="C68" s="62">
        <v>2</v>
      </c>
      <c r="D68" s="284">
        <v>2023</v>
      </c>
      <c r="E68" s="284" t="s">
        <v>195</v>
      </c>
      <c r="F68" s="284"/>
      <c r="G68" s="63" t="s">
        <v>133</v>
      </c>
      <c r="H68" s="76"/>
      <c r="I68" s="62">
        <v>1409</v>
      </c>
      <c r="J68" s="62">
        <v>8</v>
      </c>
      <c r="K68" s="65">
        <f>I68/J68</f>
        <v>176.125</v>
      </c>
    </row>
    <row r="69" spans="2:11" x14ac:dyDescent="0.25">
      <c r="B69" s="62"/>
      <c r="C69" s="62"/>
      <c r="D69" s="62"/>
      <c r="E69" s="70"/>
      <c r="F69" s="70"/>
      <c r="G69" s="71"/>
      <c r="H69" s="76"/>
      <c r="I69" s="62"/>
      <c r="J69" s="62"/>
      <c r="K69" s="65"/>
    </row>
    <row r="70" spans="2:11" x14ac:dyDescent="0.25">
      <c r="B70" s="53"/>
      <c r="C70" s="51"/>
      <c r="D70" s="51"/>
      <c r="E70" s="32"/>
      <c r="F70" s="53"/>
      <c r="H70" s="76"/>
      <c r="I70" s="78">
        <f>SUM(I67:I69)</f>
        <v>2608</v>
      </c>
      <c r="J70" s="78">
        <f>SUM(J67:J69)</f>
        <v>15</v>
      </c>
      <c r="K70" s="65">
        <f>I70/J70</f>
        <v>173.86666666666667</v>
      </c>
    </row>
    <row r="71" spans="2:11" x14ac:dyDescent="0.25">
      <c r="B71" s="53"/>
      <c r="C71" s="51"/>
      <c r="D71" s="51"/>
      <c r="E71" s="32"/>
      <c r="F71" s="53"/>
      <c r="H71" s="76"/>
      <c r="I71" s="99"/>
      <c r="J71" s="99"/>
      <c r="K71" s="65"/>
    </row>
    <row r="72" spans="2:11" x14ac:dyDescent="0.25">
      <c r="B72" s="97">
        <v>5</v>
      </c>
      <c r="C72" s="62">
        <v>2</v>
      </c>
      <c r="D72" s="284">
        <v>2023</v>
      </c>
      <c r="E72" s="284" t="s">
        <v>195</v>
      </c>
      <c r="F72" s="284"/>
      <c r="G72" s="63" t="s">
        <v>133</v>
      </c>
      <c r="H72" s="76" t="s">
        <v>530</v>
      </c>
      <c r="I72" s="99">
        <v>1521</v>
      </c>
      <c r="J72" s="99">
        <v>8</v>
      </c>
      <c r="K72" s="233">
        <f>I72/J72</f>
        <v>190.125</v>
      </c>
    </row>
    <row r="73" spans="2:11" x14ac:dyDescent="0.25">
      <c r="B73" s="62"/>
      <c r="C73" s="62"/>
      <c r="D73" s="62"/>
      <c r="E73" s="211"/>
      <c r="F73" s="211"/>
      <c r="G73" s="71"/>
      <c r="H73" s="76"/>
      <c r="I73" s="286"/>
      <c r="J73" s="286"/>
      <c r="K73" s="65"/>
    </row>
    <row r="74" spans="2:11" x14ac:dyDescent="0.25">
      <c r="B74" s="53"/>
      <c r="C74" s="51"/>
      <c r="D74" s="51"/>
      <c r="E74" s="32"/>
      <c r="F74" s="53"/>
      <c r="H74" s="76"/>
      <c r="I74" s="99">
        <f>SUM(I72:I73)</f>
        <v>1521</v>
      </c>
      <c r="J74" s="99">
        <f>SUM(J72:J73)</f>
        <v>8</v>
      </c>
      <c r="K74" s="65">
        <f>I74/J74</f>
        <v>190.125</v>
      </c>
    </row>
    <row r="75" spans="2:11" x14ac:dyDescent="0.25">
      <c r="B75" s="53"/>
      <c r="C75" s="51"/>
      <c r="D75" s="51"/>
      <c r="E75" s="32"/>
      <c r="F75" s="53"/>
      <c r="H75" s="76"/>
      <c r="I75" s="99"/>
      <c r="J75" s="99"/>
      <c r="K75" s="65"/>
    </row>
    <row r="76" spans="2:11" x14ac:dyDescent="0.25">
      <c r="B76" s="53"/>
      <c r="C76" s="51"/>
      <c r="D76" s="51"/>
      <c r="E76" s="32"/>
      <c r="F76" s="53"/>
      <c r="H76" s="170" t="s">
        <v>191</v>
      </c>
      <c r="I76" s="100">
        <f>I45+I50+I55+I59+I65+I70+I74</f>
        <v>16474</v>
      </c>
      <c r="J76" s="101">
        <f>J45+J50+J55+J59+J65+J70+J73+J74</f>
        <v>90</v>
      </c>
      <c r="K76" s="102">
        <f>I76/J76</f>
        <v>183.04444444444445</v>
      </c>
    </row>
    <row r="77" spans="2:11" x14ac:dyDescent="0.25">
      <c r="B77" s="53"/>
      <c r="C77" s="51"/>
      <c r="D77" s="51"/>
      <c r="E77" s="32"/>
      <c r="F77" s="53"/>
      <c r="H77" s="76"/>
      <c r="I77" s="99"/>
      <c r="J77" s="99"/>
      <c r="K77" s="65"/>
    </row>
    <row r="78" spans="2:11" ht="15.75" x14ac:dyDescent="0.25">
      <c r="B78" s="53"/>
      <c r="C78" s="51"/>
      <c r="D78" s="51"/>
      <c r="E78" s="32"/>
      <c r="F78" s="53"/>
      <c r="G78" s="104" t="s">
        <v>373</v>
      </c>
      <c r="H78" s="76"/>
      <c r="I78" s="99"/>
      <c r="J78" s="99"/>
      <c r="K78" s="65"/>
    </row>
    <row r="79" spans="2:11" x14ac:dyDescent="0.25">
      <c r="B79" s="53"/>
      <c r="C79" s="51"/>
      <c r="D79" s="51"/>
      <c r="E79" s="32"/>
      <c r="F79" s="53"/>
      <c r="H79" s="76"/>
      <c r="I79" s="99"/>
      <c r="J79" s="99"/>
      <c r="K79" s="65"/>
    </row>
    <row r="80" spans="2:11" x14ac:dyDescent="0.25">
      <c r="B80" s="170">
        <v>16</v>
      </c>
      <c r="C80" s="62">
        <v>10</v>
      </c>
      <c r="D80" s="62">
        <v>2022</v>
      </c>
      <c r="E80" s="170" t="s">
        <v>374</v>
      </c>
      <c r="F80" s="170">
        <v>4</v>
      </c>
      <c r="G80" s="63" t="s">
        <v>232</v>
      </c>
      <c r="H80" s="63" t="s">
        <v>328</v>
      </c>
      <c r="I80" s="99">
        <v>700</v>
      </c>
      <c r="J80" s="99">
        <v>5</v>
      </c>
      <c r="K80" s="65">
        <f>I80/J80</f>
        <v>140</v>
      </c>
    </row>
    <row r="81" spans="2:11" x14ac:dyDescent="0.25">
      <c r="B81" s="97">
        <v>5</v>
      </c>
      <c r="C81" s="62">
        <v>2</v>
      </c>
      <c r="D81" s="284">
        <v>2023</v>
      </c>
      <c r="E81" s="284" t="s">
        <v>374</v>
      </c>
      <c r="F81" s="284"/>
      <c r="G81" s="63" t="s">
        <v>520</v>
      </c>
      <c r="H81" s="63"/>
      <c r="I81" s="99">
        <v>493</v>
      </c>
      <c r="J81" s="99">
        <v>4</v>
      </c>
      <c r="K81" s="65">
        <f>I81/J81</f>
        <v>123.25</v>
      </c>
    </row>
    <row r="82" spans="2:11" x14ac:dyDescent="0.25">
      <c r="B82" s="62"/>
      <c r="C82" s="62"/>
      <c r="D82" s="62"/>
      <c r="E82" s="284"/>
      <c r="F82" s="211"/>
      <c r="G82" s="63"/>
      <c r="H82" s="76"/>
      <c r="I82" s="99"/>
      <c r="J82" s="99"/>
      <c r="K82" s="65"/>
    </row>
    <row r="83" spans="2:11" x14ac:dyDescent="0.25">
      <c r="B83" s="53"/>
      <c r="C83" s="51"/>
      <c r="D83" s="51"/>
      <c r="E83" s="32"/>
      <c r="F83" s="53"/>
      <c r="H83" s="76"/>
      <c r="I83" s="78">
        <f>SUM(I80:I82)</f>
        <v>1193</v>
      </c>
      <c r="J83" s="78">
        <f>SUM(J80:J82)</f>
        <v>9</v>
      </c>
      <c r="K83" s="65">
        <f>I83/J83</f>
        <v>132.55555555555554</v>
      </c>
    </row>
    <row r="84" spans="2:11" x14ac:dyDescent="0.25">
      <c r="B84" s="53"/>
      <c r="C84" s="51"/>
      <c r="D84" s="51"/>
      <c r="E84" s="32"/>
      <c r="F84" s="53"/>
      <c r="H84" s="76"/>
      <c r="I84" s="99"/>
      <c r="J84" s="99"/>
      <c r="K84" s="65"/>
    </row>
    <row r="85" spans="2:11" x14ac:dyDescent="0.25">
      <c r="B85" s="246">
        <v>16</v>
      </c>
      <c r="C85" s="62">
        <v>10</v>
      </c>
      <c r="D85" s="62">
        <v>2022</v>
      </c>
      <c r="E85" s="246" t="s">
        <v>374</v>
      </c>
      <c r="F85" s="246">
        <v>4</v>
      </c>
      <c r="G85" s="63" t="s">
        <v>232</v>
      </c>
      <c r="H85" s="63" t="s">
        <v>240</v>
      </c>
      <c r="I85" s="99">
        <v>768</v>
      </c>
      <c r="J85" s="99">
        <v>5</v>
      </c>
      <c r="K85" s="65">
        <f>I85/J85</f>
        <v>153.6</v>
      </c>
    </row>
    <row r="86" spans="2:11" x14ac:dyDescent="0.25">
      <c r="B86" s="97">
        <v>5</v>
      </c>
      <c r="C86" s="62">
        <v>2</v>
      </c>
      <c r="D86" s="284">
        <v>2023</v>
      </c>
      <c r="E86" s="284" t="s">
        <v>374</v>
      </c>
      <c r="F86" s="284"/>
      <c r="G86" s="63" t="s">
        <v>520</v>
      </c>
      <c r="H86" s="63"/>
      <c r="I86" s="99">
        <v>732</v>
      </c>
      <c r="J86" s="99">
        <v>5</v>
      </c>
      <c r="K86" s="65">
        <f>I86/J86</f>
        <v>146.4</v>
      </c>
    </row>
    <row r="87" spans="2:11" x14ac:dyDescent="0.25">
      <c r="B87" s="62"/>
      <c r="C87" s="62"/>
      <c r="D87" s="62"/>
      <c r="E87" s="211"/>
      <c r="F87" s="211"/>
      <c r="G87" s="63"/>
      <c r="H87" s="63"/>
      <c r="I87" s="99"/>
      <c r="J87" s="99"/>
      <c r="K87" s="65"/>
    </row>
    <row r="88" spans="2:11" x14ac:dyDescent="0.25">
      <c r="B88" s="53"/>
      <c r="C88" s="51"/>
      <c r="D88" s="51"/>
      <c r="E88" s="32"/>
      <c r="F88" s="53"/>
      <c r="G88" s="63"/>
      <c r="H88" s="63"/>
      <c r="I88" s="78">
        <f>SUM(I85:I87)</f>
        <v>1500</v>
      </c>
      <c r="J88" s="78">
        <f>SUM(J85:J87)</f>
        <v>10</v>
      </c>
      <c r="K88" s="65">
        <f>I88/J88</f>
        <v>150</v>
      </c>
    </row>
    <row r="89" spans="2:11" x14ac:dyDescent="0.25">
      <c r="B89" s="53"/>
      <c r="C89" s="51"/>
      <c r="D89" s="51"/>
      <c r="E89" s="32"/>
      <c r="F89" s="53"/>
      <c r="G89" s="63"/>
      <c r="H89" s="63"/>
      <c r="I89" s="99"/>
      <c r="J89" s="99"/>
      <c r="K89" s="65"/>
    </row>
    <row r="90" spans="2:11" x14ac:dyDescent="0.25">
      <c r="B90" s="246">
        <v>16</v>
      </c>
      <c r="C90" s="62">
        <v>10</v>
      </c>
      <c r="D90" s="62">
        <v>2022</v>
      </c>
      <c r="E90" s="246" t="s">
        <v>374</v>
      </c>
      <c r="F90" s="246">
        <v>4</v>
      </c>
      <c r="G90" s="63" t="s">
        <v>232</v>
      </c>
      <c r="H90" s="63" t="s">
        <v>330</v>
      </c>
      <c r="I90" s="99">
        <v>659</v>
      </c>
      <c r="J90" s="99">
        <v>5</v>
      </c>
      <c r="K90" s="65">
        <f>I90/J90</f>
        <v>131.80000000000001</v>
      </c>
    </row>
    <row r="91" spans="2:11" x14ac:dyDescent="0.25">
      <c r="B91" s="97">
        <v>5</v>
      </c>
      <c r="C91" s="62">
        <v>2</v>
      </c>
      <c r="D91" s="284">
        <v>2023</v>
      </c>
      <c r="E91" s="284" t="s">
        <v>374</v>
      </c>
      <c r="F91" s="284"/>
      <c r="G91" s="63" t="s">
        <v>520</v>
      </c>
      <c r="H91" s="63"/>
      <c r="I91" s="99">
        <v>432</v>
      </c>
      <c r="J91" s="99">
        <v>4</v>
      </c>
      <c r="K91" s="65">
        <f>I91/J91</f>
        <v>108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99"/>
      <c r="J92" s="99"/>
      <c r="K92" s="65"/>
    </row>
    <row r="93" spans="2:11" x14ac:dyDescent="0.25">
      <c r="B93" s="53"/>
      <c r="C93" s="51"/>
      <c r="D93" s="51"/>
      <c r="E93" s="32"/>
      <c r="F93" s="53"/>
      <c r="G93" s="63"/>
      <c r="H93" s="63"/>
      <c r="I93" s="78">
        <f>SUM(I90:I92)</f>
        <v>1091</v>
      </c>
      <c r="J93" s="78">
        <f>SUM(J90:J92)</f>
        <v>9</v>
      </c>
      <c r="K93" s="65">
        <f>I93/J93</f>
        <v>121.22222222222223</v>
      </c>
    </row>
    <row r="94" spans="2:11" x14ac:dyDescent="0.25">
      <c r="B94" s="53"/>
      <c r="C94" s="51"/>
      <c r="D94" s="51"/>
      <c r="E94" s="32"/>
      <c r="F94" s="53"/>
      <c r="G94" s="63"/>
      <c r="H94" s="63"/>
      <c r="I94" s="99"/>
      <c r="J94" s="99"/>
      <c r="K94" s="65"/>
    </row>
    <row r="95" spans="2:11" x14ac:dyDescent="0.25">
      <c r="B95" s="246">
        <v>16</v>
      </c>
      <c r="C95" s="62">
        <v>10</v>
      </c>
      <c r="D95" s="62">
        <v>2022</v>
      </c>
      <c r="E95" s="246" t="s">
        <v>374</v>
      </c>
      <c r="F95" s="246">
        <v>4</v>
      </c>
      <c r="G95" s="63" t="s">
        <v>232</v>
      </c>
      <c r="H95" s="63" t="s">
        <v>208</v>
      </c>
      <c r="I95" s="99">
        <v>680</v>
      </c>
      <c r="J95" s="99">
        <v>5</v>
      </c>
      <c r="K95" s="65">
        <f>I95/J95</f>
        <v>136</v>
      </c>
    </row>
    <row r="96" spans="2:11" x14ac:dyDescent="0.25">
      <c r="B96" s="97">
        <v>5</v>
      </c>
      <c r="C96" s="62">
        <v>2</v>
      </c>
      <c r="D96" s="284">
        <v>2023</v>
      </c>
      <c r="E96" s="284" t="s">
        <v>374</v>
      </c>
      <c r="F96" s="284"/>
      <c r="G96" s="63" t="s">
        <v>520</v>
      </c>
      <c r="H96" s="63"/>
      <c r="I96" s="99">
        <v>249</v>
      </c>
      <c r="J96" s="99">
        <v>2</v>
      </c>
      <c r="K96" s="65">
        <f>I96/J96</f>
        <v>124.5</v>
      </c>
    </row>
    <row r="97" spans="2:11" x14ac:dyDescent="0.25">
      <c r="B97" s="62"/>
      <c r="C97" s="62"/>
      <c r="D97" s="62"/>
      <c r="E97" s="211"/>
      <c r="F97" s="211"/>
      <c r="G97" s="63"/>
      <c r="H97" s="63"/>
      <c r="I97" s="99"/>
      <c r="J97" s="99"/>
      <c r="K97" s="65"/>
    </row>
    <row r="98" spans="2:11" x14ac:dyDescent="0.25">
      <c r="B98" s="53"/>
      <c r="C98" s="51"/>
      <c r="D98" s="51"/>
      <c r="E98" s="32"/>
      <c r="F98" s="53"/>
      <c r="G98" s="63"/>
      <c r="H98" s="63"/>
      <c r="I98" s="78">
        <f>SUM(I95:I97)</f>
        <v>929</v>
      </c>
      <c r="J98" s="78">
        <f>SUM(J95:J97)</f>
        <v>7</v>
      </c>
      <c r="K98" s="65">
        <f>I98/J98</f>
        <v>132.71428571428572</v>
      </c>
    </row>
    <row r="99" spans="2:11" x14ac:dyDescent="0.25">
      <c r="B99" s="53"/>
      <c r="C99" s="51"/>
      <c r="D99" s="51"/>
      <c r="E99" s="32"/>
      <c r="F99" s="53"/>
      <c r="G99" s="63"/>
      <c r="H99" s="63"/>
      <c r="I99" s="99"/>
      <c r="J99" s="99"/>
      <c r="K99" s="65"/>
    </row>
    <row r="100" spans="2:11" x14ac:dyDescent="0.25">
      <c r="B100" s="97">
        <v>5</v>
      </c>
      <c r="C100" s="62">
        <v>2</v>
      </c>
      <c r="D100" s="284">
        <v>2023</v>
      </c>
      <c r="E100" s="284" t="s">
        <v>374</v>
      </c>
      <c r="F100" s="284">
        <v>4</v>
      </c>
      <c r="G100" s="63" t="s">
        <v>520</v>
      </c>
      <c r="H100" s="63" t="s">
        <v>531</v>
      </c>
      <c r="I100" s="99">
        <v>669</v>
      </c>
      <c r="J100" s="99">
        <v>5</v>
      </c>
      <c r="K100" s="65">
        <f>I100/J100</f>
        <v>133.80000000000001</v>
      </c>
    </row>
    <row r="101" spans="2:11" x14ac:dyDescent="0.25">
      <c r="B101" s="53"/>
      <c r="C101" s="51"/>
      <c r="D101" s="51"/>
      <c r="E101" s="32"/>
      <c r="F101" s="53"/>
      <c r="G101" s="63"/>
      <c r="H101" s="63"/>
      <c r="I101" s="286"/>
      <c r="J101" s="286"/>
      <c r="K101" s="98"/>
    </row>
    <row r="102" spans="2:11" x14ac:dyDescent="0.25">
      <c r="B102" s="62"/>
      <c r="C102" s="62"/>
      <c r="D102" s="62"/>
      <c r="E102" s="211"/>
      <c r="F102" s="211"/>
      <c r="G102" s="63"/>
      <c r="H102" s="63"/>
      <c r="I102" s="99">
        <f>SUM(I100:I101)</f>
        <v>669</v>
      </c>
      <c r="J102" s="99">
        <f>SUM(J100:J101)</f>
        <v>5</v>
      </c>
      <c r="K102" s="65">
        <f>I102/J102</f>
        <v>133.80000000000001</v>
      </c>
    </row>
    <row r="103" spans="2:11" x14ac:dyDescent="0.25">
      <c r="B103" s="53"/>
      <c r="C103" s="51"/>
      <c r="D103" s="51"/>
      <c r="E103" s="32"/>
      <c r="F103" s="53"/>
      <c r="H103" s="76"/>
      <c r="I103" s="99"/>
      <c r="J103" s="99"/>
      <c r="K103" s="65"/>
    </row>
    <row r="104" spans="2:11" x14ac:dyDescent="0.25">
      <c r="B104" s="53"/>
      <c r="C104" s="51"/>
      <c r="D104" s="51"/>
      <c r="E104" s="32"/>
      <c r="F104" s="53"/>
      <c r="H104" s="170" t="s">
        <v>191</v>
      </c>
      <c r="I104" s="100">
        <f>I83+I88+I93+I98+I102</f>
        <v>5382</v>
      </c>
      <c r="J104" s="101">
        <f>J83+J88+J93+J98+J102</f>
        <v>40</v>
      </c>
      <c r="K104" s="102">
        <f>I104/J104</f>
        <v>134.55000000000001</v>
      </c>
    </row>
    <row r="105" spans="2:11" x14ac:dyDescent="0.25">
      <c r="B105" s="170"/>
      <c r="C105" s="62"/>
      <c r="D105" s="62"/>
      <c r="E105" s="170"/>
      <c r="F105" s="170"/>
      <c r="G105" s="6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B107" s="53"/>
      <c r="C107" s="51"/>
      <c r="D107" s="51"/>
      <c r="E107" s="32"/>
      <c r="F107" s="53"/>
      <c r="H107" s="76"/>
      <c r="I107" s="99"/>
      <c r="J107" s="99"/>
      <c r="K107" s="65"/>
    </row>
    <row r="108" spans="2:11" x14ac:dyDescent="0.25">
      <c r="H108" s="76"/>
      <c r="I108" s="62"/>
      <c r="J108" s="62"/>
      <c r="K108" s="62"/>
    </row>
    <row r="109" spans="2:11" x14ac:dyDescent="0.25">
      <c r="H109" s="70" t="s">
        <v>209</v>
      </c>
      <c r="I109" s="100">
        <f>I39+I76+I104</f>
        <v>38485</v>
      </c>
      <c r="J109" s="101">
        <f>J39+J76+J104</f>
        <v>220</v>
      </c>
      <c r="K109" s="102">
        <f>I109/J109</f>
        <v>174.93181818181819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488</v>
      </c>
    </row>
    <row r="3" spans="1:8" x14ac:dyDescent="0.25">
      <c r="B3" t="s">
        <v>487</v>
      </c>
      <c r="D3" t="s">
        <v>486</v>
      </c>
      <c r="F3" t="s">
        <v>485</v>
      </c>
      <c r="H3" t="s">
        <v>484</v>
      </c>
    </row>
    <row r="4" spans="1:8" x14ac:dyDescent="0.25">
      <c r="A4" t="s">
        <v>260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6">
        <f t="shared" ref="H4:H9" si="1">+G4/F4</f>
        <v>189.66666666666666</v>
      </c>
    </row>
    <row r="5" spans="1:8" x14ac:dyDescent="0.25">
      <c r="A5" t="s">
        <v>483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6">
        <f t="shared" si="1"/>
        <v>199.25</v>
      </c>
    </row>
    <row r="6" spans="1:8" x14ac:dyDescent="0.25">
      <c r="A6" t="s">
        <v>482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6">
        <f t="shared" si="1"/>
        <v>201.125</v>
      </c>
    </row>
    <row r="7" spans="1:8" x14ac:dyDescent="0.25">
      <c r="A7" t="s">
        <v>481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6">
        <f t="shared" si="1"/>
        <v>177.42857142857142</v>
      </c>
    </row>
    <row r="8" spans="1:8" x14ac:dyDescent="0.25">
      <c r="A8" t="s">
        <v>480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6">
        <f t="shared" si="1"/>
        <v>184.14285714285714</v>
      </c>
    </row>
    <row r="9" spans="1:8" x14ac:dyDescent="0.25">
      <c r="A9" t="s">
        <v>479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6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6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6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6">
        <f>+G15/F15</f>
        <v>165.14285714285714</v>
      </c>
    </row>
    <row r="16" spans="1:8" x14ac:dyDescent="0.25">
      <c r="A16" s="179" t="s">
        <v>279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6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6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2023-02-27T18:06:27Z</dcterms:modified>
</cp:coreProperties>
</file>