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firstSheet="1" activeTab="7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  <sheet name="Feuil1 (2)" sheetId="10" r:id="rId8"/>
    <sheet name="Feuil1" sheetId="9" r:id="rId9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J7" i="10" l="1"/>
  <c r="K7" i="10" s="1"/>
  <c r="J6" i="10"/>
  <c r="K6" i="10" s="1"/>
  <c r="J5" i="10"/>
  <c r="K5" i="10" s="1"/>
  <c r="M4" i="10"/>
  <c r="J4" i="10"/>
  <c r="K4" i="10" s="1"/>
  <c r="K3" i="10"/>
  <c r="J3" i="10"/>
  <c r="J2" i="10"/>
  <c r="K2" i="10" s="1"/>
  <c r="K36" i="6" l="1"/>
  <c r="K31" i="6"/>
  <c r="K26" i="6"/>
  <c r="K21" i="6"/>
  <c r="K16" i="6"/>
  <c r="K11" i="6"/>
  <c r="J65" i="5"/>
  <c r="K64" i="5"/>
  <c r="I65" i="5"/>
  <c r="J60" i="5"/>
  <c r="K59" i="5"/>
  <c r="I60" i="5"/>
  <c r="K54" i="5"/>
  <c r="K49" i="5"/>
  <c r="K44" i="5"/>
  <c r="K33" i="5"/>
  <c r="J29" i="5"/>
  <c r="K28" i="5"/>
  <c r="I29" i="5"/>
  <c r="K23" i="5"/>
  <c r="K18" i="5"/>
  <c r="K13" i="5"/>
  <c r="AT135" i="1"/>
  <c r="AT125" i="1"/>
  <c r="AT122" i="1"/>
  <c r="AT119" i="1"/>
  <c r="AT121" i="1" s="1"/>
  <c r="AT116" i="1"/>
  <c r="AT113" i="1"/>
  <c r="AT115" i="1" s="1"/>
  <c r="AT110" i="1"/>
  <c r="AT107" i="1"/>
  <c r="AT104" i="1"/>
  <c r="AT106" i="1" s="1"/>
  <c r="AT101" i="1"/>
  <c r="AT103" i="1" s="1"/>
  <c r="AT98" i="1"/>
  <c r="AT92" i="1"/>
  <c r="AT94" i="1" s="1"/>
  <c r="AT89" i="1"/>
  <c r="AT91" i="1" s="1"/>
  <c r="AT86" i="1"/>
  <c r="AT88" i="1" s="1"/>
  <c r="AT83" i="1"/>
  <c r="AT85" i="1" s="1"/>
  <c r="AT80" i="1"/>
  <c r="AT82" i="1" s="1"/>
  <c r="AT77" i="1"/>
  <c r="AT79" i="1" s="1"/>
  <c r="AT74" i="1"/>
  <c r="AT76" i="1" s="1"/>
  <c r="AT71" i="1"/>
  <c r="AT73" i="1" s="1"/>
  <c r="AT68" i="1"/>
  <c r="AT70" i="1" s="1"/>
  <c r="AT65" i="1"/>
  <c r="AT67" i="1" s="1"/>
  <c r="AT62" i="1"/>
  <c r="AT64" i="1" s="1"/>
  <c r="AT59" i="1"/>
  <c r="AT61" i="1" s="1"/>
  <c r="AT56" i="1"/>
  <c r="AT58" i="1" s="1"/>
  <c r="AT53" i="1"/>
  <c r="AT55" i="1" s="1"/>
  <c r="AT50" i="1"/>
  <c r="AT52" i="1" s="1"/>
  <c r="AT47" i="1"/>
  <c r="AT49" i="1" s="1"/>
  <c r="AT41" i="1"/>
  <c r="AT44" i="1"/>
  <c r="AT38" i="1"/>
  <c r="AT40" i="1" s="1"/>
  <c r="AT11" i="1"/>
  <c r="AT14" i="1"/>
  <c r="AT16" i="1" s="1"/>
  <c r="AT17" i="1"/>
  <c r="AT26" i="1"/>
  <c r="AT28" i="1" s="1"/>
  <c r="AT29" i="1"/>
  <c r="AT31" i="1" s="1"/>
  <c r="AT32" i="1"/>
  <c r="AT35" i="1"/>
  <c r="AU126" i="1"/>
  <c r="AT126" i="1"/>
  <c r="AT127" i="1"/>
  <c r="AU123" i="1"/>
  <c r="AT123" i="1"/>
  <c r="AT124" i="1"/>
  <c r="AU120" i="1"/>
  <c r="AT120" i="1"/>
  <c r="AU117" i="1"/>
  <c r="AT117" i="1"/>
  <c r="AT118" i="1"/>
  <c r="AU114" i="1"/>
  <c r="AT114" i="1"/>
  <c r="AU111" i="1"/>
  <c r="AT111" i="1"/>
  <c r="AT112" i="1"/>
  <c r="AU108" i="1"/>
  <c r="AT108" i="1"/>
  <c r="AT109" i="1"/>
  <c r="AU105" i="1"/>
  <c r="AT105" i="1"/>
  <c r="AU102" i="1"/>
  <c r="AT102" i="1"/>
  <c r="AU99" i="1"/>
  <c r="AT99" i="1"/>
  <c r="AT100" i="1"/>
  <c r="AU93" i="1"/>
  <c r="AT93" i="1"/>
  <c r="AU90" i="1"/>
  <c r="AT90" i="1"/>
  <c r="AU87" i="1"/>
  <c r="AT87" i="1"/>
  <c r="AU84" i="1"/>
  <c r="AT84" i="1"/>
  <c r="AU81" i="1"/>
  <c r="AT81" i="1"/>
  <c r="AU78" i="1"/>
  <c r="AT78" i="1"/>
  <c r="AU75" i="1"/>
  <c r="AT75" i="1"/>
  <c r="AU72" i="1"/>
  <c r="AT72" i="1"/>
  <c r="AU69" i="1"/>
  <c r="AT69" i="1"/>
  <c r="AU66" i="1"/>
  <c r="AT66" i="1"/>
  <c r="AU63" i="1"/>
  <c r="AT63" i="1"/>
  <c r="AU60" i="1"/>
  <c r="AT60" i="1"/>
  <c r="AU57" i="1"/>
  <c r="AT57" i="1"/>
  <c r="AU54" i="1"/>
  <c r="AT54" i="1"/>
  <c r="AU51" i="1"/>
  <c r="AT51" i="1"/>
  <c r="AU48" i="1"/>
  <c r="AT48" i="1"/>
  <c r="AU45" i="1"/>
  <c r="AT45" i="1"/>
  <c r="AT46" i="1"/>
  <c r="AU42" i="1"/>
  <c r="AT42" i="1"/>
  <c r="AT43" i="1"/>
  <c r="AU39" i="1"/>
  <c r="AT39" i="1"/>
  <c r="AU36" i="1"/>
  <c r="AT36" i="1"/>
  <c r="AT37" i="1"/>
  <c r="AU33" i="1"/>
  <c r="AT33" i="1"/>
  <c r="AT34" i="1"/>
  <c r="AU30" i="1"/>
  <c r="AT30" i="1"/>
  <c r="AU27" i="1"/>
  <c r="AT27" i="1"/>
  <c r="AU18" i="1"/>
  <c r="AT18" i="1"/>
  <c r="AT19" i="1"/>
  <c r="AU15" i="1"/>
  <c r="AT15" i="1"/>
  <c r="AU12" i="1"/>
  <c r="AT12" i="1"/>
  <c r="H241" i="2"/>
  <c r="AT132" i="1"/>
  <c r="AT131" i="1"/>
  <c r="AR132" i="1"/>
  <c r="AR133" i="1" s="1"/>
  <c r="AR131" i="1"/>
  <c r="AR109" i="1"/>
  <c r="AR94" i="1"/>
  <c r="AR88" i="1"/>
  <c r="AR85" i="1"/>
  <c r="AR76" i="1"/>
  <c r="AQ132" i="1"/>
  <c r="AQ133" i="1" s="1"/>
  <c r="AQ131" i="1"/>
  <c r="AQ31" i="1"/>
  <c r="AQ106" i="1"/>
  <c r="AQ118" i="1"/>
  <c r="AQ115" i="1"/>
  <c r="AQ43" i="1"/>
  <c r="AS135" i="1"/>
  <c r="AR135" i="1"/>
  <c r="AQ135" i="1"/>
  <c r="AS132" i="1"/>
  <c r="AS131" i="1"/>
  <c r="AS133" i="1" s="1"/>
  <c r="AS121" i="1"/>
  <c r="AS82" i="1"/>
  <c r="AS73" i="1"/>
  <c r="AS52" i="1"/>
  <c r="AS40" i="1"/>
  <c r="AS37" i="1"/>
  <c r="K241" i="2"/>
  <c r="L240" i="2"/>
  <c r="J241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AP85" i="1" l="1"/>
  <c r="J58" i="3" l="1"/>
  <c r="AP135" i="1"/>
  <c r="AP132" i="1"/>
  <c r="AP131" i="1"/>
  <c r="AP43" i="1"/>
  <c r="AP40" i="1"/>
  <c r="L223" i="2"/>
  <c r="L224" i="2"/>
  <c r="L222" i="2"/>
  <c r="AP133" i="1" l="1"/>
  <c r="K96" i="6"/>
  <c r="K91" i="6"/>
  <c r="K86" i="6"/>
  <c r="K81" i="6"/>
  <c r="K44" i="6"/>
  <c r="K49" i="6"/>
  <c r="K54" i="6"/>
  <c r="K63" i="6"/>
  <c r="K68" i="6"/>
  <c r="K72" i="6"/>
  <c r="J106" i="3"/>
  <c r="AO103" i="1"/>
  <c r="AO70" i="1"/>
  <c r="AO58" i="1"/>
  <c r="AO34" i="1"/>
  <c r="AO19" i="1"/>
  <c r="AO135" i="1" s="1"/>
  <c r="AO127" i="1"/>
  <c r="AO132" i="1"/>
  <c r="AO131" i="1"/>
  <c r="L221" i="2"/>
  <c r="L220" i="2"/>
  <c r="L219" i="2"/>
  <c r="L218" i="2"/>
  <c r="L217" i="2"/>
  <c r="L216" i="2"/>
  <c r="J108" i="3"/>
  <c r="J40" i="4"/>
  <c r="I40" i="4"/>
  <c r="H40" i="4"/>
  <c r="G40" i="4"/>
  <c r="F40" i="4"/>
  <c r="E40" i="4"/>
  <c r="D40" i="4"/>
  <c r="C40" i="4"/>
  <c r="AO133" i="1" l="1"/>
  <c r="J45" i="3"/>
  <c r="K35" i="4"/>
  <c r="AN132" i="1"/>
  <c r="AN131" i="1"/>
  <c r="AN55" i="1"/>
  <c r="AN124" i="1"/>
  <c r="AN135" i="1" s="1"/>
  <c r="AN79" i="1"/>
  <c r="AN49" i="1"/>
  <c r="L215" i="2"/>
  <c r="L214" i="2"/>
  <c r="L213" i="2"/>
  <c r="L212" i="2"/>
  <c r="AN133" i="1" l="1"/>
  <c r="AM132" i="1"/>
  <c r="AM131" i="1"/>
  <c r="AM112" i="1"/>
  <c r="AM100" i="1"/>
  <c r="AM67" i="1"/>
  <c r="AM13" i="1"/>
  <c r="AM135" i="1" s="1"/>
  <c r="L211" i="2"/>
  <c r="L210" i="2"/>
  <c r="L209" i="2"/>
  <c r="L208" i="2"/>
  <c r="K88" i="5"/>
  <c r="K83" i="5"/>
  <c r="K79" i="5"/>
  <c r="K74" i="5"/>
  <c r="AM133" i="1" l="1"/>
  <c r="AY127" i="1"/>
  <c r="AY124" i="1"/>
  <c r="AY121" i="1"/>
  <c r="AY118" i="1"/>
  <c r="AY115" i="1"/>
  <c r="AY112" i="1"/>
  <c r="AY109" i="1"/>
  <c r="AY106" i="1"/>
  <c r="AY103" i="1"/>
  <c r="AY100" i="1"/>
  <c r="AY97" i="1"/>
  <c r="AY94" i="1"/>
  <c r="AY91" i="1"/>
  <c r="AY88" i="1"/>
  <c r="AY85" i="1"/>
  <c r="AY82" i="1"/>
  <c r="AY79" i="1"/>
  <c r="AY76" i="1"/>
  <c r="AY73" i="1"/>
  <c r="AY70" i="1"/>
  <c r="AY67" i="1"/>
  <c r="AY64" i="1"/>
  <c r="AY61" i="1"/>
  <c r="AY58" i="1"/>
  <c r="AY55" i="1"/>
  <c r="AY52" i="1"/>
  <c r="AY49" i="1"/>
  <c r="AY46" i="1"/>
  <c r="AY43" i="1"/>
  <c r="AY40" i="1"/>
  <c r="AY37" i="1"/>
  <c r="AY34" i="1"/>
  <c r="AY31" i="1"/>
  <c r="AY28" i="1"/>
  <c r="AY22" i="1"/>
  <c r="AY19" i="1"/>
  <c r="AY16" i="1"/>
  <c r="AY13" i="1"/>
  <c r="AL132" i="1" l="1"/>
  <c r="AL131" i="1"/>
  <c r="AL85" i="1"/>
  <c r="AL70" i="1"/>
  <c r="AL58" i="1"/>
  <c r="AL52" i="1"/>
  <c r="AL43" i="1"/>
  <c r="AL40" i="1"/>
  <c r="AL31" i="1"/>
  <c r="AL135" i="1" s="1"/>
  <c r="L207" i="2"/>
  <c r="L206" i="2"/>
  <c r="L205" i="2"/>
  <c r="L204" i="2"/>
  <c r="L202" i="2"/>
  <c r="L203" i="2"/>
  <c r="L201" i="2"/>
  <c r="AL133" i="1" l="1"/>
  <c r="AK40" i="1"/>
  <c r="AK100" i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5" i="1" l="1"/>
  <c r="AK133" i="1"/>
  <c r="A132" i="1"/>
  <c r="A131" i="1"/>
  <c r="AJ132" i="1"/>
  <c r="AJ131" i="1"/>
  <c r="AJ52" i="1"/>
  <c r="AJ43" i="1"/>
  <c r="AJ31" i="1"/>
  <c r="AJ135" i="1" s="1"/>
  <c r="L182" i="2"/>
  <c r="L181" i="2"/>
  <c r="L180" i="2"/>
  <c r="AJ133" i="1" l="1"/>
  <c r="AI135" i="1"/>
  <c r="AI132" i="1"/>
  <c r="AI133" i="1" s="1"/>
  <c r="AI131" i="1"/>
  <c r="AI115" i="1"/>
  <c r="AI82" i="1"/>
  <c r="L179" i="2"/>
  <c r="L178" i="2"/>
  <c r="J101" i="6" l="1"/>
  <c r="I101" i="6"/>
  <c r="K101" i="6" s="1"/>
  <c r="K95" i="6"/>
  <c r="K90" i="6"/>
  <c r="K85" i="6"/>
  <c r="K80" i="6"/>
  <c r="K99" i="6"/>
  <c r="J73" i="6"/>
  <c r="I73" i="6"/>
  <c r="K71" i="6"/>
  <c r="K67" i="6"/>
  <c r="K62" i="6"/>
  <c r="K53" i="6"/>
  <c r="K48" i="6"/>
  <c r="K43" i="6"/>
  <c r="AH132" i="1"/>
  <c r="AH133" i="1" s="1"/>
  <c r="AH131" i="1"/>
  <c r="AH124" i="1"/>
  <c r="AH91" i="1"/>
  <c r="AH79" i="1"/>
  <c r="AH55" i="1"/>
  <c r="AH135" i="1" s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K73" i="6" l="1"/>
  <c r="AG135" i="1"/>
  <c r="AG132" i="1"/>
  <c r="AF132" i="1"/>
  <c r="AG131" i="1"/>
  <c r="AF131" i="1"/>
  <c r="K87" i="5"/>
  <c r="K78" i="5"/>
  <c r="K73" i="5"/>
  <c r="AF100" i="1"/>
  <c r="AF67" i="1"/>
  <c r="AF13" i="1"/>
  <c r="AF135" i="1" s="1"/>
  <c r="L166" i="2"/>
  <c r="L165" i="2"/>
  <c r="L164" i="2"/>
  <c r="AF133" i="1" l="1"/>
  <c r="AG133" i="1"/>
  <c r="X133" i="1"/>
  <c r="AE132" i="1"/>
  <c r="AC132" i="1"/>
  <c r="AB132" i="1"/>
  <c r="AB133" i="1" s="1"/>
  <c r="AA132" i="1"/>
  <c r="Z132" i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Y132" i="1"/>
  <c r="AY131" i="1"/>
  <c r="AD132" i="1"/>
  <c r="AD131" i="1"/>
  <c r="F133" i="1" l="1"/>
  <c r="N133" i="1"/>
  <c r="G133" i="1"/>
  <c r="K133" i="1"/>
  <c r="O133" i="1"/>
  <c r="S133" i="1"/>
  <c r="W133" i="1"/>
  <c r="J133" i="1"/>
  <c r="V133" i="1"/>
  <c r="D133" i="1"/>
  <c r="H133" i="1"/>
  <c r="L133" i="1"/>
  <c r="P133" i="1"/>
  <c r="T133" i="1"/>
  <c r="R133" i="1"/>
  <c r="E133" i="1"/>
  <c r="I133" i="1"/>
  <c r="M133" i="1"/>
  <c r="Q133" i="1"/>
  <c r="U133" i="1"/>
  <c r="Z133" i="1"/>
  <c r="AE133" i="1"/>
  <c r="AA133" i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8" i="4" l="1"/>
  <c r="AE135" i="1" l="1"/>
  <c r="AD133" i="1"/>
  <c r="AD82" i="1"/>
  <c r="AD52" i="1"/>
  <c r="AD31" i="1"/>
  <c r="L153" i="2"/>
  <c r="L152" i="2"/>
  <c r="L151" i="2"/>
  <c r="AD135" i="1" l="1"/>
  <c r="F4" i="8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40" i="4" l="1"/>
  <c r="K37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Y25" i="1"/>
  <c r="K23" i="4" l="1"/>
  <c r="K28" i="4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3" i="4" l="1"/>
  <c r="K25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6" i="6" l="1"/>
  <c r="K26" i="4"/>
  <c r="K32" i="4"/>
  <c r="K14" i="4"/>
  <c r="K9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6" i="4"/>
  <c r="K27" i="4"/>
  <c r="J84" i="3"/>
  <c r="L112" i="1"/>
  <c r="L100" i="1"/>
  <c r="L67" i="1"/>
  <c r="L13" i="1"/>
  <c r="L59" i="2"/>
  <c r="L58" i="2"/>
  <c r="L57" i="2"/>
  <c r="L56" i="2"/>
  <c r="L135" i="1" l="1"/>
  <c r="B57" i="4"/>
  <c r="K16" i="4" l="1"/>
  <c r="K19" i="4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U129" i="1" l="1"/>
  <c r="AT129" i="1"/>
  <c r="AT128" i="1"/>
  <c r="AT130" i="1" s="1"/>
  <c r="AU96" i="1"/>
  <c r="AT96" i="1"/>
  <c r="AT95" i="1"/>
  <c r="AT97" i="1" s="1"/>
  <c r="AU24" i="1"/>
  <c r="AT24" i="1"/>
  <c r="AT23" i="1"/>
  <c r="AT25" i="1" s="1"/>
  <c r="AU21" i="1"/>
  <c r="AT21" i="1"/>
  <c r="AT20" i="1"/>
  <c r="AT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BA112" i="1" s="1"/>
  <c r="A82" i="1"/>
  <c r="BA82" i="1" s="1"/>
  <c r="A124" i="1"/>
  <c r="BA124" i="1" s="1"/>
  <c r="A121" i="1"/>
  <c r="BA121" i="1" s="1"/>
  <c r="A109" i="1"/>
  <c r="BA109" i="1" s="1"/>
  <c r="A97" i="1"/>
  <c r="A94" i="1"/>
  <c r="A91" i="1"/>
  <c r="A64" i="1"/>
  <c r="BA64" i="1" s="1"/>
  <c r="A49" i="1"/>
  <c r="BA49" i="1" s="1"/>
  <c r="A46" i="1"/>
  <c r="BA46" i="1" s="1"/>
  <c r="A37" i="1"/>
  <c r="BA37" i="1" s="1"/>
  <c r="A28" i="1"/>
  <c r="BA28" i="1" s="1"/>
  <c r="A22" i="1"/>
  <c r="A16" i="1"/>
  <c r="BA16" i="1" s="1"/>
  <c r="D85" i="1" l="1"/>
  <c r="D118" i="1"/>
  <c r="D70" i="1"/>
  <c r="J28" i="3"/>
  <c r="L11" i="2"/>
  <c r="L9" i="2"/>
  <c r="J64" i="3" l="1"/>
  <c r="J19" i="5" l="1"/>
  <c r="I19" i="5"/>
  <c r="K31" i="4" l="1"/>
  <c r="K21" i="4"/>
  <c r="K30" i="4"/>
  <c r="K12" i="4"/>
  <c r="K29" i="4"/>
  <c r="K24" i="4"/>
  <c r="K20" i="4"/>
  <c r="K17" i="4"/>
  <c r="K15" i="4"/>
  <c r="K22" i="4"/>
  <c r="K10" i="4"/>
  <c r="K11" i="4"/>
  <c r="K18" i="4"/>
  <c r="K40" i="4" l="1"/>
  <c r="K57" i="5"/>
  <c r="I97" i="6" l="1"/>
  <c r="J97" i="6"/>
  <c r="I82" i="6"/>
  <c r="J82" i="6"/>
  <c r="I92" i="6"/>
  <c r="J92" i="6"/>
  <c r="I87" i="6"/>
  <c r="J87" i="6"/>
  <c r="J55" i="6"/>
  <c r="I55" i="6"/>
  <c r="J103" i="6" l="1"/>
  <c r="I103" i="6"/>
  <c r="K92" i="6"/>
  <c r="K82" i="6"/>
  <c r="K97" i="6"/>
  <c r="K87" i="6"/>
  <c r="J20" i="3" l="1"/>
  <c r="A133" i="1" l="1"/>
  <c r="A127" i="1"/>
  <c r="BA127" i="1" s="1"/>
  <c r="A118" i="1"/>
  <c r="A115" i="1"/>
  <c r="BA115" i="1" s="1"/>
  <c r="A106" i="1"/>
  <c r="BA106" i="1" s="1"/>
  <c r="A103" i="1"/>
  <c r="BA103" i="1" s="1"/>
  <c r="A100" i="1"/>
  <c r="BA100" i="1" s="1"/>
  <c r="A85" i="1"/>
  <c r="A76" i="1"/>
  <c r="BA76" i="1" s="1"/>
  <c r="A73" i="1"/>
  <c r="BA73" i="1" s="1"/>
  <c r="A70" i="1"/>
  <c r="A67" i="1"/>
  <c r="BA67" i="1" s="1"/>
  <c r="A61" i="1"/>
  <c r="BA61" i="1" s="1"/>
  <c r="A58" i="1"/>
  <c r="BA58" i="1" s="1"/>
  <c r="A52" i="1"/>
  <c r="A43" i="1"/>
  <c r="BA43" i="1" s="1"/>
  <c r="A40" i="1"/>
  <c r="BA40" i="1" s="1"/>
  <c r="A19" i="1"/>
  <c r="BA19" i="1" s="1"/>
  <c r="A13" i="1"/>
  <c r="A34" i="1"/>
  <c r="A31" i="1"/>
  <c r="D52" i="1" l="1"/>
  <c r="D34" i="1"/>
  <c r="D31" i="1"/>
  <c r="AU132" i="1" l="1"/>
  <c r="K94" i="6" l="1"/>
  <c r="K89" i="6"/>
  <c r="K84" i="6"/>
  <c r="K79" i="6"/>
  <c r="K103" i="6" l="1"/>
  <c r="J89" i="3" l="1"/>
  <c r="BA118" i="1" l="1"/>
  <c r="BA34" i="1"/>
  <c r="BA85" i="1" l="1"/>
  <c r="L8" i="2" l="1"/>
  <c r="L10" i="2"/>
  <c r="J69" i="6" l="1"/>
  <c r="I69" i="6"/>
  <c r="J64" i="6"/>
  <c r="I64" i="6"/>
  <c r="K61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K62" i="5"/>
  <c r="J55" i="5"/>
  <c r="I55" i="5"/>
  <c r="K52" i="5"/>
  <c r="J50" i="5"/>
  <c r="I50" i="5"/>
  <c r="K47" i="5"/>
  <c r="J45" i="5"/>
  <c r="I45" i="5"/>
  <c r="K42" i="5"/>
  <c r="J34" i="5"/>
  <c r="I34" i="5"/>
  <c r="K31" i="5"/>
  <c r="K26" i="5"/>
  <c r="J24" i="5"/>
  <c r="I24" i="5"/>
  <c r="K21" i="5"/>
  <c r="K16" i="5"/>
  <c r="J14" i="5"/>
  <c r="I14" i="5"/>
  <c r="K11" i="5"/>
  <c r="J24" i="3"/>
  <c r="L12" i="2"/>
  <c r="L7" i="2"/>
  <c r="K34" i="5" l="1"/>
  <c r="J75" i="6"/>
  <c r="I75" i="6"/>
  <c r="J38" i="5"/>
  <c r="J69" i="5"/>
  <c r="I69" i="5"/>
  <c r="I38" i="5"/>
  <c r="K27" i="6"/>
  <c r="K50" i="6"/>
  <c r="K59" i="6"/>
  <c r="K69" i="6"/>
  <c r="K32" i="6"/>
  <c r="K55" i="6"/>
  <c r="K64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AW134" i="1"/>
  <c r="E135" i="1"/>
  <c r="K75" i="6" l="1"/>
  <c r="I108" i="6"/>
  <c r="J108" i="6"/>
  <c r="K39" i="6"/>
  <c r="K91" i="5"/>
  <c r="K38" i="5"/>
  <c r="K69" i="5"/>
  <c r="BA70" i="1"/>
  <c r="BA52" i="1"/>
  <c r="AY133" i="1"/>
  <c r="D135" i="1"/>
  <c r="BA31" i="1"/>
  <c r="K108" i="6" l="1"/>
  <c r="AT133" i="1"/>
  <c r="L241" i="2"/>
  <c r="AT13" i="1"/>
  <c r="BA13" i="1" s="1"/>
</calcChain>
</file>

<file path=xl/sharedStrings.xml><?xml version="1.0" encoding="utf-8"?>
<sst xmlns="http://schemas.openxmlformats.org/spreadsheetml/2006/main" count="2462" uniqueCount="621">
  <si>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</si>
  <si>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</si>
  <si>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</si>
  <si>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</si>
  <si>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</si>
  <si>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</si>
  <si>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</si>
  <si>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</si>
  <si>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</si>
  <si>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</si>
  <si>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</si>
  <si>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</si>
  <si>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</si>
  <si>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</si>
  <si>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</si>
  <si>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</si>
  <si>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</si>
  <si>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</si>
  <si>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</si>
  <si>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</si>
  <si>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</si>
  <si>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</si>
  <si>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</si>
  <si>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</si>
  <si>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</si>
  <si>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</si>
  <si>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</si>
  <si>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</si>
  <si>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</si>
  <si>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</si>
  <si>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</si>
  <si>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</si>
  <si>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</si>
  <si>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</si>
  <si>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</si>
  <si>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</si>
  <si>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</si>
  <si>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</si>
  <si>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</si>
  <si>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</si>
  <si>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</si>
  <si>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</si>
  <si>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</si>
  <si>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</si>
  <si>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</si>
  <si>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</si>
  <si>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</si>
  <si>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</si>
  <si>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</si>
  <si>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</si>
  <si>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</si>
  <si>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</si>
  <si>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</si>
  <si>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</si>
  <si>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</si>
  <si>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</si>
  <si>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</si>
  <si>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</si>
  <si>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</si>
  <si>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</si>
  <si>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</si>
  <si>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</si>
  <si>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</si>
  <si>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</si>
  <si>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</si>
  <si>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</si>
  <si>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</si>
  <si>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</si>
  <si>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</si>
  <si>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</si>
  <si>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</si>
  <si>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</si>
  <si>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</si>
  <si>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</si>
  <si>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</si>
  <si>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</si>
  <si>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</si>
  <si>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</si>
  <si>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</si>
  <si>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</si>
  <si>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</si>
  <si>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</si>
  <si>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</si>
  <si>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</si>
  <si>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</si>
  <si>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</si>
  <si>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</si>
  <si>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</si>
  <si>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</si>
  <si>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</si>
  <si>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</si>
  <si>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</si>
  <si>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</si>
  <si>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</si>
  <si>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</si>
  <si>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</si>
  <si>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</si>
  <si>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</si>
  <si>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</si>
  <si>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</si>
  <si>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</si>
  <si>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</si>
  <si>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</si>
  <si>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</si>
  <si>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</si>
  <si>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</si>
  <si>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</si>
  <si>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</si>
  <si>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</si>
  <si>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</si>
  <si>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</si>
  <si>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</si>
  <si>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</si>
  <si>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</si>
  <si>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</si>
  <si>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</si>
  <si>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</si>
  <si>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</si>
  <si>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</si>
  <si>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</si>
  <si>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</si>
  <si>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</si>
  <si>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</si>
  <si>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</si>
  <si>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</si>
  <si>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</si>
  <si>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</si>
  <si>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</si>
  <si>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</si>
  <si>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</si>
  <si>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</si>
  <si>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</si>
  <si>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</si>
  <si>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</si>
  <si>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</si>
  <si>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</si>
  <si>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</si>
  <si>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</si>
  <si>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</si>
  <si>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</si>
  <si>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</si>
  <si>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</si>
  <si>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</si>
  <si>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</si>
  <si>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</si>
  <si>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</si>
  <si>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</si>
  <si>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</si>
  <si>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</si>
  <si>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</si>
  <si>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</si>
  <si>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</si>
  <si>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</si>
  <si>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</si>
  <si>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</si>
  <si>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</si>
  <si>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</si>
  <si>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</si>
  <si>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</si>
  <si>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</si>
  <si>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</si>
  <si>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</si>
  <si>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</si>
  <si>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</si>
  <si>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</si>
  <si>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</si>
  <si>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</si>
  <si>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</si>
  <si>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</si>
  <si>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</si>
  <si>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</si>
  <si>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</si>
  <si>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</si>
  <si>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</si>
  <si>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</si>
  <si>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</si>
  <si>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</si>
  <si>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</si>
  <si>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</si>
  <si>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</si>
  <si>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</si>
  <si>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</si>
  <si>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</si>
  <si>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</si>
  <si>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</si>
  <si>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</si>
  <si>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</si>
  <si>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</si>
  <si>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</si>
  <si>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</si>
  <si>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</si>
  <si>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</si>
  <si>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</si>
  <si>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</si>
  <si>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</si>
  <si>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</si>
  <si>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</si>
  <si>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</si>
  <si>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</si>
  <si>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</si>
  <si>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</si>
  <si>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</si>
  <si>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</si>
  <si>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</si>
  <si>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</si>
  <si>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</si>
  <si>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</si>
  <si>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</si>
  <si>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</si>
  <si>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</si>
  <si>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</si>
  <si>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</si>
  <si>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</si>
  <si>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</si>
  <si>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</si>
  <si>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</si>
  <si>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</si>
  <si>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</si>
  <si>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</si>
  <si>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</si>
  <si>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</si>
  <si>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</si>
  <si>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</si>
  <si>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</si>
  <si>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</si>
  <si>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</si>
  <si>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</si>
  <si>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</si>
  <si>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</si>
  <si>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</si>
  <si>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</si>
  <si>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</si>
  <si>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</si>
  <si>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</si>
  <si>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</si>
  <si>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</si>
  <si>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</si>
  <si>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</si>
  <si>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</si>
  <si>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</si>
  <si>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</si>
  <si>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</si>
  <si>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</si>
  <si>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</si>
  <si>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</si>
  <si>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</si>
  <si>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</si>
  <si>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</si>
  <si>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</si>
  <si>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</si>
  <si>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</si>
  <si>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</si>
  <si>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</si>
  <si>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</si>
  <si>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</si>
  <si>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</si>
  <si>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</si>
  <si>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</si>
  <si>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</si>
  <si>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</si>
  <si>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</si>
  <si>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</si>
  <si>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</si>
  <si>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</si>
  <si>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</si>
  <si>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</si>
  <si>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</si>
  <si>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</si>
  <si>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</si>
  <si>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</si>
  <si>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</si>
  <si>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</si>
  <si>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</si>
  <si>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</si>
  <si>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</si>
  <si>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</si>
  <si>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</si>
  <si>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</si>
  <si>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</si>
  <si>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</si>
  <si>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</si>
  <si>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</si>
  <si>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</si>
  <si>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</si>
  <si>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</si>
  <si>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</si>
  <si>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</si>
  <si>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</si>
  <si>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</si>
  <si>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</si>
  <si>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</si>
  <si>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</si>
  <si>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</si>
  <si>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</si>
  <si>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</si>
  <si>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</si>
  <si>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</si>
  <si>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</si>
  <si>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</si>
  <si>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</si>
  <si>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</si>
  <si>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</si>
  <si>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</si>
  <si>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</si>
  <si>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</si>
  <si>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</si>
  <si>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</si>
  <si>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</si>
  <si>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</si>
  <si>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</si>
  <si>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</si>
  <si>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</si>
  <si>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</si>
  <si>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</si>
  <si>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</si>
  <si>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</si>
  <si>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</si>
  <si>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</si>
  <si>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</si>
  <si>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</si>
  <si>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</si>
  <si>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</si>
  <si>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</si>
  <si>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</si>
  <si>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</si>
  <si>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</si>
  <si>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</si>
  <si>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</si>
  <si>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</si>
  <si>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</si>
  <si>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</si>
  <si>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</si>
  <si>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</si>
  <si>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</si>
  <si>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</si>
  <si>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</si>
  <si>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</si>
  <si>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</si>
  <si>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</si>
  <si>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</si>
  <si>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</si>
  <si>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</si>
  <si>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</si>
  <si>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</si>
  <si>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</si>
  <si>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</si>
  <si>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</si>
  <si>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</si>
  <si>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</si>
  <si>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</si>
  <si>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</si>
  <si>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</si>
  <si>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</si>
  <si>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</si>
  <si>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</si>
  <si>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</si>
  <si>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</si>
  <si>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</si>
  <si>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</si>
  <si>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</si>
  <si>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</si>
  <si>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</si>
  <si>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</si>
  <si>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</si>
  <si>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</si>
  <si>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</si>
  <si>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</si>
  <si>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</si>
  <si>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</si>
  <si>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</si>
  <si>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</si>
  <si>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</si>
  <si>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</si>
  <si>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</si>
  <si>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</si>
  <si>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</si>
  <si>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</si>
  <si>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</si>
  <si>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</si>
  <si>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</si>
  <si>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</si>
  <si>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</si>
  <si>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</si>
  <si>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</si>
  <si>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</si>
  <si>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</si>
  <si>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</si>
  <si>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</si>
  <si>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</si>
  <si>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</si>
  <si>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</si>
  <si>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</si>
  <si>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</si>
  <si>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</si>
  <si>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</si>
  <si>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</si>
  <si>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</si>
  <si>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</si>
  <si>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</si>
  <si>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</si>
  <si>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</si>
  <si>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</si>
  <si>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</si>
  <si>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</si>
  <si>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</si>
  <si>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</si>
  <si>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</si>
  <si>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</si>
  <si>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</si>
  <si>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</si>
  <si>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</si>
  <si>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</si>
  <si>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</si>
  <si>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</si>
  <si>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</si>
  <si>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</si>
  <si>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</si>
  <si>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</si>
  <si>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</si>
  <si>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</si>
  <si>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</si>
  <si>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</si>
  <si>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</si>
  <si>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</si>
  <si>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</si>
  <si>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</si>
  <si>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</si>
  <si>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</si>
  <si>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</si>
  <si>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</si>
  <si>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</si>
  <si>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</si>
  <si>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</si>
  <si>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</si>
  <si>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</si>
  <si>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</si>
  <si>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</si>
  <si>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</si>
  <si>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</si>
  <si>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</si>
  <si>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</si>
  <si>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</si>
  <si>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</si>
  <si>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</si>
  <si>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</si>
  <si>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</si>
  <si>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</si>
  <si>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</si>
  <si>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</si>
  <si>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</si>
  <si>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</si>
  <si>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</si>
  <si>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</si>
  <si>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</si>
  <si>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</si>
  <si>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</si>
  <si>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</si>
  <si>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</si>
  <si>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</si>
  <si>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</si>
  <si>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</si>
  <si>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</si>
  <si>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</si>
  <si>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</si>
  <si>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</si>
  <si>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</si>
  <si>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</si>
  <si>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</si>
  <si>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</si>
  <si>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</si>
  <si>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</si>
  <si>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</si>
  <si>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</si>
  <si>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</si>
  <si>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</si>
  <si>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</si>
  <si>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</si>
  <si>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</si>
  <si>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</si>
  <si>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</si>
  <si>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</si>
  <si>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</si>
  <si>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</si>
  <si>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</si>
  <si>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</si>
  <si>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</si>
  <si>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</si>
  <si>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</si>
  <si>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</si>
  <si>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</si>
  <si>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</si>
  <si>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</si>
  <si>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</si>
  <si>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</si>
  <si>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</si>
  <si>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</si>
  <si>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</si>
  <si>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</si>
  <si>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</si>
  <si>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</si>
  <si>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</si>
  <si>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</si>
  <si>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</si>
  <si>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</si>
  <si>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</si>
  <si>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</si>
  <si>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</si>
  <si>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</si>
  <si>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</si>
  <si>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</si>
  <si>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</si>
  <si>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</si>
  <si>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</si>
  <si>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</si>
  <si>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</si>
  <si>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</si>
  <si>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</si>
  <si>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</si>
  <si>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</si>
  <si>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</si>
  <si>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</si>
  <si>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</si>
  <si>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</si>
  <si>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</si>
  <si>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</si>
  <si>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</si>
  <si>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</si>
  <si>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</si>
  <si>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</si>
  <si>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</si>
  <si>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</si>
  <si>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</si>
  <si>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</si>
  <si>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</si>
  <si>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</si>
  <si>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</si>
  <si>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</si>
  <si>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</si>
  <si>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</si>
  <si>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</si>
  <si>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>a amplifié la marche arrière !</t>
  </si>
  <si>
    <t>après le retour, l'attaque !</t>
  </si>
  <si>
    <t>coupe ndie</t>
  </si>
  <si>
    <t>212,67 / 6</t>
  </si>
  <si>
    <t>202,67 / 6</t>
  </si>
  <si>
    <t>METIVIER Virgine</t>
  </si>
  <si>
    <t>national doublettes</t>
  </si>
  <si>
    <t xml:space="preserve">26 èmes  </t>
  </si>
  <si>
    <t xml:space="preserve">16 èmes  </t>
  </si>
  <si>
    <t xml:space="preserve">doub </t>
  </si>
  <si>
    <t>fev</t>
  </si>
  <si>
    <t>bonne tendance, à suivre !</t>
  </si>
  <si>
    <t>VIRGINIE a fait  1869 mais 1855 ont été pris en compte, soit - 14.</t>
  </si>
  <si>
    <t>chpt clubs R 1 Dames  J3</t>
  </si>
  <si>
    <t>R 1 dames J 3</t>
  </si>
  <si>
    <t>4 èmes J 3</t>
  </si>
  <si>
    <t xml:space="preserve"> 4 è J3 et 3 è Gen</t>
  </si>
  <si>
    <t>chpt clubs R 2 Hommes  J3</t>
  </si>
  <si>
    <t>R 2 hommes  J 3</t>
  </si>
  <si>
    <t>4 è J3 et 4 è Gen</t>
  </si>
  <si>
    <t>R 2   J 3</t>
  </si>
  <si>
    <t>R 1 hommes  J 3</t>
  </si>
  <si>
    <t>2 è J3 et 2 è Gen</t>
  </si>
  <si>
    <t>DELAFOSSE F- GRESSELIN - TASSET -LECARPENTIER - BOUREL - MERCIER</t>
  </si>
  <si>
    <t>chpt clubs R 1 Hommes  J 3</t>
  </si>
  <si>
    <t>2 èmes J 3</t>
  </si>
  <si>
    <t>Chpt Clubs R 1 Hommes</t>
  </si>
  <si>
    <t>R 1   J 3</t>
  </si>
  <si>
    <t>208,11 / 9</t>
  </si>
  <si>
    <t>retrouve son niveau !</t>
  </si>
  <si>
    <t>pas trouvé mais pas  cata !</t>
  </si>
  <si>
    <t>et bis repetita !</t>
  </si>
  <si>
    <t>doit accélérer !</t>
  </si>
  <si>
    <t>rejoue au yoyo !</t>
  </si>
  <si>
    <t>qu'il est obéissant !</t>
  </si>
  <si>
    <t>s'est engouffré dans la porte !</t>
  </si>
  <si>
    <t>faut repartir ! Mais maintenant !</t>
  </si>
  <si>
    <t>se remet à jouer !</t>
  </si>
  <si>
    <t>confirmation du retour !</t>
  </si>
  <si>
    <t>après midi salvatrice !</t>
  </si>
  <si>
    <t>a emmené l'équipe sur podium final !</t>
  </si>
  <si>
    <t>région</t>
  </si>
  <si>
    <t>doub mixte excellence région</t>
  </si>
  <si>
    <t xml:space="preserve">5 èmes </t>
  </si>
  <si>
    <t>CDC N 2 dames  J  3</t>
  </si>
  <si>
    <t>Reims Tinqueux</t>
  </si>
  <si>
    <t>CDC N 3 dames  J 3</t>
  </si>
  <si>
    <t>Rambouillet</t>
  </si>
  <si>
    <t>CDC N 3 hommes  J 3</t>
  </si>
  <si>
    <t>Dinan</t>
  </si>
  <si>
    <t>reims</t>
  </si>
  <si>
    <t>tinqueux</t>
  </si>
  <si>
    <t>N 2   J 3</t>
  </si>
  <si>
    <t>rambouillet</t>
  </si>
  <si>
    <t>N 3   J 3</t>
  </si>
  <si>
    <t>dinan</t>
  </si>
  <si>
    <t>taden</t>
  </si>
  <si>
    <t>trou à oublier!</t>
  </si>
  <si>
    <t>gros trou à oublier!</t>
  </si>
  <si>
    <t>excellent !</t>
  </si>
  <si>
    <t>c'est reparti !</t>
  </si>
  <si>
    <t>très bon !</t>
  </si>
  <si>
    <t>la moyenne, mais bon  !</t>
  </si>
  <si>
    <t>stoppe la baisse en accélérant !</t>
  </si>
  <si>
    <t>assure sa moyenne !</t>
  </si>
  <si>
    <t>un trou pour mieux repartir !</t>
  </si>
  <si>
    <t>a tenu son rôle !</t>
  </si>
  <si>
    <t>il assure pas, cette fois  !</t>
  </si>
  <si>
    <t>c'est qui le chef ? Bis</t>
  </si>
  <si>
    <t>peux accélérer maintenant !</t>
  </si>
  <si>
    <t>3 èmes Gen</t>
  </si>
  <si>
    <t>2 èmes Gen</t>
  </si>
  <si>
    <t>7 emes Gen</t>
  </si>
  <si>
    <t>N 3 dames J 3</t>
  </si>
  <si>
    <t>3 ème Gen</t>
  </si>
  <si>
    <t>N 2 dames J 3</t>
  </si>
  <si>
    <t>Reims</t>
  </si>
  <si>
    <t>2 ème Gen</t>
  </si>
  <si>
    <t>N 3 hommes  J 3</t>
  </si>
  <si>
    <t>7 ème Gen</t>
  </si>
  <si>
    <t>n 3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</si>
</sst>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DEE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18" fillId="2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13" borderId="0" xfId="0" applyFont="1" applyFill="1"/>
    <xf numFmtId="0" fontId="0" fillId="0" borderId="9" xfId="0" applyBorder="1"/>
    <xf numFmtId="0" fontId="15" fillId="13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B7DEE8"/>
      <color rgb="FFFFFF00"/>
      <color rgb="FFDAEEF3"/>
      <color rgb="FFF2DCDB"/>
      <color rgb="FF66FFFF"/>
      <color rgb="FF00FF00"/>
      <color rgb="FFD0A3FD"/>
      <color rgb="FFD9D9D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5"/>
  <sheetViews>
    <sheetView topLeftCell="AI1" workbookViewId="0">
      <selection activeCell="AT136" sqref="AT13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45" width="9.7109375" customWidth="1"/>
    <col min="46" max="46" width="10.7109375" customWidth="1"/>
    <col min="47" max="47" width="8.5703125" customWidth="1"/>
    <col min="48" max="48" width="36.140625" customWidth="1"/>
    <col min="49" max="49" width="12.42578125" customWidth="1"/>
    <col min="50" max="50" width="2.28515625" customWidth="1"/>
    <col min="51" max="51" width="9.28515625" customWidth="1"/>
    <col min="52" max="52" width="2.42578125" customWidth="1"/>
    <col min="53" max="53" width="9.85546875" customWidth="1"/>
  </cols>
  <sheetData>
    <row r="1" spans="1:55" ht="15.75" x14ac:dyDescent="0.25">
      <c r="A1" s="54" t="s">
        <v>256</v>
      </c>
    </row>
    <row r="4" spans="1:55" x14ac:dyDescent="0.25">
      <c r="A4" s="1"/>
      <c r="B4" s="141" t="s">
        <v>0</v>
      </c>
      <c r="C4" s="2"/>
      <c r="D4" s="105" t="s">
        <v>220</v>
      </c>
      <c r="E4" s="105" t="s">
        <v>281</v>
      </c>
      <c r="F4" s="227" t="s">
        <v>298</v>
      </c>
      <c r="G4" s="227" t="s">
        <v>294</v>
      </c>
      <c r="H4" s="227" t="s">
        <v>298</v>
      </c>
      <c r="I4" s="227" t="s">
        <v>294</v>
      </c>
      <c r="J4" s="227" t="s">
        <v>298</v>
      </c>
      <c r="K4" s="105" t="s">
        <v>220</v>
      </c>
      <c r="L4" s="227" t="s">
        <v>294</v>
      </c>
      <c r="M4" s="227" t="s">
        <v>298</v>
      </c>
      <c r="N4" s="105" t="s">
        <v>220</v>
      </c>
      <c r="O4" s="105" t="s">
        <v>220</v>
      </c>
      <c r="P4" s="227" t="s">
        <v>294</v>
      </c>
      <c r="Q4" s="227" t="s">
        <v>298</v>
      </c>
      <c r="R4" s="227" t="s">
        <v>409</v>
      </c>
      <c r="S4" s="227" t="s">
        <v>411</v>
      </c>
      <c r="T4" s="227" t="s">
        <v>416</v>
      </c>
      <c r="U4" s="227" t="s">
        <v>298</v>
      </c>
      <c r="V4" s="227" t="s">
        <v>436</v>
      </c>
      <c r="W4" s="105" t="s">
        <v>220</v>
      </c>
      <c r="X4" s="227" t="s">
        <v>298</v>
      </c>
      <c r="Y4" s="227" t="s">
        <v>298</v>
      </c>
      <c r="Z4" s="227" t="s">
        <v>298</v>
      </c>
      <c r="AA4" s="227" t="s">
        <v>456</v>
      </c>
      <c r="AB4" s="227" t="s">
        <v>416</v>
      </c>
      <c r="AC4" s="227" t="s">
        <v>298</v>
      </c>
      <c r="AD4" s="227" t="s">
        <v>294</v>
      </c>
      <c r="AE4" s="227" t="s">
        <v>298</v>
      </c>
      <c r="AF4" s="227" t="s">
        <v>298</v>
      </c>
      <c r="AG4" s="227" t="s">
        <v>294</v>
      </c>
      <c r="AH4" s="227" t="s">
        <v>503</v>
      </c>
      <c r="AI4" s="227" t="s">
        <v>294</v>
      </c>
      <c r="AJ4" s="227" t="s">
        <v>298</v>
      </c>
      <c r="AK4" s="227" t="s">
        <v>298</v>
      </c>
      <c r="AL4" s="227" t="s">
        <v>298</v>
      </c>
      <c r="AM4" s="227" t="s">
        <v>294</v>
      </c>
      <c r="AN4" s="105" t="s">
        <v>220</v>
      </c>
      <c r="AO4" s="227" t="s">
        <v>298</v>
      </c>
      <c r="AP4" s="227" t="s">
        <v>411</v>
      </c>
      <c r="AQ4" s="227" t="s">
        <v>590</v>
      </c>
      <c r="AR4" s="227" t="s">
        <v>593</v>
      </c>
      <c r="AS4" s="227" t="s">
        <v>595</v>
      </c>
      <c r="AT4" s="116"/>
      <c r="AU4" s="117"/>
      <c r="AW4" s="4"/>
      <c r="AY4" s="5" t="s">
        <v>244</v>
      </c>
      <c r="BA4" s="6" t="s">
        <v>1</v>
      </c>
    </row>
    <row r="5" spans="1:55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457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 t="s">
        <v>222</v>
      </c>
      <c r="AO5" s="118"/>
      <c r="AP5" s="118"/>
      <c r="AQ5" s="118" t="s">
        <v>591</v>
      </c>
      <c r="AR5" s="118"/>
      <c r="AS5" s="118" t="s">
        <v>596</v>
      </c>
      <c r="AT5" s="316" t="s">
        <v>257</v>
      </c>
      <c r="AU5" s="317"/>
      <c r="AW5" s="8"/>
      <c r="AY5" s="9" t="s">
        <v>3</v>
      </c>
      <c r="BA5" s="10" t="s">
        <v>4</v>
      </c>
    </row>
    <row r="6" spans="1:55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4">
        <v>44836</v>
      </c>
      <c r="I6" s="234">
        <v>44843</v>
      </c>
      <c r="J6" s="234">
        <v>44843</v>
      </c>
      <c r="K6" s="234">
        <v>44843</v>
      </c>
      <c r="L6" s="234">
        <v>44850</v>
      </c>
      <c r="M6" s="234">
        <v>44850</v>
      </c>
      <c r="N6" s="234">
        <v>44850</v>
      </c>
      <c r="O6" s="234">
        <v>44857</v>
      </c>
      <c r="P6" s="234">
        <v>44871</v>
      </c>
      <c r="Q6" s="234">
        <v>44878</v>
      </c>
      <c r="R6" s="234">
        <v>44885</v>
      </c>
      <c r="S6" s="234">
        <v>44885</v>
      </c>
      <c r="T6" s="234">
        <v>44885</v>
      </c>
      <c r="U6" s="234">
        <v>44892</v>
      </c>
      <c r="V6" s="234">
        <v>44898</v>
      </c>
      <c r="W6" s="234">
        <v>44899</v>
      </c>
      <c r="X6" s="234">
        <v>44905</v>
      </c>
      <c r="Y6" s="234">
        <v>44906</v>
      </c>
      <c r="Z6" s="234">
        <v>44906</v>
      </c>
      <c r="AA6" s="234">
        <v>44948</v>
      </c>
      <c r="AB6" s="234">
        <v>44948</v>
      </c>
      <c r="AC6" s="234">
        <v>44948</v>
      </c>
      <c r="AD6" s="234">
        <v>44955</v>
      </c>
      <c r="AE6" s="234">
        <v>44955</v>
      </c>
      <c r="AF6" s="234">
        <v>44962</v>
      </c>
      <c r="AG6" s="234">
        <v>44962</v>
      </c>
      <c r="AH6" s="234">
        <v>44962</v>
      </c>
      <c r="AI6" s="234">
        <v>44976</v>
      </c>
      <c r="AJ6" s="234">
        <v>44983</v>
      </c>
      <c r="AK6" s="234">
        <v>44990</v>
      </c>
      <c r="AL6" s="234">
        <v>44997</v>
      </c>
      <c r="AM6" s="234">
        <v>45004</v>
      </c>
      <c r="AN6" s="234">
        <v>45004</v>
      </c>
      <c r="AO6" s="234">
        <v>45004</v>
      </c>
      <c r="AP6" s="234">
        <v>45011</v>
      </c>
      <c r="AQ6" s="234">
        <v>45018</v>
      </c>
      <c r="AR6" s="234">
        <v>45018</v>
      </c>
      <c r="AS6" s="234">
        <v>45018</v>
      </c>
      <c r="AT6" s="119"/>
      <c r="AU6" s="120"/>
      <c r="AW6" s="4"/>
      <c r="AY6" s="9" t="s">
        <v>2</v>
      </c>
      <c r="BA6" s="10" t="s">
        <v>6</v>
      </c>
    </row>
    <row r="7" spans="1:55" x14ac:dyDescent="0.25">
      <c r="A7" s="136">
        <v>2021</v>
      </c>
      <c r="B7" s="142" t="s">
        <v>7</v>
      </c>
      <c r="C7" s="7"/>
      <c r="D7" s="121" t="s">
        <v>200</v>
      </c>
      <c r="E7" s="121" t="s">
        <v>282</v>
      </c>
      <c r="F7" s="121" t="s">
        <v>282</v>
      </c>
      <c r="G7" s="121" t="s">
        <v>295</v>
      </c>
      <c r="H7" s="121" t="s">
        <v>282</v>
      </c>
      <c r="I7" s="121" t="s">
        <v>333</v>
      </c>
      <c r="J7" s="121" t="s">
        <v>333</v>
      </c>
      <c r="K7" s="121" t="s">
        <v>333</v>
      </c>
      <c r="L7" s="121" t="s">
        <v>352</v>
      </c>
      <c r="M7" s="121" t="s">
        <v>352</v>
      </c>
      <c r="N7" s="121" t="s">
        <v>352</v>
      </c>
      <c r="O7" s="121" t="s">
        <v>382</v>
      </c>
      <c r="P7" s="121" t="s">
        <v>282</v>
      </c>
      <c r="Q7" s="121" t="s">
        <v>282</v>
      </c>
      <c r="R7" s="121" t="s">
        <v>352</v>
      </c>
      <c r="S7" s="121" t="s">
        <v>352</v>
      </c>
      <c r="T7" s="121" t="s">
        <v>352</v>
      </c>
      <c r="U7" s="121" t="s">
        <v>282</v>
      </c>
      <c r="V7" s="121" t="s">
        <v>398</v>
      </c>
      <c r="W7" s="121" t="s">
        <v>438</v>
      </c>
      <c r="X7" s="121" t="s">
        <v>295</v>
      </c>
      <c r="Y7" s="121" t="s">
        <v>444</v>
      </c>
      <c r="Z7" s="121" t="s">
        <v>444</v>
      </c>
      <c r="AA7" s="121" t="s">
        <v>352</v>
      </c>
      <c r="AB7" s="121" t="s">
        <v>352</v>
      </c>
      <c r="AC7" s="121" t="s">
        <v>352</v>
      </c>
      <c r="AD7" s="121" t="s">
        <v>479</v>
      </c>
      <c r="AE7" s="121" t="s">
        <v>479</v>
      </c>
      <c r="AF7" s="121" t="s">
        <v>352</v>
      </c>
      <c r="AG7" s="121" t="s">
        <v>352</v>
      </c>
      <c r="AH7" s="121" t="s">
        <v>352</v>
      </c>
      <c r="AI7" s="121" t="s">
        <v>282</v>
      </c>
      <c r="AJ7" s="121" t="s">
        <v>282</v>
      </c>
      <c r="AK7" s="121" t="s">
        <v>538</v>
      </c>
      <c r="AL7" s="121" t="s">
        <v>282</v>
      </c>
      <c r="AM7" s="121" t="s">
        <v>352</v>
      </c>
      <c r="AN7" s="121" t="s">
        <v>352</v>
      </c>
      <c r="AO7" s="121" t="s">
        <v>352</v>
      </c>
      <c r="AP7" s="121" t="s">
        <v>444</v>
      </c>
      <c r="AQ7" s="121" t="s">
        <v>352</v>
      </c>
      <c r="AR7" s="121" t="s">
        <v>352</v>
      </c>
      <c r="AS7" s="121"/>
      <c r="AT7" s="113" t="s">
        <v>8</v>
      </c>
      <c r="AU7" s="113" t="s">
        <v>9</v>
      </c>
      <c r="AW7" s="4"/>
      <c r="AY7" s="9" t="s">
        <v>245</v>
      </c>
      <c r="BA7" s="10" t="s">
        <v>13</v>
      </c>
    </row>
    <row r="8" spans="1:55" x14ac:dyDescent="0.25">
      <c r="A8" s="136"/>
      <c r="B8" s="142" t="s">
        <v>10</v>
      </c>
      <c r="C8" s="7"/>
      <c r="D8" s="108" t="s">
        <v>262</v>
      </c>
      <c r="E8" s="228"/>
      <c r="F8" s="108" t="s">
        <v>299</v>
      </c>
      <c r="G8" s="108" t="s">
        <v>296</v>
      </c>
      <c r="H8" s="108" t="s">
        <v>310</v>
      </c>
      <c r="I8" s="108" t="s">
        <v>331</v>
      </c>
      <c r="J8" s="108" t="s">
        <v>332</v>
      </c>
      <c r="K8" s="108" t="s">
        <v>334</v>
      </c>
      <c r="L8" s="108" t="s">
        <v>353</v>
      </c>
      <c r="M8" s="108" t="s">
        <v>353</v>
      </c>
      <c r="N8" s="108" t="s">
        <v>362</v>
      </c>
      <c r="O8" s="108" t="s">
        <v>383</v>
      </c>
      <c r="P8" s="108" t="s">
        <v>398</v>
      </c>
      <c r="Q8" s="108" t="s">
        <v>398</v>
      </c>
      <c r="R8" s="108" t="s">
        <v>410</v>
      </c>
      <c r="S8" s="108" t="s">
        <v>412</v>
      </c>
      <c r="T8" s="108" t="s">
        <v>412</v>
      </c>
      <c r="U8" s="108" t="s">
        <v>382</v>
      </c>
      <c r="V8" s="108" t="s">
        <v>337</v>
      </c>
      <c r="W8" s="108" t="s">
        <v>337</v>
      </c>
      <c r="X8" s="108" t="s">
        <v>296</v>
      </c>
      <c r="Y8" s="108" t="s">
        <v>445</v>
      </c>
      <c r="Z8" s="108" t="s">
        <v>334</v>
      </c>
      <c r="AA8" s="108" t="s">
        <v>410</v>
      </c>
      <c r="AB8" s="108" t="s">
        <v>412</v>
      </c>
      <c r="AC8" s="108" t="s">
        <v>412</v>
      </c>
      <c r="AD8" s="108" t="s">
        <v>480</v>
      </c>
      <c r="AE8" s="108" t="s">
        <v>481</v>
      </c>
      <c r="AF8" s="108" t="s">
        <v>497</v>
      </c>
      <c r="AG8" s="108" t="s">
        <v>497</v>
      </c>
      <c r="AH8" s="108" t="s">
        <v>502</v>
      </c>
      <c r="AI8" s="121" t="s">
        <v>398</v>
      </c>
      <c r="AJ8" s="121" t="s">
        <v>529</v>
      </c>
      <c r="AK8" s="121" t="s">
        <v>539</v>
      </c>
      <c r="AL8" s="121" t="s">
        <v>549</v>
      </c>
      <c r="AM8" s="108" t="s">
        <v>353</v>
      </c>
      <c r="AN8" s="108" t="s">
        <v>560</v>
      </c>
      <c r="AO8" s="108" t="s">
        <v>567</v>
      </c>
      <c r="AP8" s="108" t="s">
        <v>445</v>
      </c>
      <c r="AQ8" s="108" t="s">
        <v>592</v>
      </c>
      <c r="AR8" s="108" t="s">
        <v>594</v>
      </c>
      <c r="AS8" s="108" t="s">
        <v>594</v>
      </c>
      <c r="AT8" s="113" t="s">
        <v>11</v>
      </c>
      <c r="AU8" s="113" t="s">
        <v>12</v>
      </c>
      <c r="AW8" s="4"/>
      <c r="AY8" s="212" t="s">
        <v>550</v>
      </c>
      <c r="BA8" s="10" t="s">
        <v>263</v>
      </c>
    </row>
    <row r="9" spans="1:55" x14ac:dyDescent="0.25">
      <c r="A9" s="136">
        <v>2022</v>
      </c>
      <c r="B9" s="136"/>
      <c r="C9" s="7"/>
      <c r="D9" s="108"/>
      <c r="E9" s="108"/>
      <c r="F9" s="108" t="s">
        <v>300</v>
      </c>
      <c r="G9" s="108" t="s">
        <v>297</v>
      </c>
      <c r="H9" s="108"/>
      <c r="I9" s="108" t="s">
        <v>337</v>
      </c>
      <c r="J9" s="108" t="s">
        <v>336</v>
      </c>
      <c r="K9" s="108" t="s">
        <v>335</v>
      </c>
      <c r="L9" s="108" t="s">
        <v>354</v>
      </c>
      <c r="M9" s="108" t="s">
        <v>363</v>
      </c>
      <c r="N9" s="108" t="s">
        <v>363</v>
      </c>
      <c r="O9" s="108" t="s">
        <v>384</v>
      </c>
      <c r="P9" s="108" t="s">
        <v>399</v>
      </c>
      <c r="Q9" s="108"/>
      <c r="R9" s="108" t="s">
        <v>399</v>
      </c>
      <c r="S9" s="108" t="s">
        <v>399</v>
      </c>
      <c r="T9" s="108" t="s">
        <v>363</v>
      </c>
      <c r="U9" s="108" t="s">
        <v>431</v>
      </c>
      <c r="V9" s="108" t="s">
        <v>437</v>
      </c>
      <c r="W9" s="108" t="s">
        <v>437</v>
      </c>
      <c r="X9" s="108" t="s">
        <v>443</v>
      </c>
      <c r="Y9" s="108" t="s">
        <v>14</v>
      </c>
      <c r="Z9" s="108" t="s">
        <v>14</v>
      </c>
      <c r="AA9" s="108" t="s">
        <v>399</v>
      </c>
      <c r="AB9" s="108" t="s">
        <v>399</v>
      </c>
      <c r="AC9" s="108" t="s">
        <v>363</v>
      </c>
      <c r="AD9" s="108"/>
      <c r="AE9" s="108"/>
      <c r="AF9" s="108" t="s">
        <v>354</v>
      </c>
      <c r="AG9" s="108" t="s">
        <v>363</v>
      </c>
      <c r="AH9" s="108" t="s">
        <v>363</v>
      </c>
      <c r="AI9" s="108" t="s">
        <v>521</v>
      </c>
      <c r="AJ9" s="108"/>
      <c r="AK9" s="108" t="s">
        <v>14</v>
      </c>
      <c r="AL9" s="108"/>
      <c r="AM9" s="108" t="s">
        <v>354</v>
      </c>
      <c r="AN9" s="108" t="s">
        <v>363</v>
      </c>
      <c r="AO9" s="108" t="s">
        <v>363</v>
      </c>
      <c r="AP9" s="108" t="s">
        <v>581</v>
      </c>
      <c r="AQ9" s="108"/>
      <c r="AR9" s="108"/>
      <c r="AS9" s="108"/>
      <c r="AT9" s="113" t="s">
        <v>15</v>
      </c>
      <c r="AU9" s="113" t="s">
        <v>16</v>
      </c>
      <c r="AV9" s="186"/>
      <c r="AW9" s="8"/>
      <c r="AY9" s="211">
        <v>2023</v>
      </c>
      <c r="BA9" s="10"/>
    </row>
    <row r="10" spans="1:55" x14ac:dyDescent="0.25">
      <c r="A10" s="12"/>
      <c r="B10" s="143" t="s">
        <v>17</v>
      </c>
      <c r="C10" s="13"/>
      <c r="D10" s="109" t="s">
        <v>18</v>
      </c>
      <c r="E10" s="109" t="s">
        <v>273</v>
      </c>
      <c r="F10" s="109" t="s">
        <v>18</v>
      </c>
      <c r="G10" s="109" t="s">
        <v>301</v>
      </c>
      <c r="H10" s="109" t="s">
        <v>305</v>
      </c>
      <c r="I10" s="109" t="s">
        <v>313</v>
      </c>
      <c r="J10" s="109" t="s">
        <v>313</v>
      </c>
      <c r="K10" s="109" t="s">
        <v>313</v>
      </c>
      <c r="L10" s="109" t="s">
        <v>351</v>
      </c>
      <c r="M10" s="109" t="s">
        <v>358</v>
      </c>
      <c r="N10" s="109" t="s">
        <v>360</v>
      </c>
      <c r="O10" s="109" t="s">
        <v>379</v>
      </c>
      <c r="P10" s="109" t="s">
        <v>305</v>
      </c>
      <c r="Q10" s="109" t="s">
        <v>305</v>
      </c>
      <c r="R10" s="109" t="s">
        <v>360</v>
      </c>
      <c r="S10" s="109" t="s">
        <v>351</v>
      </c>
      <c r="T10" s="109" t="s">
        <v>358</v>
      </c>
      <c r="U10" s="109" t="s">
        <v>430</v>
      </c>
      <c r="V10" s="109" t="s">
        <v>313</v>
      </c>
      <c r="W10" s="109" t="s">
        <v>360</v>
      </c>
      <c r="X10" s="109" t="s">
        <v>301</v>
      </c>
      <c r="Y10" s="109" t="s">
        <v>313</v>
      </c>
      <c r="Z10" s="109" t="s">
        <v>313</v>
      </c>
      <c r="AA10" s="109" t="s">
        <v>360</v>
      </c>
      <c r="AB10" s="109" t="s">
        <v>351</v>
      </c>
      <c r="AC10" s="109" t="s">
        <v>358</v>
      </c>
      <c r="AD10" s="109" t="s">
        <v>301</v>
      </c>
      <c r="AE10" s="109" t="s">
        <v>495</v>
      </c>
      <c r="AF10" s="109" t="s">
        <v>351</v>
      </c>
      <c r="AG10" s="109" t="s">
        <v>358</v>
      </c>
      <c r="AH10" s="109" t="s">
        <v>360</v>
      </c>
      <c r="AI10" s="109" t="s">
        <v>305</v>
      </c>
      <c r="AJ10" s="109" t="s">
        <v>530</v>
      </c>
      <c r="AK10" s="109" t="s">
        <v>18</v>
      </c>
      <c r="AL10" s="109" t="s">
        <v>305</v>
      </c>
      <c r="AM10" s="109" t="s">
        <v>351</v>
      </c>
      <c r="AN10" s="109" t="s">
        <v>360</v>
      </c>
      <c r="AO10" s="109" t="s">
        <v>358</v>
      </c>
      <c r="AP10" s="109" t="s">
        <v>313</v>
      </c>
      <c r="AQ10" s="109" t="s">
        <v>360</v>
      </c>
      <c r="AR10" s="109" t="s">
        <v>360</v>
      </c>
      <c r="AS10" s="109" t="s">
        <v>358</v>
      </c>
      <c r="AT10" s="114" t="s">
        <v>14</v>
      </c>
      <c r="AU10" s="115"/>
      <c r="AW10" s="14"/>
      <c r="AY10" s="15"/>
      <c r="BA10" s="16"/>
    </row>
    <row r="11" spans="1:55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7">
        <v>961</v>
      </c>
      <c r="AN11" s="147"/>
      <c r="AO11" s="147"/>
      <c r="AP11" s="147"/>
      <c r="AQ11" s="147"/>
      <c r="AR11" s="147"/>
      <c r="AS11" s="147"/>
      <c r="AT11" s="144">
        <f>IF(SUM(D11:AS11)=0,"",SUM(D11:AS11))</f>
        <v>7681</v>
      </c>
      <c r="AU11" s="19"/>
      <c r="AV11" s="20"/>
      <c r="AW11" s="21" t="s">
        <v>19</v>
      </c>
      <c r="AY11" s="111">
        <v>7198</v>
      </c>
      <c r="BA11" s="18"/>
    </row>
    <row r="12" spans="1:55" x14ac:dyDescent="0.25">
      <c r="A12" s="113">
        <v>40</v>
      </c>
      <c r="B12" s="123" t="s">
        <v>21</v>
      </c>
      <c r="C12" s="22" t="s">
        <v>22</v>
      </c>
      <c r="D12" s="146"/>
      <c r="E12" s="146"/>
      <c r="F12" s="217"/>
      <c r="G12" s="229"/>
      <c r="H12" s="232"/>
      <c r="I12" s="235"/>
      <c r="J12" s="235"/>
      <c r="K12" s="235">
        <v>8</v>
      </c>
      <c r="L12" s="240">
        <v>7</v>
      </c>
      <c r="M12" s="242"/>
      <c r="N12" s="242"/>
      <c r="O12" s="244">
        <v>8</v>
      </c>
      <c r="P12" s="246"/>
      <c r="Q12" s="248"/>
      <c r="R12" s="250"/>
      <c r="S12" s="250"/>
      <c r="T12" s="250"/>
      <c r="U12" s="257"/>
      <c r="V12" s="261"/>
      <c r="W12" s="261"/>
      <c r="X12" s="263"/>
      <c r="Y12" s="263">
        <v>8</v>
      </c>
      <c r="Z12" s="263"/>
      <c r="AA12" s="268"/>
      <c r="AB12" s="268"/>
      <c r="AC12" s="268"/>
      <c r="AD12" s="272"/>
      <c r="AE12" s="272">
        <v>8</v>
      </c>
      <c r="AF12" s="278">
        <v>9</v>
      </c>
      <c r="AG12" s="278"/>
      <c r="AH12" s="278"/>
      <c r="AI12" s="282"/>
      <c r="AJ12" s="284"/>
      <c r="AK12" s="286">
        <v>6</v>
      </c>
      <c r="AL12" s="291"/>
      <c r="AM12" s="294">
        <v>7</v>
      </c>
      <c r="AN12" s="298"/>
      <c r="AO12" s="301"/>
      <c r="AP12" s="305"/>
      <c r="AQ12" s="310"/>
      <c r="AR12" s="310"/>
      <c r="AS12" s="310"/>
      <c r="AT12" s="144">
        <f>IF(SUM(D12:AS12)=0,"",SUM(D12:AS12))</f>
        <v>61</v>
      </c>
      <c r="AU12" s="113">
        <f>IF(COUNTA(D12:AS12)=0,"",COUNTA(D12:AS12))</f>
        <v>8</v>
      </c>
      <c r="AV12" s="309" t="s">
        <v>579</v>
      </c>
      <c r="AW12" s="24" t="s">
        <v>21</v>
      </c>
      <c r="AY12" s="113">
        <v>57</v>
      </c>
      <c r="BA12" s="18"/>
      <c r="BB12" s="195"/>
      <c r="BC12" s="196"/>
    </row>
    <row r="13" spans="1:55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>+AM11/AM12</f>
        <v>137.28571428571428</v>
      </c>
      <c r="AN13" s="137"/>
      <c r="AO13" s="137"/>
      <c r="AP13" s="137"/>
      <c r="AQ13" s="137"/>
      <c r="AR13" s="137"/>
      <c r="AS13" s="137"/>
      <c r="AT13" s="137">
        <f t="shared" ref="AT13" si="0">IF(AT11="","",AT11/AT12)</f>
        <v>125.91803278688525</v>
      </c>
      <c r="AU13" s="25"/>
      <c r="AV13" s="159"/>
      <c r="AW13" s="132" t="s">
        <v>23</v>
      </c>
      <c r="AY13" s="137">
        <f>IF(AY11="","",AY11/AY12)</f>
        <v>126.28070175438596</v>
      </c>
      <c r="BA13" s="140">
        <f>AT13-A13</f>
        <v>-5.856967213114757</v>
      </c>
      <c r="BB13" s="195"/>
      <c r="BC13" s="196"/>
    </row>
    <row r="14" spans="1:55" x14ac:dyDescent="0.25">
      <c r="A14" s="138">
        <v>5865</v>
      </c>
      <c r="B14" s="37" t="s">
        <v>235</v>
      </c>
      <c r="C14" s="17" t="s">
        <v>20</v>
      </c>
      <c r="D14" s="193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44">
        <f>IF(SUM(D14:AS14)=0,"",SUM(D14:AS14))</f>
        <v>1856</v>
      </c>
      <c r="AU14" s="19"/>
      <c r="AV14" s="159"/>
      <c r="AW14" s="37" t="s">
        <v>235</v>
      </c>
      <c r="AY14" s="138">
        <v>5035</v>
      </c>
      <c r="BA14" s="149"/>
      <c r="BB14" s="180"/>
      <c r="BC14" s="196"/>
    </row>
    <row r="15" spans="1:55" x14ac:dyDescent="0.25">
      <c r="A15" s="138">
        <v>52</v>
      </c>
      <c r="B15" s="133" t="s">
        <v>236</v>
      </c>
      <c r="C15" s="22" t="s">
        <v>22</v>
      </c>
      <c r="D15" s="193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44">
        <f t="shared" ref="AT15" si="1">IF(SUM(D15:AS15)=0,"",SUM(D15:AS15))</f>
        <v>16</v>
      </c>
      <c r="AU15" s="113">
        <f t="shared" ref="AU15" si="2">IF(COUNTA(D15:AS15)=0,"",COUNTA(D15:AS15))</f>
        <v>2</v>
      </c>
      <c r="AV15" s="159" t="s">
        <v>452</v>
      </c>
      <c r="AW15" s="133" t="s">
        <v>236</v>
      </c>
      <c r="AY15" s="138">
        <v>44</v>
      </c>
      <c r="BA15" s="149"/>
      <c r="BB15" s="195"/>
      <c r="BC15" s="195"/>
    </row>
    <row r="16" spans="1:55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>
        <f t="shared" ref="AT16:AT19" si="3">IF(AT14="","",AT14/AT15)</f>
        <v>116</v>
      </c>
      <c r="AU16" s="25"/>
      <c r="AV16" s="159"/>
      <c r="AW16" s="133" t="s">
        <v>237</v>
      </c>
      <c r="AY16" s="137">
        <f>IF(AY14="","",AY14/AY15)</f>
        <v>114.43181818181819</v>
      </c>
      <c r="BA16" s="140">
        <f>AT16-A16</f>
        <v>3.211538461538467</v>
      </c>
      <c r="BB16" s="195"/>
      <c r="BC16" s="195"/>
    </row>
    <row r="17" spans="1:55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/>
      <c r="AN17" s="144"/>
      <c r="AO17" s="144">
        <v>1691</v>
      </c>
      <c r="AP17" s="144"/>
      <c r="AQ17" s="144"/>
      <c r="AR17" s="144"/>
      <c r="AS17" s="144"/>
      <c r="AT17" s="144">
        <f>IF(SUM(D17:AS17)=0,"",SUM(D17:AS17))</f>
        <v>8329</v>
      </c>
      <c r="AU17" s="19"/>
      <c r="AV17" s="23"/>
      <c r="AW17" s="26" t="s">
        <v>25</v>
      </c>
      <c r="AY17" s="138">
        <v>5496</v>
      </c>
      <c r="BA17" s="144"/>
      <c r="BB17" s="196"/>
      <c r="BC17" s="180"/>
    </row>
    <row r="18" spans="1:55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/>
      <c r="AN18" s="144"/>
      <c r="AO18" s="144">
        <v>9</v>
      </c>
      <c r="AP18" s="144"/>
      <c r="AQ18" s="144"/>
      <c r="AR18" s="144"/>
      <c r="AS18" s="144"/>
      <c r="AT18" s="144">
        <f t="shared" ref="AT18" si="4">IF(SUM(D18:AS18)=0,"",SUM(D18:AS18))</f>
        <v>47</v>
      </c>
      <c r="AU18" s="113">
        <f t="shared" ref="AU18" si="5">IF(COUNTA(D18:AS18)=0,"",COUNTA(D18:AS18))</f>
        <v>6</v>
      </c>
      <c r="AV18" s="159" t="s">
        <v>569</v>
      </c>
      <c r="AW18" s="27" t="s">
        <v>26</v>
      </c>
      <c r="AY18" s="138">
        <v>31</v>
      </c>
      <c r="BA18" s="144"/>
    </row>
    <row r="19" spans="1:55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/>
      <c r="AN19" s="137"/>
      <c r="AO19" s="137">
        <f>+AO17/AO18</f>
        <v>187.88888888888889</v>
      </c>
      <c r="AP19" s="137"/>
      <c r="AQ19" s="137"/>
      <c r="AR19" s="137"/>
      <c r="AS19" s="137"/>
      <c r="AT19" s="137">
        <f t="shared" si="3"/>
        <v>177.21276595744681</v>
      </c>
      <c r="AU19" s="25"/>
      <c r="AV19" s="159"/>
      <c r="AW19" s="134" t="s">
        <v>27</v>
      </c>
      <c r="AY19" s="137">
        <f>IF(AY17="","",AY17/AY18)</f>
        <v>177.29032258064515</v>
      </c>
      <c r="BA19" s="140">
        <f>AT19-A19</f>
        <v>-15.703900709219852</v>
      </c>
    </row>
    <row r="20" spans="1:55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4" t="str">
        <f>IF(SUM(D20:F20)=0,"",SUM(D20:F20))</f>
        <v/>
      </c>
      <c r="AU20" s="19"/>
      <c r="AV20" s="28"/>
      <c r="AW20" s="29" t="s">
        <v>28</v>
      </c>
      <c r="AY20" s="138">
        <v>533</v>
      </c>
      <c r="BA20" s="144"/>
    </row>
    <row r="21" spans="1:55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4" t="str">
        <f>IF(SUM(D21:F21)=0,"",SUM(D21:F21))</f>
        <v/>
      </c>
      <c r="AU21" s="113" t="str">
        <f>IF(COUNTA(D21:F21)=0,"",COUNTA(D21:F21))</f>
        <v/>
      </c>
      <c r="AV21" s="159"/>
      <c r="AW21" s="27" t="s">
        <v>29</v>
      </c>
      <c r="AY21" s="138">
        <v>5</v>
      </c>
      <c r="BA21" s="144"/>
    </row>
    <row r="22" spans="1:55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37" t="str">
        <f t="shared" ref="AT22:AT25" si="6">IF(AT20="","",AT20/AT21)</f>
        <v/>
      </c>
      <c r="AU22" s="25"/>
      <c r="AV22" s="28"/>
      <c r="AW22" s="160" t="s">
        <v>30</v>
      </c>
      <c r="AY22" s="137">
        <f>IF(AY20="","",AY20/AY21)</f>
        <v>106.6</v>
      </c>
      <c r="BA22" s="140"/>
    </row>
    <row r="23" spans="1:55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44" t="str">
        <f>IF(SUM(D23:F23)=0,"",SUM(D23:F23))</f>
        <v/>
      </c>
      <c r="AU23" s="19"/>
      <c r="AV23" s="30"/>
      <c r="AW23" s="21" t="s">
        <v>31</v>
      </c>
      <c r="AY23" s="111"/>
      <c r="BA23" s="144"/>
    </row>
    <row r="24" spans="1:55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44" t="str">
        <f>IF(SUM(D24:F24)=0,"",SUM(D24:F24))</f>
        <v/>
      </c>
      <c r="AU24" s="113" t="str">
        <f>IF(COUNTA(D24:F24)=0,"",COUNTA(D24:F24))</f>
        <v/>
      </c>
      <c r="AV24" s="159"/>
      <c r="AW24" s="31" t="s">
        <v>32</v>
      </c>
      <c r="AX24" s="32"/>
      <c r="AY24" s="111"/>
      <c r="BA24" s="144"/>
    </row>
    <row r="25" spans="1:55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37" t="str">
        <f t="shared" si="6"/>
        <v/>
      </c>
      <c r="AU25" s="25"/>
      <c r="AV25" s="23"/>
      <c r="AW25" s="132" t="s">
        <v>33</v>
      </c>
      <c r="AX25" s="32"/>
      <c r="AY25" s="137" t="str">
        <f>IF(AY23="","",AY23/AY24)</f>
        <v/>
      </c>
      <c r="AZ25" s="30"/>
      <c r="BA25" s="140"/>
    </row>
    <row r="26" spans="1:55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44">
        <f>IF(SUM(D26:AS26)=0,"",SUM(D26:AS26))</f>
        <v>1353</v>
      </c>
      <c r="AU26" s="19"/>
      <c r="AV26" s="23"/>
      <c r="AW26" s="33" t="s">
        <v>31</v>
      </c>
      <c r="AX26" s="32"/>
      <c r="AY26" s="111">
        <v>2421</v>
      </c>
      <c r="AZ26" s="34"/>
      <c r="BA26" s="144"/>
    </row>
    <row r="27" spans="1:55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44">
        <f t="shared" ref="AT27" si="7">IF(SUM(D27:AS27)=0,"",SUM(D27:AS27))</f>
        <v>8</v>
      </c>
      <c r="AU27" s="113">
        <f t="shared" ref="AU27" si="8">IF(COUNTA(D27:AS27)=0,"",COUNTA(D27:AS27))</f>
        <v>1</v>
      </c>
      <c r="AV27" s="159" t="s">
        <v>451</v>
      </c>
      <c r="AW27" s="27" t="s">
        <v>34</v>
      </c>
      <c r="AX27" s="32"/>
      <c r="AY27" s="111">
        <v>15</v>
      </c>
      <c r="AZ27" s="34"/>
      <c r="BA27" s="144"/>
    </row>
    <row r="28" spans="1:55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37">
        <f t="shared" ref="AT28:AT91" si="9">IF(AT26="","",AT26/AT27)</f>
        <v>169.125</v>
      </c>
      <c r="AU28" s="25"/>
      <c r="AV28" s="23"/>
      <c r="AW28" s="134" t="s">
        <v>35</v>
      </c>
      <c r="AX28" s="32"/>
      <c r="AY28" s="137">
        <f>IF(AY26="","",AY26/AY27)</f>
        <v>161.4</v>
      </c>
      <c r="AZ28" s="30"/>
      <c r="BA28" s="140">
        <f>AT28-A28</f>
        <v>16.553571428571416</v>
      </c>
    </row>
    <row r="29" spans="1:55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51"/>
      <c r="AN29" s="151"/>
      <c r="AO29" s="151"/>
      <c r="AP29" s="151"/>
      <c r="AQ29" s="151">
        <v>1943</v>
      </c>
      <c r="AR29" s="151"/>
      <c r="AS29" s="151"/>
      <c r="AT29" s="144">
        <f>IF(SUM(D29:AS29)=0,"",SUM(D29:AS29))</f>
        <v>29558</v>
      </c>
      <c r="AU29" s="19"/>
      <c r="AV29" s="20"/>
      <c r="AW29" s="36" t="s">
        <v>36</v>
      </c>
      <c r="AX29" s="30"/>
      <c r="AY29" s="111">
        <v>45545</v>
      </c>
      <c r="AZ29" s="30"/>
      <c r="BA29" s="144"/>
    </row>
    <row r="30" spans="1:55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51"/>
      <c r="AN30" s="151"/>
      <c r="AO30" s="151"/>
      <c r="AP30" s="151"/>
      <c r="AQ30" s="151">
        <v>11</v>
      </c>
      <c r="AR30" s="151"/>
      <c r="AS30" s="151"/>
      <c r="AT30" s="144">
        <f t="shared" ref="AT30" si="10">IF(SUM(D30:AS30)=0,"",SUM(D30:AS30))</f>
        <v>169</v>
      </c>
      <c r="AU30" s="113">
        <f t="shared" ref="AU30" si="11">IF(COUNTA(D30:AS30)=0,"",COUNTA(D30:AS30))</f>
        <v>15</v>
      </c>
      <c r="AV30" s="313" t="s">
        <v>609</v>
      </c>
      <c r="AW30" s="31" t="s">
        <v>37</v>
      </c>
      <c r="AX30" s="30"/>
      <c r="AY30" s="111">
        <v>261</v>
      </c>
      <c r="AZ30" s="30"/>
      <c r="BA30" s="144"/>
    </row>
    <row r="31" spans="1:55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/>
      <c r="AN31" s="137"/>
      <c r="AO31" s="137"/>
      <c r="AP31" s="137"/>
      <c r="AQ31" s="137">
        <f>+AQ29/AQ30</f>
        <v>176.63636363636363</v>
      </c>
      <c r="AR31" s="137"/>
      <c r="AS31" s="137"/>
      <c r="AT31" s="137">
        <f t="shared" si="9"/>
        <v>174.89940828402368</v>
      </c>
      <c r="AU31" s="25"/>
      <c r="AV31" s="159"/>
      <c r="AW31" s="132" t="s">
        <v>38</v>
      </c>
      <c r="AX31" s="30"/>
      <c r="AY31" s="137">
        <f>IF(AY29="","",AY29/AY30)</f>
        <v>174.50191570881225</v>
      </c>
      <c r="AZ31" s="30"/>
      <c r="BA31" s="140">
        <f>AT31-A31</f>
        <v>9.2741617357006589E-2</v>
      </c>
    </row>
    <row r="32" spans="1:55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51"/>
      <c r="AN32" s="151"/>
      <c r="AO32" s="151">
        <v>1215</v>
      </c>
      <c r="AP32" s="151"/>
      <c r="AQ32" s="151"/>
      <c r="AR32" s="151"/>
      <c r="AS32" s="151"/>
      <c r="AT32" s="144">
        <f>IF(SUM(D32:AS32)=0,"",SUM(D32:AS32))</f>
        <v>8800</v>
      </c>
      <c r="AU32" s="19"/>
      <c r="AV32" s="184"/>
      <c r="AW32" s="37" t="s">
        <v>39</v>
      </c>
      <c r="AX32" s="30"/>
      <c r="AY32" s="111">
        <v>16150</v>
      </c>
      <c r="AZ32" s="30"/>
      <c r="BA32" s="144"/>
    </row>
    <row r="33" spans="1:53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13"/>
      <c r="AN33" s="113"/>
      <c r="AO33" s="113">
        <v>7</v>
      </c>
      <c r="AP33" s="113"/>
      <c r="AQ33" s="113"/>
      <c r="AR33" s="113"/>
      <c r="AS33" s="113"/>
      <c r="AT33" s="144">
        <f t="shared" ref="AT33" si="12">IF(SUM(D33:AS33)=0,"",SUM(D33:AS33))</f>
        <v>47</v>
      </c>
      <c r="AU33" s="113">
        <f t="shared" ref="AU33" si="13">IF(COUNTA(D33:AS33)=0,"",COUNTA(D33:AS33))</f>
        <v>6</v>
      </c>
      <c r="AV33" s="159" t="s">
        <v>570</v>
      </c>
      <c r="AW33" s="27" t="s">
        <v>40</v>
      </c>
      <c r="AX33" s="30"/>
      <c r="AY33" s="111">
        <v>87</v>
      </c>
      <c r="AZ33" s="30"/>
      <c r="BA33" s="144"/>
    </row>
    <row r="34" spans="1:53" x14ac:dyDescent="0.25">
      <c r="A34" s="137">
        <f>A32/A33</f>
        <v>180.68867924528303</v>
      </c>
      <c r="B34" s="134" t="s">
        <v>41</v>
      </c>
      <c r="C34" s="22" t="s">
        <v>24</v>
      </c>
      <c r="D34" s="188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/>
      <c r="AN34" s="137"/>
      <c r="AO34" s="137">
        <f>+AO32/AO33</f>
        <v>173.57142857142858</v>
      </c>
      <c r="AP34" s="137"/>
      <c r="AQ34" s="137"/>
      <c r="AR34" s="137"/>
      <c r="AS34" s="137"/>
      <c r="AT34" s="137">
        <f t="shared" si="9"/>
        <v>187.2340425531915</v>
      </c>
      <c r="AU34" s="25"/>
      <c r="AV34" s="159"/>
      <c r="AW34" s="134" t="s">
        <v>41</v>
      </c>
      <c r="AX34" s="30"/>
      <c r="AY34" s="137">
        <f>IF(AY32="","",AY32/AY33)</f>
        <v>185.63218390804599</v>
      </c>
      <c r="AZ34" s="30"/>
      <c r="BA34" s="140">
        <f>AT34-A34</f>
        <v>6.5453633079084739</v>
      </c>
    </row>
    <row r="35" spans="1:53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>
        <v>1722</v>
      </c>
      <c r="AT35" s="144">
        <f>IF(SUM(D35:AS35)=0,"",SUM(D35:AS35))</f>
        <v>5068</v>
      </c>
      <c r="AU35" s="19"/>
      <c r="AV35" s="23"/>
      <c r="AW35" s="37" t="s">
        <v>39</v>
      </c>
      <c r="AY35" s="111">
        <v>5894</v>
      </c>
      <c r="BA35" s="144"/>
    </row>
    <row r="36" spans="1:53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>
        <v>9</v>
      </c>
      <c r="AT36" s="144">
        <f t="shared" ref="AT36" si="14">IF(SUM(D36:AS36)=0,"",SUM(D36:AS36))</f>
        <v>26</v>
      </c>
      <c r="AU36" s="113">
        <f t="shared" ref="AU36" si="15">IF(COUNTA(D36:AS36)=0,"",COUNTA(D36:AS36))</f>
        <v>3</v>
      </c>
      <c r="AV36" s="313" t="s">
        <v>608</v>
      </c>
      <c r="AW36" s="27" t="s">
        <v>42</v>
      </c>
      <c r="AY36" s="111">
        <v>30</v>
      </c>
      <c r="BA36" s="144"/>
    </row>
    <row r="37" spans="1:53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8">
        <f>+AC35/AC36</f>
        <v>201.125</v>
      </c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68">
        <f>+AS35/AS36</f>
        <v>191.33333333333334</v>
      </c>
      <c r="AT37" s="168">
        <f t="shared" si="9"/>
        <v>194.92307692307693</v>
      </c>
      <c r="AU37" s="25"/>
      <c r="AV37" s="23"/>
      <c r="AW37" s="134" t="s">
        <v>43</v>
      </c>
      <c r="AX37" s="30"/>
      <c r="AY37" s="137">
        <f>IF(AY35="","",AY35/AY36)</f>
        <v>196.46666666666667</v>
      </c>
      <c r="AZ37" s="30"/>
      <c r="BA37" s="140">
        <f>AT37-A37</f>
        <v>4.113553113553138</v>
      </c>
    </row>
    <row r="38" spans="1:53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51"/>
      <c r="AN38" s="151"/>
      <c r="AO38" s="151"/>
      <c r="AP38" s="151">
        <v>1440</v>
      </c>
      <c r="AQ38" s="151"/>
      <c r="AR38" s="151"/>
      <c r="AS38" s="151">
        <v>1210</v>
      </c>
      <c r="AT38" s="144">
        <f>IF(SUM(D38:AS38)=0,"",SUM(D38:AS38))</f>
        <v>19174</v>
      </c>
      <c r="AU38" s="19"/>
      <c r="AW38" s="37" t="s">
        <v>44</v>
      </c>
      <c r="AY38" s="111">
        <v>23969</v>
      </c>
      <c r="BA38" s="144"/>
    </row>
    <row r="39" spans="1:53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51"/>
      <c r="AN39" s="151"/>
      <c r="AO39" s="151"/>
      <c r="AP39" s="151">
        <v>8</v>
      </c>
      <c r="AQ39" s="151"/>
      <c r="AR39" s="151"/>
      <c r="AS39" s="151">
        <v>7</v>
      </c>
      <c r="AT39" s="144">
        <f t="shared" ref="AT39" si="16">IF(SUM(D39:AS39)=0,"",SUM(D39:AS39))</f>
        <v>106</v>
      </c>
      <c r="AU39" s="113">
        <f t="shared" ref="AU39" si="17">IF(COUNTA(D39:AS39)=0,"",COUNTA(D39:AS39))</f>
        <v>12</v>
      </c>
      <c r="AV39" s="313" t="s">
        <v>607</v>
      </c>
      <c r="AW39" s="27" t="s">
        <v>45</v>
      </c>
      <c r="AY39" s="111">
        <v>131</v>
      </c>
      <c r="BA39" s="144"/>
    </row>
    <row r="40" spans="1:53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/>
      <c r="AN40" s="137"/>
      <c r="AO40" s="137"/>
      <c r="AP40" s="137">
        <f>+AP38/AP39</f>
        <v>180</v>
      </c>
      <c r="AQ40" s="137"/>
      <c r="AR40" s="137"/>
      <c r="AS40" s="137">
        <f>+AS38/AS39</f>
        <v>172.85714285714286</v>
      </c>
      <c r="AT40" s="137">
        <f t="shared" si="9"/>
        <v>180.88679245283018</v>
      </c>
      <c r="AU40" s="25"/>
      <c r="AV40" s="159"/>
      <c r="AW40" s="134" t="s">
        <v>46</v>
      </c>
      <c r="AX40" s="30"/>
      <c r="AY40" s="137">
        <f>IF(AY38="","",AY38/AY39)</f>
        <v>182.96946564885496</v>
      </c>
      <c r="AZ40" s="30"/>
      <c r="BA40" s="140">
        <f>AT40-A40</f>
        <v>-2.2099817407182059</v>
      </c>
    </row>
    <row r="41" spans="1:53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51"/>
      <c r="AN41" s="151"/>
      <c r="AO41" s="151"/>
      <c r="AP41" s="151">
        <v>1386</v>
      </c>
      <c r="AQ41" s="151">
        <v>1332</v>
      </c>
      <c r="AR41" s="151"/>
      <c r="AS41" s="151"/>
      <c r="AT41" s="144">
        <f>IF(SUM(D41:AS41)=0,"",SUM(D41:AS41))</f>
        <v>17169</v>
      </c>
      <c r="AU41" s="19"/>
      <c r="AV41" s="159"/>
      <c r="AW41" s="36" t="s">
        <v>44</v>
      </c>
      <c r="AX41" s="30"/>
      <c r="AY41" s="111">
        <v>11636</v>
      </c>
      <c r="AZ41" s="30"/>
      <c r="BA41" s="144"/>
    </row>
    <row r="42" spans="1:53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51"/>
      <c r="AN42" s="151"/>
      <c r="AO42" s="151"/>
      <c r="AP42" s="151">
        <v>8</v>
      </c>
      <c r="AQ42" s="151">
        <v>8</v>
      </c>
      <c r="AR42" s="151"/>
      <c r="AS42" s="151"/>
      <c r="AT42" s="144">
        <f t="shared" ref="AT42" si="21">IF(SUM(D42:AS42)=0,"",SUM(D42:AS42))</f>
        <v>105</v>
      </c>
      <c r="AU42" s="113">
        <f t="shared" ref="AU42" si="22">IF(COUNTA(D42:AS42)=0,"",COUNTA(D42:AS42))</f>
        <v>11</v>
      </c>
      <c r="AV42" s="313" t="s">
        <v>606</v>
      </c>
      <c r="AW42" s="38" t="s">
        <v>47</v>
      </c>
      <c r="AX42" s="30"/>
      <c r="AY42" s="111">
        <v>72</v>
      </c>
      <c r="AZ42" s="30"/>
      <c r="BA42" s="144"/>
    </row>
    <row r="43" spans="1:53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/>
      <c r="AN43" s="137"/>
      <c r="AO43" s="137"/>
      <c r="AP43" s="137">
        <f>+AP41/AP42</f>
        <v>173.25</v>
      </c>
      <c r="AQ43" s="137">
        <f>+AQ41/AQ42</f>
        <v>166.5</v>
      </c>
      <c r="AR43" s="137"/>
      <c r="AS43" s="137"/>
      <c r="AT43" s="137">
        <f t="shared" si="9"/>
        <v>163.51428571428571</v>
      </c>
      <c r="AU43" s="25"/>
      <c r="AV43" s="23"/>
      <c r="AW43" s="132" t="s">
        <v>48</v>
      </c>
      <c r="AX43" s="30"/>
      <c r="AY43" s="137">
        <f>IF(AY41="","",AY41/AY42)</f>
        <v>161.61111111111111</v>
      </c>
      <c r="AZ43" s="30"/>
      <c r="BA43" s="140">
        <f>AT43-A43</f>
        <v>2.7562211981566804</v>
      </c>
    </row>
    <row r="44" spans="1:53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44">
        <f>IF(SUM(D44:AS44)=0,"",SUM(D44:AS44))</f>
        <v>1293</v>
      </c>
      <c r="AU44" s="19"/>
      <c r="AV44" s="23"/>
      <c r="AW44" s="36" t="s">
        <v>44</v>
      </c>
      <c r="AX44" s="30"/>
      <c r="AY44" s="111">
        <v>3872</v>
      </c>
      <c r="AZ44" s="30"/>
      <c r="BA44" s="144"/>
    </row>
    <row r="45" spans="1:53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44">
        <f t="shared" ref="AT45" si="24">IF(SUM(D45:AS45)=0,"",SUM(D45:AS45))</f>
        <v>8</v>
      </c>
      <c r="AU45" s="113">
        <f t="shared" ref="AU45" si="25">IF(COUNTA(D45:AS45)=0,"",COUNTA(D45:AS45))</f>
        <v>1</v>
      </c>
      <c r="AV45" s="159" t="s">
        <v>347</v>
      </c>
      <c r="AW45" s="31" t="s">
        <v>49</v>
      </c>
      <c r="AX45" s="30"/>
      <c r="AY45" s="111">
        <v>26</v>
      </c>
      <c r="AZ45" s="30"/>
      <c r="BA45" s="144"/>
    </row>
    <row r="46" spans="1:53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>
        <f t="shared" si="9"/>
        <v>161.625</v>
      </c>
      <c r="AU46" s="25"/>
      <c r="AV46" s="23"/>
      <c r="AW46" s="132" t="s">
        <v>50</v>
      </c>
      <c r="AX46" s="30"/>
      <c r="AY46" s="137">
        <f>IF(AY44="","",AY44/AY45)</f>
        <v>148.92307692307693</v>
      </c>
      <c r="AZ46" s="30"/>
      <c r="BA46" s="140">
        <f>AT46-A46</f>
        <v>18.347222222222229</v>
      </c>
    </row>
    <row r="47" spans="1:53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13"/>
      <c r="AN47" s="113">
        <v>730</v>
      </c>
      <c r="AO47" s="113"/>
      <c r="AP47" s="113"/>
      <c r="AQ47" s="113"/>
      <c r="AR47" s="113"/>
      <c r="AS47" s="113"/>
      <c r="AT47" s="144">
        <f>IF(SUM(D47:AS47)=0,"",SUM(D47:AS47))</f>
        <v>2230</v>
      </c>
      <c r="AU47" s="19"/>
      <c r="AV47" s="23"/>
      <c r="AW47" s="37" t="s">
        <v>44</v>
      </c>
      <c r="AX47" s="30"/>
      <c r="AY47" s="138">
        <v>6642</v>
      </c>
      <c r="AZ47" s="30"/>
      <c r="BA47" s="149"/>
    </row>
    <row r="48" spans="1:53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13"/>
      <c r="AN48" s="113">
        <v>5</v>
      </c>
      <c r="AO48" s="113"/>
      <c r="AP48" s="113"/>
      <c r="AQ48" s="113"/>
      <c r="AR48" s="113"/>
      <c r="AS48" s="113"/>
      <c r="AT48" s="144">
        <f t="shared" ref="AT48" si="26">IF(SUM(D48:AS48)=0,"",SUM(D48:AS48))</f>
        <v>15</v>
      </c>
      <c r="AU48" s="113">
        <f t="shared" ref="AU48" si="27">IF(COUNTA(D48:AS48)=0,"",COUNTA(D48:AS48))</f>
        <v>3</v>
      </c>
      <c r="AV48" s="159" t="s">
        <v>571</v>
      </c>
      <c r="AW48" s="27" t="s">
        <v>241</v>
      </c>
      <c r="AX48" s="30"/>
      <c r="AY48" s="138">
        <v>42</v>
      </c>
      <c r="AZ48" s="30"/>
      <c r="BA48" s="149"/>
    </row>
    <row r="49" spans="1:53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/>
      <c r="AN49" s="137">
        <f>+AN47/AN48</f>
        <v>146</v>
      </c>
      <c r="AO49" s="137"/>
      <c r="AP49" s="137"/>
      <c r="AQ49" s="137"/>
      <c r="AR49" s="137"/>
      <c r="AS49" s="137"/>
      <c r="AT49" s="137">
        <f t="shared" si="9"/>
        <v>148.66666666666666</v>
      </c>
      <c r="AU49" s="25"/>
      <c r="AV49" s="23"/>
      <c r="AW49" s="134" t="s">
        <v>242</v>
      </c>
      <c r="AX49" s="30"/>
      <c r="AY49" s="137">
        <f>IF(AY47="","",AY47/AY48)</f>
        <v>158.14285714285714</v>
      </c>
      <c r="AZ49" s="30"/>
      <c r="BA49" s="140">
        <f>AT49-A49</f>
        <v>-8.5378787878788103</v>
      </c>
    </row>
    <row r="50" spans="1:53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/>
      <c r="AN50" s="144"/>
      <c r="AO50" s="144"/>
      <c r="AP50" s="144"/>
      <c r="AQ50" s="144"/>
      <c r="AR50" s="144"/>
      <c r="AS50" s="144">
        <v>1146</v>
      </c>
      <c r="AT50" s="144">
        <f>IF(SUM(D50:AS50)=0,"",SUM(D50:AS50))</f>
        <v>27722</v>
      </c>
      <c r="AU50" s="19"/>
      <c r="AV50" s="159"/>
      <c r="AW50" s="37" t="s">
        <v>51</v>
      </c>
      <c r="AX50" s="39"/>
      <c r="AY50" s="111">
        <v>41965</v>
      </c>
      <c r="AZ50" s="39"/>
      <c r="BA50" s="144"/>
    </row>
    <row r="51" spans="1:53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/>
      <c r="AN51" s="144"/>
      <c r="AO51" s="144"/>
      <c r="AP51" s="144"/>
      <c r="AQ51" s="144"/>
      <c r="AR51" s="144"/>
      <c r="AS51" s="144">
        <v>7</v>
      </c>
      <c r="AT51" s="144">
        <f t="shared" ref="AT51" si="28">IF(SUM(D51:AS51)=0,"",SUM(D51:AS51))</f>
        <v>149</v>
      </c>
      <c r="AU51" s="113">
        <f t="shared" ref="AU51" si="29">IF(COUNTA(D51:AS51)=0,"",COUNTA(D51:AS51))</f>
        <v>14</v>
      </c>
      <c r="AV51" s="313" t="s">
        <v>605</v>
      </c>
      <c r="AW51" s="27" t="s">
        <v>52</v>
      </c>
      <c r="AX51" s="39"/>
      <c r="AY51" s="111">
        <v>222</v>
      </c>
      <c r="AZ51" s="39"/>
      <c r="BA51" s="144"/>
    </row>
    <row r="52" spans="1:53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38">
        <f>+Q50/Q51</f>
        <v>203.78571428571428</v>
      </c>
      <c r="R52" s="238"/>
      <c r="S52" s="238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/>
      <c r="AN52" s="137"/>
      <c r="AO52" s="137"/>
      <c r="AP52" s="137"/>
      <c r="AQ52" s="137"/>
      <c r="AR52" s="137"/>
      <c r="AS52" s="137">
        <f>+AS50/AS51</f>
        <v>163.71428571428572</v>
      </c>
      <c r="AT52" s="137">
        <f t="shared" si="9"/>
        <v>186.05369127516778</v>
      </c>
      <c r="AU52" s="25"/>
      <c r="AV52" s="192"/>
      <c r="AW52" s="134" t="s">
        <v>53</v>
      </c>
      <c r="AX52" s="39"/>
      <c r="AY52" s="137">
        <f>IF(AY50="","",AY50/AY51)</f>
        <v>189.03153153153153</v>
      </c>
      <c r="AZ52" s="39"/>
      <c r="BA52" s="140">
        <f>AT52-A52</f>
        <v>-5.6710793670340536</v>
      </c>
    </row>
    <row r="53" spans="1:53" x14ac:dyDescent="0.25">
      <c r="A53" s="165"/>
      <c r="B53" s="37" t="s">
        <v>288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38"/>
      <c r="AN53" s="138">
        <v>606</v>
      </c>
      <c r="AO53" s="138"/>
      <c r="AP53" s="138"/>
      <c r="AQ53" s="138"/>
      <c r="AR53" s="138"/>
      <c r="AS53" s="138"/>
      <c r="AT53" s="144">
        <f>IF(SUM(D53:AS53)=0,"",SUM(D53:AS53))</f>
        <v>2842</v>
      </c>
      <c r="AU53" s="19"/>
      <c r="AV53" s="192"/>
      <c r="AW53" s="37" t="s">
        <v>288</v>
      </c>
      <c r="AX53" s="39"/>
      <c r="AY53" s="138">
        <v>1743</v>
      </c>
      <c r="AZ53" s="39"/>
      <c r="BA53" s="149"/>
    </row>
    <row r="54" spans="1:53" x14ac:dyDescent="0.25">
      <c r="A54" s="165"/>
      <c r="B54" s="133" t="s">
        <v>289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38"/>
      <c r="AN54" s="138">
        <v>5</v>
      </c>
      <c r="AO54" s="138"/>
      <c r="AP54" s="138"/>
      <c r="AQ54" s="138"/>
      <c r="AR54" s="138"/>
      <c r="AS54" s="138"/>
      <c r="AT54" s="144">
        <f t="shared" ref="AT54" si="30">IF(SUM(D54:AS54)=0,"",SUM(D54:AS54))</f>
        <v>22</v>
      </c>
      <c r="AU54" s="113">
        <f t="shared" ref="AU54" si="31">IF(COUNTA(D54:AS54)=0,"",COUNTA(D54:AS54))</f>
        <v>4</v>
      </c>
      <c r="AV54" s="159" t="s">
        <v>572</v>
      </c>
      <c r="AW54" s="133" t="s">
        <v>289</v>
      </c>
      <c r="AX54" s="39"/>
      <c r="AY54" s="138">
        <v>13</v>
      </c>
      <c r="AZ54" s="39"/>
      <c r="BA54" s="149"/>
    </row>
    <row r="55" spans="1:53" x14ac:dyDescent="0.25">
      <c r="A55" s="165"/>
      <c r="B55" s="134" t="s">
        <v>290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/>
      <c r="AN55" s="137">
        <f>+AN53/AN54</f>
        <v>121.2</v>
      </c>
      <c r="AO55" s="137"/>
      <c r="AP55" s="137"/>
      <c r="AQ55" s="137"/>
      <c r="AR55" s="137"/>
      <c r="AS55" s="137"/>
      <c r="AT55" s="137">
        <f t="shared" si="9"/>
        <v>129.18181818181819</v>
      </c>
      <c r="AU55" s="25"/>
      <c r="AV55" s="192"/>
      <c r="AW55" s="134" t="s">
        <v>290</v>
      </c>
      <c r="AX55" s="39"/>
      <c r="AY55" s="137">
        <f>IF(AY53="","",AY53/AY54)</f>
        <v>134.07692307692307</v>
      </c>
      <c r="AZ55" s="39"/>
      <c r="BA55" s="140"/>
    </row>
    <row r="56" spans="1:53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/>
      <c r="AN56" s="144"/>
      <c r="AO56" s="144">
        <v>1236</v>
      </c>
      <c r="AP56" s="144"/>
      <c r="AQ56" s="144"/>
      <c r="AR56" s="144"/>
      <c r="AS56" s="144"/>
      <c r="AT56" s="144">
        <f>IF(SUM(D56:AS56)=0,"",SUM(D56:AS56))</f>
        <v>23023</v>
      </c>
      <c r="AU56" s="19"/>
      <c r="AV56" s="23"/>
      <c r="AW56" s="37" t="s">
        <v>54</v>
      </c>
      <c r="AX56" s="39"/>
      <c r="AY56" s="110">
        <v>25255</v>
      </c>
      <c r="AZ56" s="39"/>
      <c r="BA56" s="144"/>
    </row>
    <row r="57" spans="1:53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/>
      <c r="AN57" s="144"/>
      <c r="AO57" s="144">
        <v>7</v>
      </c>
      <c r="AP57" s="144"/>
      <c r="AQ57" s="144"/>
      <c r="AR57" s="144"/>
      <c r="AS57" s="144"/>
      <c r="AT57" s="144">
        <f t="shared" ref="AT57" si="32">IF(SUM(D57:AS57)=0,"",SUM(D57:AS57))</f>
        <v>123</v>
      </c>
      <c r="AU57" s="113">
        <f t="shared" ref="AU57" si="33">IF(COUNTA(D57:AS57)=0,"",COUNTA(D57:AS57))</f>
        <v>12</v>
      </c>
      <c r="AV57" s="159" t="s">
        <v>573</v>
      </c>
      <c r="AW57" s="27" t="s">
        <v>55</v>
      </c>
      <c r="AX57" s="39"/>
      <c r="AY57" s="113">
        <v>130</v>
      </c>
      <c r="AZ57" s="39"/>
      <c r="BA57" s="144"/>
    </row>
    <row r="58" spans="1:53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38">
        <f>+M56/M57</f>
        <v>206.33333333333334</v>
      </c>
      <c r="N58" s="137"/>
      <c r="O58" s="238">
        <f>+O56/O57</f>
        <v>202.875</v>
      </c>
      <c r="P58" s="238"/>
      <c r="Q58" s="238"/>
      <c r="R58" s="238"/>
      <c r="S58" s="238"/>
      <c r="T58" s="238"/>
      <c r="U58" s="238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/>
      <c r="AN58" s="137"/>
      <c r="AO58" s="137">
        <f>+AO56/AO57</f>
        <v>176.57142857142858</v>
      </c>
      <c r="AP58" s="137"/>
      <c r="AQ58" s="137"/>
      <c r="AR58" s="137"/>
      <c r="AS58" s="137"/>
      <c r="AT58" s="137">
        <f t="shared" si="9"/>
        <v>187.17886178861789</v>
      </c>
      <c r="AU58" s="25"/>
      <c r="AV58" s="159"/>
      <c r="AW58" s="134" t="s">
        <v>56</v>
      </c>
      <c r="AX58" s="39"/>
      <c r="AY58" s="137">
        <f>IF(AY56="","",AY56/AY57)</f>
        <v>194.26923076923077</v>
      </c>
      <c r="AZ58" s="39"/>
      <c r="BA58" s="140">
        <f>AT58-A58</f>
        <v>-4.5733506007626374</v>
      </c>
    </row>
    <row r="59" spans="1:53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/>
      <c r="AN59" s="144"/>
      <c r="AO59" s="144"/>
      <c r="AP59" s="144"/>
      <c r="AQ59" s="144"/>
      <c r="AR59" s="144"/>
      <c r="AS59" s="144"/>
      <c r="AT59" s="144">
        <f>IF(SUM(D59:AS59)=0,"",SUM(D59:AS59))</f>
        <v>5507</v>
      </c>
      <c r="AU59" s="19"/>
      <c r="AV59" s="23"/>
      <c r="AW59" s="37" t="s">
        <v>57</v>
      </c>
      <c r="AX59" s="39"/>
      <c r="AY59" s="113">
        <v>8008</v>
      </c>
      <c r="AZ59" s="39"/>
      <c r="BA59" s="144"/>
    </row>
    <row r="60" spans="1:53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/>
      <c r="AN60" s="144"/>
      <c r="AO60" s="144"/>
      <c r="AP60" s="144"/>
      <c r="AQ60" s="144"/>
      <c r="AR60" s="144"/>
      <c r="AS60" s="144"/>
      <c r="AT60" s="144">
        <f t="shared" ref="AT60" si="34">IF(SUM(D60:AS60)=0,"",SUM(D60:AS60))</f>
        <v>38</v>
      </c>
      <c r="AU60" s="113">
        <f t="shared" ref="AU60" si="35">IF(COUNTA(D60:AS60)=0,"",COUNTA(D60:AS60))</f>
        <v>5</v>
      </c>
      <c r="AV60" s="159" t="s">
        <v>540</v>
      </c>
      <c r="AW60" s="27" t="s">
        <v>58</v>
      </c>
      <c r="AX60" s="39"/>
      <c r="AY60" s="113">
        <v>53</v>
      </c>
      <c r="AZ60" s="39"/>
      <c r="BA60" s="144"/>
    </row>
    <row r="61" spans="1:53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6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/>
      <c r="AN61" s="137"/>
      <c r="AO61" s="137"/>
      <c r="AP61" s="137"/>
      <c r="AQ61" s="137"/>
      <c r="AR61" s="137"/>
      <c r="AS61" s="137"/>
      <c r="AT61" s="137">
        <f t="shared" si="9"/>
        <v>144.92105263157896</v>
      </c>
      <c r="AU61" s="25"/>
      <c r="AV61" s="159"/>
      <c r="AW61" s="134" t="s">
        <v>59</v>
      </c>
      <c r="AX61" s="39"/>
      <c r="AY61" s="137">
        <f>IF(AY59="","",AY59/AY60)</f>
        <v>151.09433962264151</v>
      </c>
      <c r="AZ61" s="39"/>
      <c r="BA61" s="140">
        <f>AT61-A61</f>
        <v>-5.4068162208800459</v>
      </c>
    </row>
    <row r="62" spans="1:53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>
        <f>IF(SUM(D62:AS62)=0,"",SUM(D62:AS62))</f>
        <v>460</v>
      </c>
      <c r="AU62" s="19"/>
      <c r="AV62" s="23"/>
      <c r="AW62" s="37" t="s">
        <v>60</v>
      </c>
      <c r="AX62" s="39"/>
      <c r="AY62" s="111">
        <v>1663</v>
      </c>
      <c r="AZ62" s="39"/>
      <c r="BA62" s="144"/>
    </row>
    <row r="63" spans="1:53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>
        <f t="shared" ref="AT63" si="37">IF(SUM(D63:AS63)=0,"",SUM(D63:AS63))</f>
        <v>3</v>
      </c>
      <c r="AU63" s="113">
        <f t="shared" ref="AU63" si="38">IF(COUNTA(D63:AS63)=0,"",COUNTA(D63:AS63))</f>
        <v>1</v>
      </c>
      <c r="AV63" s="159" t="s">
        <v>373</v>
      </c>
      <c r="AW63" s="27" t="s">
        <v>34</v>
      </c>
      <c r="AX63" s="39"/>
      <c r="AY63" s="111">
        <v>10</v>
      </c>
      <c r="AZ63" s="39"/>
      <c r="BA63" s="144"/>
    </row>
    <row r="64" spans="1:53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>
        <f t="shared" si="9"/>
        <v>153.33333333333334</v>
      </c>
      <c r="AU64" s="25"/>
      <c r="AV64" s="159"/>
      <c r="AW64" s="134" t="s">
        <v>61</v>
      </c>
      <c r="AX64" s="39"/>
      <c r="AY64" s="137">
        <f>IF(AY62="","",AY62/AY63)</f>
        <v>166.3</v>
      </c>
      <c r="AZ64" s="39"/>
      <c r="BA64" s="140">
        <f>AT64-A64</f>
        <v>-12</v>
      </c>
    </row>
    <row r="65" spans="1:53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v>916</v>
      </c>
      <c r="AN65" s="144"/>
      <c r="AO65" s="144"/>
      <c r="AP65" s="144"/>
      <c r="AQ65" s="144"/>
      <c r="AR65" s="144"/>
      <c r="AS65" s="144"/>
      <c r="AT65" s="144">
        <f>IF(SUM(D65:AS65)=0,"",SUM(D65:AS65))</f>
        <v>8088</v>
      </c>
      <c r="AU65" s="19"/>
      <c r="AV65" s="23"/>
      <c r="AW65" s="40" t="s">
        <v>62</v>
      </c>
      <c r="AX65" s="39"/>
      <c r="AY65" s="111">
        <v>7179</v>
      </c>
      <c r="AZ65" s="39"/>
      <c r="BA65" s="144"/>
    </row>
    <row r="66" spans="1:53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v>7</v>
      </c>
      <c r="AN66" s="144"/>
      <c r="AO66" s="144"/>
      <c r="AP66" s="144"/>
      <c r="AQ66" s="144"/>
      <c r="AR66" s="144"/>
      <c r="AS66" s="144"/>
      <c r="AT66" s="144">
        <f t="shared" ref="AT66" si="39">IF(SUM(D66:AS66)=0,"",SUM(D66:AS66))</f>
        <v>61</v>
      </c>
      <c r="AU66" s="113">
        <f t="shared" ref="AU66" si="40">IF(COUNTA(D66:AS66)=0,"",COUNTA(D66:AS66))</f>
        <v>8</v>
      </c>
      <c r="AV66" s="309" t="s">
        <v>579</v>
      </c>
      <c r="AW66" s="31" t="s">
        <v>63</v>
      </c>
      <c r="AX66" s="39"/>
      <c r="AY66" s="111">
        <v>53</v>
      </c>
      <c r="AZ66" s="39"/>
      <c r="BA66" s="144"/>
    </row>
    <row r="67" spans="1:53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1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>+AM65/AM66</f>
        <v>130.85714285714286</v>
      </c>
      <c r="AN67" s="137"/>
      <c r="AO67" s="137"/>
      <c r="AP67" s="137"/>
      <c r="AQ67" s="137"/>
      <c r="AR67" s="137"/>
      <c r="AS67" s="137"/>
      <c r="AT67" s="137">
        <f t="shared" si="9"/>
        <v>132.59016393442624</v>
      </c>
      <c r="AU67" s="25"/>
      <c r="AV67" s="159"/>
      <c r="AW67" s="132" t="s">
        <v>64</v>
      </c>
      <c r="AX67" s="39"/>
      <c r="AY67" s="137">
        <f>IF(AY65="","",AY65/AY66)</f>
        <v>135.45283018867926</v>
      </c>
      <c r="AZ67" s="39"/>
      <c r="BA67" s="140">
        <f>AT67-A67</f>
        <v>-10.343169398907094</v>
      </c>
    </row>
    <row r="68" spans="1:53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/>
      <c r="AN68" s="144"/>
      <c r="AO68" s="144">
        <v>1722</v>
      </c>
      <c r="AP68" s="144"/>
      <c r="AQ68" s="144"/>
      <c r="AR68" s="144"/>
      <c r="AS68" s="144"/>
      <c r="AT68" s="144">
        <f>IF(SUM(D68:AS68)=0,"",SUM(D68:AS68))</f>
        <v>23024</v>
      </c>
      <c r="AU68" s="19"/>
      <c r="AV68" s="23"/>
      <c r="AW68" s="35" t="s">
        <v>65</v>
      </c>
      <c r="AX68" s="39"/>
      <c r="AY68" s="111">
        <v>29777</v>
      </c>
      <c r="AZ68" s="39"/>
      <c r="BA68" s="144"/>
    </row>
    <row r="69" spans="1:53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/>
      <c r="AN69" s="144"/>
      <c r="AO69" s="144">
        <v>9</v>
      </c>
      <c r="AP69" s="144"/>
      <c r="AQ69" s="144"/>
      <c r="AR69" s="144"/>
      <c r="AS69" s="144"/>
      <c r="AT69" s="144">
        <f t="shared" ref="AT69" si="42">IF(SUM(D69:AS69)=0,"",SUM(D69:AS69))</f>
        <v>128</v>
      </c>
      <c r="AU69" s="113">
        <f t="shared" ref="AU69" si="43">IF(COUNTA(D69:AS69)=0,"",COUNTA(D69:AS69))</f>
        <v>14</v>
      </c>
      <c r="AV69" s="159" t="s">
        <v>551</v>
      </c>
      <c r="AW69" s="27" t="s">
        <v>66</v>
      </c>
      <c r="AX69" s="39"/>
      <c r="AY69" s="111">
        <v>167</v>
      </c>
      <c r="AZ69" s="39"/>
      <c r="BA69" s="144"/>
    </row>
    <row r="70" spans="1:53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4">+V68/V69</f>
        <v>182</v>
      </c>
      <c r="W70" s="137">
        <f t="shared" si="44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/>
      <c r="AN70" s="137"/>
      <c r="AO70" s="168">
        <f>+AO68/AO69</f>
        <v>191.33333333333334</v>
      </c>
      <c r="AP70" s="168"/>
      <c r="AQ70" s="168"/>
      <c r="AR70" s="168"/>
      <c r="AS70" s="168"/>
      <c r="AT70" s="137">
        <f t="shared" si="9"/>
        <v>179.875</v>
      </c>
      <c r="AU70" s="25"/>
      <c r="AV70" s="159"/>
      <c r="AW70" s="134" t="s">
        <v>67</v>
      </c>
      <c r="AX70" s="39"/>
      <c r="AY70" s="137">
        <f>IF(AY68="","",AY68/AY69)</f>
        <v>178.30538922155688</v>
      </c>
      <c r="AZ70" s="39"/>
      <c r="BA70" s="140">
        <f>AT70-A70</f>
        <v>-1.3594497607655569</v>
      </c>
    </row>
    <row r="71" spans="1:53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/>
      <c r="AN71" s="144"/>
      <c r="AO71" s="144"/>
      <c r="AP71" s="144"/>
      <c r="AQ71" s="144"/>
      <c r="AR71" s="144"/>
      <c r="AS71" s="144">
        <v>1433</v>
      </c>
      <c r="AT71" s="144">
        <f>IF(SUM(D71:AS71)=0,"",SUM(D71:AS71))</f>
        <v>7537</v>
      </c>
      <c r="AU71" s="19"/>
      <c r="AV71" s="23"/>
      <c r="AW71" s="37" t="s">
        <v>68</v>
      </c>
      <c r="AX71" s="39"/>
      <c r="AY71" s="111">
        <v>12758</v>
      </c>
      <c r="AZ71" s="39"/>
      <c r="BA71" s="144"/>
    </row>
    <row r="72" spans="1:53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/>
      <c r="AN72" s="144"/>
      <c r="AO72" s="144"/>
      <c r="AP72" s="144"/>
      <c r="AQ72" s="144"/>
      <c r="AR72" s="144"/>
      <c r="AS72" s="144">
        <v>8</v>
      </c>
      <c r="AT72" s="144">
        <f t="shared" ref="AT72" si="45">IF(SUM(D72:AS72)=0,"",SUM(D72:AS72))</f>
        <v>43</v>
      </c>
      <c r="AU72" s="113">
        <f t="shared" ref="AU72" si="46">IF(COUNTA(D72:AS72)=0,"",COUNTA(D72:AS72))</f>
        <v>5</v>
      </c>
      <c r="AV72" s="313" t="s">
        <v>604</v>
      </c>
      <c r="AW72" s="27" t="s">
        <v>69</v>
      </c>
      <c r="AX72" s="39"/>
      <c r="AY72" s="111">
        <v>72</v>
      </c>
      <c r="AZ72" s="39"/>
      <c r="BA72" s="144"/>
    </row>
    <row r="73" spans="1:53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7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/>
      <c r="AN73" s="137"/>
      <c r="AO73" s="137"/>
      <c r="AP73" s="137"/>
      <c r="AQ73" s="137"/>
      <c r="AR73" s="137"/>
      <c r="AS73" s="137">
        <f>+AS71/AS72</f>
        <v>179.125</v>
      </c>
      <c r="AT73" s="137">
        <f t="shared" si="9"/>
        <v>175.27906976744185</v>
      </c>
      <c r="AU73" s="25"/>
      <c r="AV73" s="159"/>
      <c r="AW73" s="134" t="s">
        <v>70</v>
      </c>
      <c r="AX73" s="39"/>
      <c r="AY73" s="137">
        <f>IF(AY71="","",AY71/AY72)</f>
        <v>177.19444444444446</v>
      </c>
      <c r="AZ73" s="39"/>
      <c r="BA73" s="140">
        <f>AT73-A73</f>
        <v>-5.8782336033446541</v>
      </c>
    </row>
    <row r="74" spans="1:53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>
        <v>1238</v>
      </c>
      <c r="AS74" s="144"/>
      <c r="AT74" s="144">
        <f>IF(SUM(D74:AS74)=0,"",SUM(D74:AS74))</f>
        <v>5777</v>
      </c>
      <c r="AU74" s="19"/>
      <c r="AV74" s="20"/>
      <c r="AW74" s="40" t="s">
        <v>68</v>
      </c>
      <c r="AX74" s="39"/>
      <c r="AY74" s="138">
        <v>12519</v>
      </c>
      <c r="AZ74" s="39"/>
      <c r="BA74" s="144"/>
    </row>
    <row r="75" spans="1:53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/>
      <c r="AN75" s="144"/>
      <c r="AO75" s="144"/>
      <c r="AP75" s="144"/>
      <c r="AQ75" s="144"/>
      <c r="AR75" s="144">
        <v>7</v>
      </c>
      <c r="AS75" s="144"/>
      <c r="AT75" s="144">
        <f t="shared" ref="AT75" si="48">IF(SUM(D75:AS75)=0,"",SUM(D75:AS75))</f>
        <v>35</v>
      </c>
      <c r="AU75" s="113">
        <f t="shared" ref="AU75" si="49">IF(COUNTA(D75:AS75)=0,"",COUNTA(D75:AS75))</f>
        <v>4</v>
      </c>
      <c r="AV75" s="313" t="s">
        <v>599</v>
      </c>
      <c r="AW75" s="31" t="s">
        <v>71</v>
      </c>
      <c r="AX75" s="39"/>
      <c r="AY75" s="138">
        <v>72</v>
      </c>
      <c r="AZ75" s="39"/>
      <c r="BA75" s="144"/>
    </row>
    <row r="76" spans="1:53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0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>
        <f>+AR74/AR75</f>
        <v>176.85714285714286</v>
      </c>
      <c r="AS76" s="137"/>
      <c r="AT76" s="137">
        <f t="shared" si="9"/>
        <v>165.05714285714285</v>
      </c>
      <c r="AU76" s="25"/>
      <c r="AV76" s="159"/>
      <c r="AW76" s="132" t="s">
        <v>72</v>
      </c>
      <c r="AX76" s="39"/>
      <c r="AY76" s="137">
        <f>IF(AY74="","",AY74/AY75)</f>
        <v>173.875</v>
      </c>
      <c r="AZ76" s="39"/>
      <c r="BA76" s="140">
        <f>AT76-A76</f>
        <v>-10.179699248120301</v>
      </c>
    </row>
    <row r="77" spans="1:53" x14ac:dyDescent="0.25">
      <c r="A77" s="165"/>
      <c r="B77" s="220" t="s">
        <v>291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38"/>
      <c r="AN77" s="138">
        <v>721</v>
      </c>
      <c r="AO77" s="138"/>
      <c r="AP77" s="138"/>
      <c r="AQ77" s="138"/>
      <c r="AR77" s="138"/>
      <c r="AS77" s="138"/>
      <c r="AT77" s="144">
        <f>IF(SUM(D77:AS77)=0,"",SUM(D77:AS77))</f>
        <v>2941</v>
      </c>
      <c r="AU77" s="19"/>
      <c r="AV77" s="159"/>
      <c r="AW77" s="220" t="s">
        <v>291</v>
      </c>
      <c r="AX77" s="39"/>
      <c r="AY77" s="138">
        <v>1788</v>
      </c>
      <c r="AZ77" s="39"/>
      <c r="BA77" s="149"/>
    </row>
    <row r="78" spans="1:53" x14ac:dyDescent="0.25">
      <c r="A78" s="165"/>
      <c r="B78" s="219" t="s">
        <v>292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38"/>
      <c r="AN78" s="138">
        <v>5</v>
      </c>
      <c r="AO78" s="138"/>
      <c r="AP78" s="138"/>
      <c r="AQ78" s="138"/>
      <c r="AR78" s="138"/>
      <c r="AS78" s="138"/>
      <c r="AT78" s="144">
        <f t="shared" ref="AT78" si="51">IF(SUM(D78:AS78)=0,"",SUM(D78:AS78))</f>
        <v>22</v>
      </c>
      <c r="AU78" s="113">
        <f t="shared" ref="AU78" si="52">IF(COUNTA(D78:AS78)=0,"",COUNTA(D78:AS78))</f>
        <v>4</v>
      </c>
      <c r="AV78" s="159" t="s">
        <v>574</v>
      </c>
      <c r="AW78" s="219" t="s">
        <v>292</v>
      </c>
      <c r="AX78" s="39"/>
      <c r="AY78" s="138">
        <v>13</v>
      </c>
      <c r="AZ78" s="39"/>
      <c r="BA78" s="149"/>
    </row>
    <row r="79" spans="1:53" x14ac:dyDescent="0.25">
      <c r="A79" s="137"/>
      <c r="B79" s="221" t="s">
        <v>293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/>
      <c r="AN79" s="137">
        <f>+AN77/AN78</f>
        <v>144.19999999999999</v>
      </c>
      <c r="AO79" s="137"/>
      <c r="AP79" s="137"/>
      <c r="AQ79" s="137"/>
      <c r="AR79" s="137"/>
      <c r="AS79" s="137"/>
      <c r="AT79" s="137">
        <f t="shared" si="9"/>
        <v>133.68181818181819</v>
      </c>
      <c r="AU79" s="25"/>
      <c r="AV79" s="159"/>
      <c r="AW79" s="221" t="s">
        <v>293</v>
      </c>
      <c r="AX79" s="39"/>
      <c r="AY79" s="137">
        <f>IF(AY77="","",AY77/AY78)</f>
        <v>137.53846153846155</v>
      </c>
      <c r="AZ79" s="39"/>
      <c r="BA79" s="140"/>
    </row>
    <row r="80" spans="1:53" x14ac:dyDescent="0.25">
      <c r="A80" s="138">
        <v>30507</v>
      </c>
      <c r="B80" s="220" t="s">
        <v>259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38"/>
      <c r="AN80" s="138"/>
      <c r="AO80" s="138"/>
      <c r="AP80" s="138"/>
      <c r="AQ80" s="138"/>
      <c r="AR80" s="138"/>
      <c r="AS80" s="138">
        <v>1592</v>
      </c>
      <c r="AT80" s="144">
        <f>IF(SUM(D80:AS80)=0,"",SUM(D80:AS80))</f>
        <v>23662</v>
      </c>
      <c r="AU80" s="19"/>
      <c r="AV80" s="159"/>
      <c r="AW80" s="220" t="s">
        <v>259</v>
      </c>
      <c r="AX80" s="39"/>
      <c r="AY80" s="138">
        <v>37204</v>
      </c>
      <c r="AZ80" s="39"/>
      <c r="BA80" s="149"/>
    </row>
    <row r="81" spans="1:55" x14ac:dyDescent="0.25">
      <c r="A81" s="138">
        <v>162</v>
      </c>
      <c r="B81" s="219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38"/>
      <c r="AN81" s="138"/>
      <c r="AO81" s="138"/>
      <c r="AP81" s="138"/>
      <c r="AQ81" s="138"/>
      <c r="AR81" s="138"/>
      <c r="AS81" s="138">
        <v>8</v>
      </c>
      <c r="AT81" s="144">
        <f t="shared" ref="AT81" si="53">IF(SUM(D81:AS81)=0,"",SUM(D81:AS81))</f>
        <v>127</v>
      </c>
      <c r="AU81" s="113">
        <f t="shared" ref="AU81" si="54">IF(COUNTA(D81:AS81)=0,"",COUNTA(D81:AS81))</f>
        <v>13</v>
      </c>
      <c r="AV81" s="313" t="s">
        <v>603</v>
      </c>
      <c r="AW81" s="219" t="s">
        <v>26</v>
      </c>
      <c r="AX81" s="39"/>
      <c r="AY81" s="138">
        <v>198</v>
      </c>
      <c r="AZ81" s="39"/>
      <c r="BA81" s="149"/>
    </row>
    <row r="82" spans="1:55" x14ac:dyDescent="0.25">
      <c r="A82" s="137">
        <f>A80/A81</f>
        <v>188.31481481481481</v>
      </c>
      <c r="B82" s="221" t="s">
        <v>270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5">+AC80/AC81</f>
        <v>189.66666666666666</v>
      </c>
      <c r="AD82" s="137">
        <f t="shared" si="55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/>
      <c r="AN82" s="137"/>
      <c r="AO82" s="137"/>
      <c r="AP82" s="137"/>
      <c r="AQ82" s="137"/>
      <c r="AR82" s="137"/>
      <c r="AS82" s="168">
        <f>+AS80/AS81</f>
        <v>199</v>
      </c>
      <c r="AT82" s="137">
        <f t="shared" si="9"/>
        <v>186.31496062992127</v>
      </c>
      <c r="AU82" s="25"/>
      <c r="AV82" s="159"/>
      <c r="AW82" s="221" t="s">
        <v>270</v>
      </c>
      <c r="AX82" s="39"/>
      <c r="AY82" s="137">
        <f>IF(AY80="","",AY80/AY81)</f>
        <v>187.8989898989899</v>
      </c>
      <c r="AZ82" s="39"/>
      <c r="BA82" s="140">
        <f>AT82-A82</f>
        <v>-1.9998541848935361</v>
      </c>
    </row>
    <row r="83" spans="1:55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/>
      <c r="AN83" s="144"/>
      <c r="AO83" s="144"/>
      <c r="AP83" s="144">
        <v>1253</v>
      </c>
      <c r="AQ83" s="144"/>
      <c r="AR83" s="144">
        <v>389</v>
      </c>
      <c r="AS83" s="144"/>
      <c r="AT83" s="144">
        <f>IF(SUM(D83:AS83)=0,"",SUM(D83:AS83))</f>
        <v>13395</v>
      </c>
      <c r="AU83" s="19"/>
      <c r="AV83" s="159"/>
      <c r="AW83" s="40" t="s">
        <v>73</v>
      </c>
      <c r="AX83" s="39"/>
      <c r="AY83" s="111">
        <v>13023</v>
      </c>
      <c r="AZ83" s="39"/>
      <c r="BA83" s="144"/>
      <c r="BC83" s="181"/>
    </row>
    <row r="84" spans="1:55" x14ac:dyDescent="0.25">
      <c r="A84" s="111">
        <v>72</v>
      </c>
      <c r="B84" s="222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/>
      <c r="AN84" s="144"/>
      <c r="AO84" s="144"/>
      <c r="AP84" s="144">
        <v>8</v>
      </c>
      <c r="AQ84" s="144"/>
      <c r="AR84" s="144">
        <v>3</v>
      </c>
      <c r="AS84" s="144"/>
      <c r="AT84" s="144">
        <f t="shared" ref="AT84" si="56">IF(SUM(D84:AS84)=0,"",SUM(D84:AS84))</f>
        <v>90</v>
      </c>
      <c r="AU84" s="113">
        <f t="shared" ref="AU84" si="57">IF(COUNTA(D84:AS84)=0,"",COUNTA(D84:AS84))</f>
        <v>10</v>
      </c>
      <c r="AV84" s="313" t="s">
        <v>598</v>
      </c>
      <c r="AW84" s="31" t="s">
        <v>74</v>
      </c>
      <c r="AX84" s="39"/>
      <c r="AY84" s="111">
        <v>88</v>
      </c>
      <c r="AZ84" s="39"/>
      <c r="BA84" s="144"/>
      <c r="BC84" s="181"/>
    </row>
    <row r="85" spans="1:55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/>
      <c r="AN85" s="137"/>
      <c r="AO85" s="137"/>
      <c r="AP85" s="137">
        <f>+AP83/AP84</f>
        <v>156.625</v>
      </c>
      <c r="AQ85" s="137"/>
      <c r="AR85" s="137">
        <f>+AR83/AR84</f>
        <v>129.66666666666666</v>
      </c>
      <c r="AS85" s="137"/>
      <c r="AT85" s="137">
        <f t="shared" si="9"/>
        <v>148.83333333333334</v>
      </c>
      <c r="AU85" s="25"/>
      <c r="AV85" s="20"/>
      <c r="AW85" s="132" t="s">
        <v>75</v>
      </c>
      <c r="AX85" s="39"/>
      <c r="AY85" s="137">
        <f>IF(AY83="","",AY83/AY84)</f>
        <v>147.98863636363637</v>
      </c>
      <c r="AZ85" s="39"/>
      <c r="BA85" s="140">
        <f>AT85-A85</f>
        <v>-3.4861111111111143</v>
      </c>
      <c r="BC85" s="180"/>
    </row>
    <row r="86" spans="1:55" x14ac:dyDescent="0.25">
      <c r="A86" s="138">
        <v>0</v>
      </c>
      <c r="B86" s="223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>
        <v>1189</v>
      </c>
      <c r="AS86" s="138"/>
      <c r="AT86" s="144">
        <f>IF(SUM(D86:AS86)=0,"",SUM(D86:AS86))</f>
        <v>9074</v>
      </c>
      <c r="AU86" s="19"/>
      <c r="AV86" s="20"/>
      <c r="AW86" s="223" t="s">
        <v>76</v>
      </c>
      <c r="AX86" s="39"/>
      <c r="AY86" s="138">
        <v>7885</v>
      </c>
      <c r="AZ86" s="39"/>
      <c r="BA86" s="149"/>
      <c r="BC86" s="180"/>
    </row>
    <row r="87" spans="1:55" x14ac:dyDescent="0.25">
      <c r="A87" s="165"/>
      <c r="B87" s="222" t="s">
        <v>260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>
        <v>7</v>
      </c>
      <c r="AS87" s="138"/>
      <c r="AT87" s="144">
        <f t="shared" ref="AT87" si="58">IF(SUM(D87:AS87)=0,"",SUM(D87:AS87))</f>
        <v>55</v>
      </c>
      <c r="AU87" s="113">
        <f t="shared" ref="AU87" si="59">IF(COUNTA(D87:AS87)=0,"",COUNTA(D87:AS87))</f>
        <v>6</v>
      </c>
      <c r="AV87" s="313" t="s">
        <v>601</v>
      </c>
      <c r="AW87" s="222" t="s">
        <v>260</v>
      </c>
      <c r="AX87" s="39"/>
      <c r="AY87" s="138">
        <v>48</v>
      </c>
      <c r="AZ87" s="39"/>
      <c r="BA87" s="149"/>
      <c r="BC87" s="180"/>
    </row>
    <row r="88" spans="1:55" x14ac:dyDescent="0.25">
      <c r="A88" s="137"/>
      <c r="B88" s="224" t="s">
        <v>271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>
        <f>+AR86/AR87</f>
        <v>169.85714285714286</v>
      </c>
      <c r="AS88" s="137"/>
      <c r="AT88" s="137">
        <f t="shared" si="9"/>
        <v>164.98181818181817</v>
      </c>
      <c r="AU88" s="25"/>
      <c r="AV88" s="20"/>
      <c r="AW88" s="224" t="s">
        <v>271</v>
      </c>
      <c r="AX88" s="39"/>
      <c r="AY88" s="137">
        <f>IF(AY86="","",AY86/AY87)</f>
        <v>164.27083333333334</v>
      </c>
      <c r="AZ88" s="39"/>
      <c r="BA88" s="140"/>
      <c r="BC88" s="180"/>
    </row>
    <row r="89" spans="1:55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/>
      <c r="AN89" s="144"/>
      <c r="AO89" s="144"/>
      <c r="AP89" s="144"/>
      <c r="AQ89" s="144"/>
      <c r="AR89" s="144"/>
      <c r="AS89" s="144"/>
      <c r="AT89" s="144">
        <f>IF(SUM(D89:AS89)=0,"",SUM(D89:AS89))</f>
        <v>1698</v>
      </c>
      <c r="AU89" s="19"/>
      <c r="AV89" s="23"/>
      <c r="AW89" s="37" t="s">
        <v>76</v>
      </c>
      <c r="AX89" s="39"/>
      <c r="AY89" s="138">
        <v>2257</v>
      </c>
      <c r="AZ89" s="39"/>
      <c r="BA89" s="144"/>
      <c r="BC89" s="179"/>
    </row>
    <row r="90" spans="1:55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/>
      <c r="AN90" s="144"/>
      <c r="AO90" s="144"/>
      <c r="AP90" s="144"/>
      <c r="AQ90" s="144"/>
      <c r="AR90" s="144"/>
      <c r="AS90" s="144"/>
      <c r="AT90" s="144">
        <f t="shared" ref="AT90" si="60">IF(SUM(D90:AS90)=0,"",SUM(D90:AS90))</f>
        <v>11</v>
      </c>
      <c r="AU90" s="113">
        <f t="shared" ref="AU90" si="61">IF(COUNTA(D90:AS90)=0,"",COUNTA(D90:AS90))</f>
        <v>2</v>
      </c>
      <c r="AV90" s="159" t="s">
        <v>541</v>
      </c>
      <c r="AW90" s="27" t="s">
        <v>77</v>
      </c>
      <c r="AX90" s="39"/>
      <c r="AY90" s="138">
        <v>15</v>
      </c>
      <c r="AZ90" s="39"/>
      <c r="BA90" s="144"/>
      <c r="BC90" s="179"/>
    </row>
    <row r="91" spans="1:55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2">+AH89/AH90</f>
        <v>133.80000000000001</v>
      </c>
      <c r="AI91" s="137"/>
      <c r="AJ91" s="137"/>
      <c r="AK91" s="137">
        <f t="shared" ref="AK91" si="63">+AK89/AK90</f>
        <v>171.5</v>
      </c>
      <c r="AL91" s="137"/>
      <c r="AM91" s="137"/>
      <c r="AN91" s="137"/>
      <c r="AO91" s="137"/>
      <c r="AP91" s="137"/>
      <c r="AQ91" s="137"/>
      <c r="AR91" s="137"/>
      <c r="AS91" s="137"/>
      <c r="AT91" s="137">
        <f t="shared" si="9"/>
        <v>154.36363636363637</v>
      </c>
      <c r="AU91" s="25"/>
      <c r="AV91" s="23"/>
      <c r="AW91" s="134" t="s">
        <v>78</v>
      </c>
      <c r="AX91" s="39"/>
      <c r="AY91" s="137">
        <f>IF(AY89="","",AY89/AY90)</f>
        <v>150.46666666666667</v>
      </c>
      <c r="AZ91" s="39"/>
      <c r="BA91" s="140"/>
      <c r="BC91" s="180"/>
    </row>
    <row r="92" spans="1:55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>
        <v>1127</v>
      </c>
      <c r="AS92" s="144"/>
      <c r="AT92" s="144">
        <f>IF(SUM(D92:AS92)=0,"",SUM(D92:AS92))</f>
        <v>3097</v>
      </c>
      <c r="AU92" s="19"/>
      <c r="AV92" s="159"/>
      <c r="AW92" s="40" t="s">
        <v>79</v>
      </c>
      <c r="AX92" s="39"/>
      <c r="AY92" s="111">
        <v>4094</v>
      </c>
      <c r="AZ92" s="39"/>
      <c r="BA92" s="144"/>
      <c r="BC92" s="181"/>
    </row>
    <row r="93" spans="1:55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/>
      <c r="AN93" s="144"/>
      <c r="AO93" s="144"/>
      <c r="AP93" s="144"/>
      <c r="AQ93" s="144"/>
      <c r="AR93" s="144">
        <v>7</v>
      </c>
      <c r="AS93" s="144"/>
      <c r="AT93" s="144">
        <f t="shared" ref="AT93" si="64">IF(SUM(D93:AS93)=0,"",SUM(D93:AS93))</f>
        <v>19</v>
      </c>
      <c r="AU93" s="113">
        <f t="shared" ref="AU93" si="65">IF(COUNTA(D93:AS93)=0,"",COUNTA(D93:AS93))</f>
        <v>3</v>
      </c>
      <c r="AV93" s="315" t="s">
        <v>602</v>
      </c>
      <c r="AW93" s="31" t="s">
        <v>80</v>
      </c>
      <c r="AX93" s="39"/>
      <c r="AY93" s="111">
        <v>25</v>
      </c>
      <c r="AZ93" s="39"/>
      <c r="BA93" s="144"/>
      <c r="BC93" s="181"/>
    </row>
    <row r="94" spans="1:55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37">
        <f>+AR92/AR93</f>
        <v>161</v>
      </c>
      <c r="AS94" s="140"/>
      <c r="AT94" s="137">
        <f t="shared" ref="AT94" si="66">IF(AT92="","",AT92/AT93)</f>
        <v>163</v>
      </c>
      <c r="AU94" s="25"/>
      <c r="AV94" s="23"/>
      <c r="AW94" s="132" t="s">
        <v>81</v>
      </c>
      <c r="AX94" s="39"/>
      <c r="AY94" s="137">
        <f>IF(AY92="","",AY92/AY93)</f>
        <v>163.76</v>
      </c>
      <c r="AZ94" s="39"/>
      <c r="BA94" s="140"/>
      <c r="BC94" s="180"/>
    </row>
    <row r="95" spans="1:55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 t="str">
        <f>IF(SUM(D95:F95)=0,"",SUM(D95:F95))</f>
        <v/>
      </c>
      <c r="AU95" s="19"/>
      <c r="AV95" s="23"/>
      <c r="AW95" s="37" t="s">
        <v>82</v>
      </c>
      <c r="AX95" s="39"/>
      <c r="AY95" s="111">
        <v>2135</v>
      </c>
      <c r="AZ95" s="39"/>
      <c r="BA95" s="149"/>
      <c r="BC95" s="181"/>
    </row>
    <row r="96" spans="1:55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 t="str">
        <f>IF(SUM(D96:F96)=0,"",SUM(D96:F96))</f>
        <v/>
      </c>
      <c r="AU96" s="113" t="str">
        <f>IF(COUNTA(D96:F96)=0,"",COUNTA(D96:F96))</f>
        <v/>
      </c>
      <c r="AV96" s="159"/>
      <c r="AW96" s="27" t="s">
        <v>83</v>
      </c>
      <c r="AX96" s="39"/>
      <c r="AY96" s="113">
        <v>13</v>
      </c>
      <c r="AZ96" s="39"/>
      <c r="BA96" s="144"/>
      <c r="BC96" s="182"/>
    </row>
    <row r="97" spans="1:55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37" t="str">
        <f t="shared" ref="AT97" si="67">IF(AT95="","",AT95/AT96)</f>
        <v/>
      </c>
      <c r="AU97" s="25"/>
      <c r="AV97" s="23"/>
      <c r="AW97" s="134" t="s">
        <v>84</v>
      </c>
      <c r="AX97" s="39"/>
      <c r="AY97" s="137">
        <f>IF(AY95="","",AY95/AY96)</f>
        <v>164.23076923076923</v>
      </c>
      <c r="AZ97" s="39"/>
      <c r="BA97" s="140"/>
      <c r="BC97" s="180"/>
    </row>
    <row r="98" spans="1:55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v>1030</v>
      </c>
      <c r="AN98" s="144"/>
      <c r="AO98" s="144"/>
      <c r="AP98" s="144"/>
      <c r="AQ98" s="144"/>
      <c r="AR98" s="144"/>
      <c r="AS98" s="144"/>
      <c r="AT98" s="144">
        <f>IF(SUM(D98:AS98)=0,"",SUM(D98:AS98))</f>
        <v>8422</v>
      </c>
      <c r="AU98" s="19"/>
      <c r="AV98" s="159"/>
      <c r="AW98" s="40" t="s">
        <v>85</v>
      </c>
      <c r="AX98" s="39"/>
      <c r="AY98" s="113">
        <v>5740</v>
      </c>
      <c r="AZ98" s="39"/>
      <c r="BA98" s="144"/>
      <c r="BC98" s="182"/>
    </row>
    <row r="99" spans="1:55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v>6</v>
      </c>
      <c r="AN99" s="144"/>
      <c r="AO99" s="144"/>
      <c r="AP99" s="144"/>
      <c r="AQ99" s="144"/>
      <c r="AR99" s="144"/>
      <c r="AS99" s="144"/>
      <c r="AT99" s="144">
        <f t="shared" ref="AT99" si="68">IF(SUM(D99:AS99)=0,"",SUM(D99:AS99))</f>
        <v>50</v>
      </c>
      <c r="AU99" s="113">
        <f t="shared" ref="AU99" si="69">IF(COUNTA(D99:AS99)=0,"",COUNTA(D99:AS99))</f>
        <v>6</v>
      </c>
      <c r="AV99" s="159" t="s">
        <v>580</v>
      </c>
      <c r="AW99" s="31" t="s">
        <v>86</v>
      </c>
      <c r="AX99" s="39"/>
      <c r="AY99" s="113">
        <v>35</v>
      </c>
      <c r="AZ99" s="39"/>
      <c r="BA99" s="144"/>
      <c r="BC99" s="182"/>
    </row>
    <row r="100" spans="1:55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>+AM98/AM99</f>
        <v>171.66666666666666</v>
      </c>
      <c r="AN100" s="137"/>
      <c r="AO100" s="137"/>
      <c r="AP100" s="137"/>
      <c r="AQ100" s="137"/>
      <c r="AR100" s="137"/>
      <c r="AS100" s="137"/>
      <c r="AT100" s="137">
        <f t="shared" ref="AT100:AT127" si="70">IF(AT98="","",AT98/AT99)</f>
        <v>168.44</v>
      </c>
      <c r="AU100" s="25"/>
      <c r="AV100" s="23"/>
      <c r="AW100" s="132" t="s">
        <v>87</v>
      </c>
      <c r="AX100" s="39"/>
      <c r="AY100" s="137">
        <f>IF(AY98="","",AY98/AY99)</f>
        <v>164</v>
      </c>
      <c r="AZ100" s="39"/>
      <c r="BA100" s="140">
        <f>AT100-A100</f>
        <v>15.606666666666655</v>
      </c>
      <c r="BC100" s="180"/>
    </row>
    <row r="101" spans="1:55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/>
      <c r="AN101" s="144"/>
      <c r="AO101" s="144">
        <v>1873</v>
      </c>
      <c r="AP101" s="144"/>
      <c r="AQ101" s="144"/>
      <c r="AR101" s="144"/>
      <c r="AS101" s="144"/>
      <c r="AT101" s="144">
        <f>IF(SUM(D101:AS101)=0,"",SUM(D101:AS101))</f>
        <v>5757</v>
      </c>
      <c r="AU101" s="19"/>
      <c r="AV101" s="20"/>
      <c r="AW101" s="37" t="s">
        <v>88</v>
      </c>
      <c r="AX101" s="39"/>
      <c r="AY101" s="138">
        <v>9694</v>
      </c>
      <c r="AZ101" s="39"/>
      <c r="BA101" s="144"/>
      <c r="BC101" s="179"/>
    </row>
    <row r="102" spans="1:55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/>
      <c r="AN102" s="144"/>
      <c r="AO102" s="144">
        <v>9</v>
      </c>
      <c r="AP102" s="144"/>
      <c r="AQ102" s="144"/>
      <c r="AR102" s="144"/>
      <c r="AS102" s="144"/>
      <c r="AT102" s="144">
        <f t="shared" ref="AT102" si="71">IF(SUM(D102:AS102)=0,"",SUM(D102:AS102))</f>
        <v>30</v>
      </c>
      <c r="AU102" s="113">
        <f t="shared" ref="AU102" si="72">IF(COUNTA(D102:AS102)=0,"",COUNTA(D102:AS102))</f>
        <v>4</v>
      </c>
      <c r="AV102" s="159" t="s">
        <v>575</v>
      </c>
      <c r="AW102" s="27" t="s">
        <v>89</v>
      </c>
      <c r="AX102" s="39"/>
      <c r="AY102" s="138">
        <v>51</v>
      </c>
      <c r="AZ102" s="39"/>
      <c r="BA102" s="144"/>
      <c r="BC102" s="179"/>
    </row>
    <row r="103" spans="1:55" x14ac:dyDescent="0.25">
      <c r="A103" s="168">
        <f>A101/A102</f>
        <v>191.75</v>
      </c>
      <c r="B103" s="134" t="s">
        <v>90</v>
      </c>
      <c r="C103" s="22" t="s">
        <v>24</v>
      </c>
      <c r="D103" s="187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8">
        <f>+AK101/AK102</f>
        <v>212.66666666666666</v>
      </c>
      <c r="AL103" s="188"/>
      <c r="AM103" s="188"/>
      <c r="AN103" s="188"/>
      <c r="AO103" s="188">
        <f>+AO101/AO102</f>
        <v>208.11111111111111</v>
      </c>
      <c r="AP103" s="188"/>
      <c r="AQ103" s="188"/>
      <c r="AR103" s="188"/>
      <c r="AS103" s="188"/>
      <c r="AT103" s="168">
        <f t="shared" si="70"/>
        <v>191.9</v>
      </c>
      <c r="AU103" s="25"/>
      <c r="AV103" s="202"/>
      <c r="AW103" s="134" t="s">
        <v>90</v>
      </c>
      <c r="AX103" s="39"/>
      <c r="AY103" s="137">
        <f>IF(AY101="","",AY101/AY102)</f>
        <v>190.07843137254903</v>
      </c>
      <c r="AZ103" s="39"/>
      <c r="BA103" s="140">
        <f>AT103-A103</f>
        <v>0.15000000000000568</v>
      </c>
      <c r="BC103" s="180"/>
    </row>
    <row r="104" spans="1:55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/>
      <c r="AN104" s="144"/>
      <c r="AO104" s="144"/>
      <c r="AP104" s="144"/>
      <c r="AQ104" s="144">
        <v>2008</v>
      </c>
      <c r="AS104" s="144"/>
      <c r="AT104" s="144">
        <f>IF(SUM(D104:AS104)=0,"",SUM(D104:AS104))</f>
        <v>9310</v>
      </c>
      <c r="AU104" s="19"/>
      <c r="AV104" s="159"/>
      <c r="AW104" s="40" t="s">
        <v>88</v>
      </c>
      <c r="AX104" s="39"/>
      <c r="AY104" s="111">
        <v>11201</v>
      </c>
      <c r="AZ104" s="39"/>
      <c r="BA104" s="144"/>
      <c r="BC104" s="181"/>
    </row>
    <row r="105" spans="1:55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/>
      <c r="AN105" s="144"/>
      <c r="AO105" s="144"/>
      <c r="AP105" s="144"/>
      <c r="AQ105" s="144">
        <v>11</v>
      </c>
      <c r="AS105" s="144"/>
      <c r="AT105" s="144">
        <f t="shared" ref="AT105" si="73">IF(SUM(D105:AS105)=0,"",SUM(D105:AS105))</f>
        <v>53</v>
      </c>
      <c r="AU105" s="113">
        <f t="shared" ref="AU105" si="74">IF(COUNTA(D105:AS105)=0,"",COUNTA(D105:AS105))</f>
        <v>5</v>
      </c>
      <c r="AV105" s="313" t="s">
        <v>600</v>
      </c>
      <c r="AW105" s="31" t="s">
        <v>91</v>
      </c>
      <c r="AX105" s="39"/>
      <c r="AY105" s="111">
        <v>64</v>
      </c>
      <c r="AZ105" s="39"/>
      <c r="BA105" s="144"/>
      <c r="BC105" s="181"/>
    </row>
    <row r="106" spans="1:55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5">+AK104/AK105</f>
        <v>167.16666666666666</v>
      </c>
      <c r="AL106" s="137"/>
      <c r="AM106" s="137"/>
      <c r="AN106" s="137"/>
      <c r="AO106" s="137"/>
      <c r="AP106" s="137"/>
      <c r="AQ106" s="137">
        <f>+AQ104/AQ105</f>
        <v>182.54545454545453</v>
      </c>
      <c r="AR106" s="314"/>
      <c r="AS106" s="137"/>
      <c r="AT106" s="137">
        <f t="shared" si="70"/>
        <v>175.66037735849056</v>
      </c>
      <c r="AU106" s="25"/>
      <c r="AV106" s="159"/>
      <c r="AW106" s="132" t="s">
        <v>92</v>
      </c>
      <c r="AX106" s="39"/>
      <c r="AY106" s="137">
        <f>IF(AY104="","",AY104/AY105)</f>
        <v>175.015625</v>
      </c>
      <c r="AZ106" s="39"/>
      <c r="BA106" s="140">
        <f>AT106-A106</f>
        <v>-0.36089923725413087</v>
      </c>
      <c r="BC106" s="180"/>
    </row>
    <row r="107" spans="1:55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>
        <v>705</v>
      </c>
      <c r="AS107" s="144"/>
      <c r="AT107" s="144">
        <f>IF(SUM(D107:AS107)=0,"",SUM(D107:AS107))</f>
        <v>3548</v>
      </c>
      <c r="AU107" s="19"/>
      <c r="AV107" s="23"/>
      <c r="AW107" s="40" t="s">
        <v>93</v>
      </c>
      <c r="AX107" s="39"/>
      <c r="AY107" s="111">
        <v>5187</v>
      </c>
      <c r="AZ107" s="39"/>
      <c r="BA107" s="144"/>
      <c r="BC107" s="181"/>
    </row>
    <row r="108" spans="1:55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>
        <v>4</v>
      </c>
      <c r="AS108" s="144"/>
      <c r="AT108" s="144">
        <f t="shared" ref="AT108" si="76">IF(SUM(D108:AS108)=0,"",SUM(D108:AS108))</f>
        <v>22</v>
      </c>
      <c r="AU108" s="113">
        <f t="shared" ref="AU108" si="77">IF(COUNTA(D108:AS108)=0,"",COUNTA(D108:AS108))</f>
        <v>4</v>
      </c>
      <c r="AV108" s="313" t="s">
        <v>599</v>
      </c>
      <c r="AW108" s="31" t="s">
        <v>94</v>
      </c>
      <c r="AX108" s="39"/>
      <c r="AY108" s="111">
        <v>32</v>
      </c>
      <c r="AZ108" s="39"/>
      <c r="BA108" s="144"/>
      <c r="BC108" s="181"/>
    </row>
    <row r="109" spans="1:55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>
        <f>+AR107/AR108</f>
        <v>176.25</v>
      </c>
      <c r="AS109" s="137"/>
      <c r="AT109" s="137">
        <f t="shared" si="70"/>
        <v>161.27272727272728</v>
      </c>
      <c r="AU109" s="25"/>
      <c r="AV109" s="23"/>
      <c r="AW109" s="132" t="s">
        <v>95</v>
      </c>
      <c r="AX109" s="39"/>
      <c r="AY109" s="137">
        <f>IF(AY107="","",AY107/AY108)</f>
        <v>162.09375</v>
      </c>
      <c r="AZ109" s="39"/>
      <c r="BA109" s="140">
        <f>AT109-A109</f>
        <v>-4.4415584415584419</v>
      </c>
      <c r="BC109" s="180"/>
    </row>
    <row r="110" spans="1:55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38">
        <v>897</v>
      </c>
      <c r="AN110" s="138"/>
      <c r="AO110" s="138"/>
      <c r="AP110" s="138"/>
      <c r="AQ110" s="138"/>
      <c r="AR110" s="138"/>
      <c r="AS110" s="138"/>
      <c r="AT110" s="144">
        <f>IF(SUM(D110:AS110)=0,"",SUM(D110:AS110))</f>
        <v>11131</v>
      </c>
      <c r="AU110" s="19"/>
      <c r="AV110" s="23"/>
      <c r="AW110" s="40" t="s">
        <v>211</v>
      </c>
      <c r="AX110" s="39"/>
      <c r="AY110" s="138">
        <v>15848</v>
      </c>
      <c r="AZ110" s="39"/>
      <c r="BA110" s="149"/>
      <c r="BC110" s="180"/>
    </row>
    <row r="111" spans="1:55" x14ac:dyDescent="0.25">
      <c r="A111" s="138">
        <v>84</v>
      </c>
      <c r="B111" s="131" t="s">
        <v>258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38">
        <v>7</v>
      </c>
      <c r="AN111" s="138"/>
      <c r="AO111" s="138"/>
      <c r="AP111" s="138"/>
      <c r="AQ111" s="138"/>
      <c r="AR111" s="138"/>
      <c r="AS111" s="138"/>
      <c r="AT111" s="144">
        <f t="shared" ref="AT111" si="78">IF(SUM(D111:AS111)=0,"",SUM(D111:AS111))</f>
        <v>83</v>
      </c>
      <c r="AU111" s="113">
        <f t="shared" ref="AU111" si="79">IF(COUNTA(D111:AS111)=0,"",COUNTA(D111:AS111))</f>
        <v>10</v>
      </c>
      <c r="AV111" s="309" t="s">
        <v>576</v>
      </c>
      <c r="AW111" s="131" t="s">
        <v>258</v>
      </c>
      <c r="AX111" s="39"/>
      <c r="AY111" s="138">
        <v>115</v>
      </c>
      <c r="AZ111" s="39"/>
      <c r="BA111" s="149"/>
      <c r="BC111" s="180"/>
    </row>
    <row r="112" spans="1:55" x14ac:dyDescent="0.25">
      <c r="A112" s="137">
        <f>A110/A111</f>
        <v>139.8452380952381</v>
      </c>
      <c r="B112" s="132" t="s">
        <v>269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>+AM110/AM111</f>
        <v>128.14285714285714</v>
      </c>
      <c r="AN112" s="137"/>
      <c r="AO112" s="137"/>
      <c r="AP112" s="137"/>
      <c r="AQ112" s="137"/>
      <c r="AR112" s="137"/>
      <c r="AS112" s="137"/>
      <c r="AT112" s="137">
        <f t="shared" si="70"/>
        <v>134.10843373493975</v>
      </c>
      <c r="AU112" s="25"/>
      <c r="AV112" s="23"/>
      <c r="AW112" s="132" t="s">
        <v>269</v>
      </c>
      <c r="AX112" s="39"/>
      <c r="AY112" s="137">
        <f>IF(AY110="","",AY110/AY111)</f>
        <v>137.80869565217392</v>
      </c>
      <c r="AZ112" s="39"/>
      <c r="BA112" s="140">
        <f>AT112-A112</f>
        <v>-5.7368043602983505</v>
      </c>
      <c r="BC112" s="180"/>
    </row>
    <row r="113" spans="1:53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1855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/>
      <c r="AN113" s="144"/>
      <c r="AO113" s="144"/>
      <c r="AP113" s="144"/>
      <c r="AQ113" s="144">
        <v>1797</v>
      </c>
      <c r="AS113" s="144"/>
      <c r="AT113" s="144">
        <f>IF(SUM(D113:AS113)=0,"",SUM(D113:AS113))</f>
        <v>18254</v>
      </c>
      <c r="AU113" s="19"/>
      <c r="AV113" s="23"/>
      <c r="AW113" s="40" t="s">
        <v>211</v>
      </c>
      <c r="AX113" s="39"/>
      <c r="AY113" s="138">
        <v>29378</v>
      </c>
      <c r="AZ113" s="39"/>
      <c r="BA113" s="149"/>
    </row>
    <row r="114" spans="1:53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/>
      <c r="AN114" s="144"/>
      <c r="AO114" s="144"/>
      <c r="AP114" s="144"/>
      <c r="AQ114" s="144">
        <v>11</v>
      </c>
      <c r="AS114" s="144"/>
      <c r="AT114" s="144">
        <f t="shared" ref="AT114" si="80">IF(SUM(D114:AS114)=0,"",SUM(D114:AS114))</f>
        <v>105</v>
      </c>
      <c r="AU114" s="113">
        <f t="shared" ref="AU114" si="81">IF(COUNTA(D114:AS114)=0,"",COUNTA(D114:AS114))</f>
        <v>9</v>
      </c>
      <c r="AV114" s="313" t="s">
        <v>598</v>
      </c>
      <c r="AW114" s="131" t="s">
        <v>212</v>
      </c>
      <c r="AX114" s="39"/>
      <c r="AY114" s="138">
        <v>169</v>
      </c>
      <c r="AZ114" s="39"/>
      <c r="BA114" s="149"/>
    </row>
    <row r="115" spans="1:53" x14ac:dyDescent="0.25">
      <c r="A115" s="137">
        <f>A113/A114</f>
        <v>176.44099378881987</v>
      </c>
      <c r="B115" s="176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168.63636363636363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8">
        <f>+AK113/AK114</f>
        <v>202.66666666666666</v>
      </c>
      <c r="AL115" s="188"/>
      <c r="AM115" s="188"/>
      <c r="AN115" s="188"/>
      <c r="AO115" s="188"/>
      <c r="AP115" s="188"/>
      <c r="AQ115" s="137">
        <f>+AQ113/AQ114</f>
        <v>163.36363636363637</v>
      </c>
      <c r="AR115" s="314"/>
      <c r="AS115" s="188"/>
      <c r="AT115" s="137">
        <f t="shared" si="70"/>
        <v>173.84761904761905</v>
      </c>
      <c r="AU115" s="25"/>
      <c r="AV115" s="159"/>
      <c r="AW115" s="176" t="s">
        <v>215</v>
      </c>
      <c r="AX115" s="39"/>
      <c r="AY115" s="137">
        <f>IF(AY113="","",AY113/AY114)</f>
        <v>173.83431952662721</v>
      </c>
      <c r="AZ115" s="39"/>
      <c r="BA115" s="140">
        <f>AT115-A115</f>
        <v>-2.5933747412008188</v>
      </c>
    </row>
    <row r="116" spans="1:53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>
        <v>449</v>
      </c>
      <c r="AS116" s="144"/>
      <c r="AT116" s="144">
        <f>IF(SUM(D116:AS116)=0,"",SUM(D116:AS116))</f>
        <v>5182</v>
      </c>
      <c r="AU116" s="19"/>
      <c r="AV116" s="23"/>
      <c r="AW116" s="40" t="s">
        <v>96</v>
      </c>
      <c r="AX116" s="39"/>
      <c r="AY116" s="111">
        <v>12640</v>
      </c>
      <c r="AZ116" s="39"/>
      <c r="BA116" s="144"/>
    </row>
    <row r="117" spans="1:53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>
        <v>3</v>
      </c>
      <c r="AS117" s="144"/>
      <c r="AT117" s="144">
        <f t="shared" ref="AT117" si="82">IF(SUM(D117:AS117)=0,"",SUM(D117:AS117))</f>
        <v>32</v>
      </c>
      <c r="AU117" s="113">
        <f t="shared" ref="AU117" si="83">IF(COUNTA(D117:AS117)=0,"",COUNTA(D117:AS117))</f>
        <v>5</v>
      </c>
      <c r="AV117" s="313" t="s">
        <v>598</v>
      </c>
      <c r="AW117" s="31" t="s">
        <v>97</v>
      </c>
      <c r="AX117" s="39"/>
      <c r="AY117" s="111">
        <v>77</v>
      </c>
      <c r="AZ117" s="39"/>
      <c r="BA117" s="144"/>
    </row>
    <row r="118" spans="1:53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>
        <f>+AQ116/AQ117</f>
        <v>149.66666666666666</v>
      </c>
      <c r="AR118" s="314"/>
      <c r="AS118" s="137"/>
      <c r="AT118" s="137">
        <f t="shared" si="70"/>
        <v>161.9375</v>
      </c>
      <c r="AU118" s="25"/>
      <c r="AV118" s="23"/>
      <c r="AW118" s="132" t="s">
        <v>98</v>
      </c>
      <c r="AX118" s="39"/>
      <c r="AY118" s="137">
        <f>IF(AY116="","",AY116/AY117)</f>
        <v>164.15584415584416</v>
      </c>
      <c r="AZ118" s="39"/>
      <c r="BA118" s="140">
        <f>AT118-A118</f>
        <v>-4.536858974358978</v>
      </c>
    </row>
    <row r="119" spans="1:53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/>
      <c r="AN119" s="144"/>
      <c r="AO119" s="144"/>
      <c r="AP119" s="144"/>
      <c r="AQ119" s="144"/>
      <c r="AR119" s="144"/>
      <c r="AS119" s="144">
        <v>1012</v>
      </c>
      <c r="AT119" s="144">
        <f>IF(SUM(D119:AS119)=0,"",SUM(D119:AS119))</f>
        <v>13248</v>
      </c>
      <c r="AU119" s="19"/>
      <c r="AV119" s="23"/>
      <c r="AW119" s="37" t="s">
        <v>205</v>
      </c>
      <c r="AX119" s="39"/>
      <c r="AY119" s="138">
        <v>25859</v>
      </c>
      <c r="AZ119" s="39"/>
      <c r="BA119" s="149"/>
    </row>
    <row r="120" spans="1:53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/>
      <c r="AN120" s="144"/>
      <c r="AO120" s="144"/>
      <c r="AP120" s="144"/>
      <c r="AQ120" s="144"/>
      <c r="AR120" s="144"/>
      <c r="AS120" s="144">
        <v>6</v>
      </c>
      <c r="AT120" s="144">
        <f t="shared" ref="AT120" si="84">IF(SUM(D120:AS120)=0,"",SUM(D120:AS120))</f>
        <v>76</v>
      </c>
      <c r="AU120" s="113">
        <f t="shared" ref="AU120" si="85">IF(COUNTA(D120:AS120)=0,"",COUNTA(D120:AS120))</f>
        <v>10</v>
      </c>
      <c r="AV120" s="313" t="s">
        <v>597</v>
      </c>
      <c r="AW120" s="37" t="s">
        <v>206</v>
      </c>
      <c r="AX120" s="39"/>
      <c r="AY120" s="138">
        <v>146</v>
      </c>
      <c r="AZ120" s="39"/>
      <c r="BA120" s="149"/>
    </row>
    <row r="121" spans="1:53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/>
      <c r="AN121" s="137"/>
      <c r="AO121" s="137"/>
      <c r="AP121" s="137"/>
      <c r="AQ121" s="137"/>
      <c r="AR121" s="137"/>
      <c r="AS121" s="137">
        <f>+AS119/AS120</f>
        <v>168.66666666666666</v>
      </c>
      <c r="AT121" s="137">
        <f t="shared" si="70"/>
        <v>174.31578947368422</v>
      </c>
      <c r="AU121" s="25"/>
      <c r="AV121" s="23"/>
      <c r="AW121" s="134" t="s">
        <v>207</v>
      </c>
      <c r="AX121" s="39"/>
      <c r="AY121" s="137">
        <f>IF(AY119="","",AY119/AY120)</f>
        <v>177.11643835616439</v>
      </c>
      <c r="AZ121" s="39"/>
      <c r="BA121" s="140">
        <f>AT121-A121</f>
        <v>-7.1842105263157805</v>
      </c>
    </row>
    <row r="122" spans="1:53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/>
      <c r="AN122" s="144">
        <v>733</v>
      </c>
      <c r="AO122" s="144"/>
      <c r="AP122" s="144"/>
      <c r="AQ122" s="144"/>
      <c r="AR122" s="144"/>
      <c r="AS122" s="144"/>
      <c r="AT122" s="144">
        <f>IF(SUM(D122:AS122)=0,"",SUM(D122:AS122))</f>
        <v>5338</v>
      </c>
      <c r="AU122" s="19"/>
      <c r="AV122" s="23"/>
      <c r="AW122" s="37" t="s">
        <v>99</v>
      </c>
      <c r="AX122" s="39"/>
      <c r="AY122" s="138">
        <v>7336</v>
      </c>
      <c r="AZ122" s="39"/>
      <c r="BA122" s="149"/>
    </row>
    <row r="123" spans="1:53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/>
      <c r="AN123" s="144">
        <v>5</v>
      </c>
      <c r="AO123" s="144"/>
      <c r="AP123" s="144"/>
      <c r="AQ123" s="144"/>
      <c r="AR123" s="144"/>
      <c r="AS123" s="144"/>
      <c r="AT123" s="144">
        <f t="shared" ref="AT123" si="86">IF(SUM(D123:AS123)=0,"",SUM(D123:AS123))</f>
        <v>36</v>
      </c>
      <c r="AU123" s="113">
        <f t="shared" ref="AU123" si="87">IF(COUNTA(D123:AS123)=0,"",COUNTA(D123:AS123))</f>
        <v>6</v>
      </c>
      <c r="AV123" s="308" t="s">
        <v>577</v>
      </c>
      <c r="AW123" s="27" t="s">
        <v>100</v>
      </c>
      <c r="AX123" s="39"/>
      <c r="AY123" s="138">
        <v>49</v>
      </c>
      <c r="AZ123" s="39"/>
      <c r="BA123" s="149"/>
    </row>
    <row r="124" spans="1:53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/>
      <c r="AN124" s="137">
        <f>+AN122/AN123</f>
        <v>146.6</v>
      </c>
      <c r="AO124" s="137"/>
      <c r="AP124" s="137"/>
      <c r="AQ124" s="137"/>
      <c r="AR124" s="137"/>
      <c r="AS124" s="137"/>
      <c r="AT124" s="137">
        <f t="shared" si="70"/>
        <v>148.27777777777777</v>
      </c>
      <c r="AU124" s="25"/>
      <c r="AV124" s="41"/>
      <c r="AW124" s="134" t="s">
        <v>101</v>
      </c>
      <c r="AX124" s="39"/>
      <c r="AY124" s="137">
        <f>IF(AY122="","",AY122/AY123)</f>
        <v>149.71428571428572</v>
      </c>
      <c r="AZ124" s="39"/>
      <c r="BA124" s="140">
        <f>AT124-A124</f>
        <v>1.844941956882252</v>
      </c>
    </row>
    <row r="125" spans="1:53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/>
      <c r="AN125" s="144"/>
      <c r="AO125" s="144">
        <v>767</v>
      </c>
      <c r="AP125" s="144"/>
      <c r="AQ125" s="144"/>
      <c r="AR125" s="144"/>
      <c r="AS125" s="144"/>
      <c r="AT125" s="144">
        <f>IF(SUM(D125:AS125)=0,"",SUM(D125:AS125))</f>
        <v>2288</v>
      </c>
      <c r="AU125" s="19"/>
      <c r="AV125" s="23"/>
      <c r="AW125" s="37" t="s">
        <v>102</v>
      </c>
      <c r="AX125" s="39"/>
      <c r="AY125" s="138">
        <v>1155</v>
      </c>
      <c r="AZ125" s="39"/>
      <c r="BA125" s="144"/>
    </row>
    <row r="126" spans="1:53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/>
      <c r="AN126" s="144"/>
      <c r="AO126" s="144">
        <v>4</v>
      </c>
      <c r="AP126" s="144"/>
      <c r="AQ126" s="144"/>
      <c r="AR126" s="144"/>
      <c r="AS126" s="144"/>
      <c r="AT126" s="144">
        <f t="shared" ref="AT126" si="88">IF(SUM(D126:AS126)=0,"",SUM(D126:AS126))</f>
        <v>12</v>
      </c>
      <c r="AU126" s="113">
        <f t="shared" ref="AU126" si="89">IF(COUNTA(D126:AS126)=0,"",COUNTA(D126:AS126))</f>
        <v>2</v>
      </c>
      <c r="AV126" s="159" t="s">
        <v>578</v>
      </c>
      <c r="AW126" s="27" t="s">
        <v>26</v>
      </c>
      <c r="AX126" s="39"/>
      <c r="AY126" s="138">
        <v>7</v>
      </c>
      <c r="AZ126" s="39"/>
      <c r="BA126" s="144"/>
    </row>
    <row r="127" spans="1:53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40"/>
      <c r="AN127" s="140"/>
      <c r="AO127" s="168">
        <f>+AO125/AO126</f>
        <v>191.75</v>
      </c>
      <c r="AP127" s="168"/>
      <c r="AQ127" s="168"/>
      <c r="AR127" s="168"/>
      <c r="AS127" s="168"/>
      <c r="AT127" s="168">
        <f t="shared" si="70"/>
        <v>190.66666666666666</v>
      </c>
      <c r="AU127" s="25"/>
      <c r="AV127" s="159"/>
      <c r="AW127" s="134" t="s">
        <v>103</v>
      </c>
      <c r="AX127" s="39"/>
      <c r="AY127" s="137">
        <f>IF(AY125="","",AY125/AY126)</f>
        <v>165</v>
      </c>
      <c r="AZ127" s="39"/>
      <c r="BA127" s="140">
        <f>AT127-A127</f>
        <v>21.309523809523796</v>
      </c>
    </row>
    <row r="128" spans="1:53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4" t="str">
        <f>IF(SUM(D128:F128)=0,"",SUM(D128:F128))</f>
        <v/>
      </c>
      <c r="AU128" s="19"/>
      <c r="AV128" s="28"/>
      <c r="AW128" s="42" t="s">
        <v>104</v>
      </c>
      <c r="AX128" s="39"/>
      <c r="AY128" s="138">
        <v>0</v>
      </c>
      <c r="AZ128" s="39"/>
      <c r="BA128" s="154"/>
    </row>
    <row r="129" spans="1:53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4" t="str">
        <f>IF(SUM(D129:F129)=0,"",SUM(D129:F129))</f>
        <v/>
      </c>
      <c r="AU129" s="113" t="str">
        <f>IF(COUNTA(D129:F129)=0,"",COUNTA(D129:F129))</f>
        <v/>
      </c>
      <c r="AV129" s="159"/>
      <c r="AW129" s="31" t="s">
        <v>74</v>
      </c>
      <c r="AX129" s="39"/>
      <c r="AY129" s="138">
        <v>0</v>
      </c>
      <c r="AZ129" s="39"/>
      <c r="BA129" s="149"/>
    </row>
    <row r="130" spans="1:53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37" t="str">
        <f t="shared" ref="AT130" si="90">IF(AT128="","",AT128/AT129)</f>
        <v/>
      </c>
      <c r="AU130" s="25"/>
      <c r="AV130" s="28"/>
      <c r="AW130" s="132" t="s">
        <v>105</v>
      </c>
      <c r="AX130" s="39"/>
      <c r="AY130" s="137"/>
      <c r="AZ130" s="39"/>
      <c r="BA130" s="140"/>
    </row>
    <row r="131" spans="1:53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1">D11+D14+D17+D20+D23+D26+D29+D32+D35+D38+D41+D44+D47+D50+D53+D56+D59+D62+D65+D68+D71+D74+D77+D80+D83+D86+D89+D92+D95+D98+D101+D104+D107+D110+D113+D116+D119+D122+D125+D128</f>
        <v>8417</v>
      </c>
      <c r="E131" s="139">
        <f t="shared" si="91"/>
        <v>2693</v>
      </c>
      <c r="F131" s="139">
        <f t="shared" si="91"/>
        <v>26552</v>
      </c>
      <c r="G131" s="139">
        <f t="shared" si="91"/>
        <v>1090</v>
      </c>
      <c r="H131" s="139">
        <f t="shared" si="91"/>
        <v>19151</v>
      </c>
      <c r="I131" s="139">
        <f t="shared" si="91"/>
        <v>21365</v>
      </c>
      <c r="J131" s="139">
        <f t="shared" si="91"/>
        <v>8681</v>
      </c>
      <c r="K131" s="139">
        <f t="shared" si="91"/>
        <v>9168</v>
      </c>
      <c r="L131" s="139">
        <f t="shared" si="91"/>
        <v>3668</v>
      </c>
      <c r="M131" s="139">
        <f t="shared" si="91"/>
        <v>8455</v>
      </c>
      <c r="N131" s="139">
        <f t="shared" si="91"/>
        <v>2807</v>
      </c>
      <c r="O131" s="139">
        <f t="shared" si="91"/>
        <v>18188</v>
      </c>
      <c r="P131" s="139">
        <f t="shared" si="91"/>
        <v>5314</v>
      </c>
      <c r="Q131" s="139">
        <f t="shared" si="91"/>
        <v>15406</v>
      </c>
      <c r="R131" s="139">
        <f t="shared" si="91"/>
        <v>7461</v>
      </c>
      <c r="S131" s="139">
        <f t="shared" si="91"/>
        <v>4274</v>
      </c>
      <c r="T131" s="139">
        <f t="shared" si="91"/>
        <v>8136</v>
      </c>
      <c r="U131" s="139">
        <f t="shared" si="91"/>
        <v>8379</v>
      </c>
      <c r="V131" s="139">
        <f t="shared" si="91"/>
        <v>6157</v>
      </c>
      <c r="W131" s="139">
        <f t="shared" si="91"/>
        <v>2174</v>
      </c>
      <c r="X131" s="139">
        <f t="shared" si="91"/>
        <v>766</v>
      </c>
      <c r="Y131" s="139">
        <f t="shared" si="91"/>
        <v>11679</v>
      </c>
      <c r="Z131" s="139">
        <f t="shared" si="91"/>
        <v>2256</v>
      </c>
      <c r="AA131" s="139">
        <f t="shared" si="91"/>
        <v>7171</v>
      </c>
      <c r="AB131" s="139">
        <f t="shared" si="91"/>
        <v>4627</v>
      </c>
      <c r="AC131" s="139">
        <f t="shared" si="91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2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2"/>
        <v>3811</v>
      </c>
      <c r="AG131" s="139">
        <f t="shared" si="92"/>
        <v>8019</v>
      </c>
      <c r="AH131" s="139">
        <f t="shared" ref="AH131:AI131" si="93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3"/>
        <v>4014</v>
      </c>
      <c r="AJ131" s="139">
        <f t="shared" ref="AJ131:AK131" si="94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4"/>
        <v>18189</v>
      </c>
      <c r="AL131" s="139">
        <f t="shared" ref="AL131:AM131" si="95">AL11+AL14+AL17+AL20+AL23+AL26+AL29+AL32+AL35+AL38+AL41+AL44+AL47+AL50+AL53+AL56+AL59+AL62+AL65+AL68+AL71+AL74+AL77+AL80+AL83+AL86+AL89+AL92+AL95+AL98+AL101+AL104+AL107+AL110+AL113+AL116+AL119+AL122+AL125+AL128</f>
        <v>20178</v>
      </c>
      <c r="AM131" s="139">
        <f t="shared" si="95"/>
        <v>3804</v>
      </c>
      <c r="AN131" s="139">
        <f t="shared" ref="AN131:AO131" si="96">AN11+AN14+AN17+AN20+AN23+AN26+AN29+AN32+AN35+AN38+AN41+AN44+AN47+AN50+AN53+AN56+AN59+AN62+AN65+AN68+AN71+AN74+AN77+AN80+AN83+AN86+AN89+AN92+AN95+AN98+AN101+AN104+AN107+AN110+AN113+AN116+AN119+AN122+AN125+AN128</f>
        <v>2790</v>
      </c>
      <c r="AO131" s="139">
        <f t="shared" si="96"/>
        <v>8504</v>
      </c>
      <c r="AP131" s="139">
        <f t="shared" ref="AP131:AS131" si="97">AP11+AP14+AP17+AP20+AP23+AP26+AP29+AP32+AP35+AP38+AP41+AP44+AP47+AP50+AP53+AP56+AP59+AP62+AP65+AP68+AP71+AP74+AP77+AP80+AP83+AP86+AP89+AP92+AP95+AP98+AP101+AP104+AP107+AP110+AP113+AP116+AP119+AP122+AP125+AP128</f>
        <v>4079</v>
      </c>
      <c r="AQ131" s="139">
        <f t="shared" ref="AQ131:AR131" si="98">AQ11+AQ14+AQ17+AQ20+AQ23+AQ26+AQ29+AQ32+AQ35+AQ38+AQ41+AQ44+AQ47+AQ50+AQ53+AQ56+AQ59+AQ62+AQ65+AQ68+AQ71+AQ74+AQ77+AQ80+AQ83+AQ86+AQ89+AQ92+AQ95+AQ98+AQ101+AQ104+AQ107+AQ110+AQ113+AQ116+AQ119+AQ122+AQ125+AQ128</f>
        <v>7529</v>
      </c>
      <c r="AR131" s="139">
        <f t="shared" si="98"/>
        <v>4648</v>
      </c>
      <c r="AS131" s="139">
        <f t="shared" si="97"/>
        <v>8115</v>
      </c>
      <c r="AT131" s="138">
        <f>SUM(D131:AS131)</f>
        <v>342836</v>
      </c>
      <c r="AU131" s="145"/>
      <c r="AV131" s="44"/>
      <c r="AW131" s="43"/>
      <c r="AX131" s="44"/>
      <c r="AY131" s="139">
        <f>AY11+AY14+AY17+AY20+AY23+AY26+AY29+AY32+AY35+AY38+AY41+AY44+AY47+AY50+AY53+AY56+AY59+AY62+AY65+AY68+AY71+AY74+AY77+AY80+AY83+AY86+AY89+AY92+AY95+AY98++AY101+AY104+AY107+AY110+AY113+AY116+AY119+AY122+AY125+AY128</f>
        <v>467682</v>
      </c>
      <c r="AZ131" s="44"/>
      <c r="BA131" s="44"/>
    </row>
    <row r="132" spans="1:53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99">D12+D15+D18+D21+D24+D27+D30+D33+D36+D39+D42+D45+D48+D51+D54+D57+D60+D63+D66+D69+D72+D75+D78+D81+D84+D87+D90+D93+D96+D99+D102+D105+D108+D111+D114+D117+D120+D123+D126+D129</f>
        <v>48</v>
      </c>
      <c r="E132" s="144">
        <f t="shared" si="99"/>
        <v>15</v>
      </c>
      <c r="F132" s="144">
        <f t="shared" si="99"/>
        <v>150</v>
      </c>
      <c r="G132" s="144">
        <f t="shared" si="99"/>
        <v>8</v>
      </c>
      <c r="H132" s="144">
        <f t="shared" si="99"/>
        <v>111</v>
      </c>
      <c r="I132" s="144">
        <f t="shared" si="99"/>
        <v>128</v>
      </c>
      <c r="J132" s="144">
        <f t="shared" si="99"/>
        <v>48</v>
      </c>
      <c r="K132" s="144">
        <f t="shared" si="99"/>
        <v>64</v>
      </c>
      <c r="L132" s="144">
        <f t="shared" si="99"/>
        <v>27</v>
      </c>
      <c r="M132" s="144">
        <f t="shared" si="99"/>
        <v>45</v>
      </c>
      <c r="N132" s="144">
        <f t="shared" si="99"/>
        <v>20</v>
      </c>
      <c r="O132" s="144">
        <f t="shared" si="99"/>
        <v>112</v>
      </c>
      <c r="P132" s="144">
        <f t="shared" si="99"/>
        <v>33</v>
      </c>
      <c r="Q132" s="144">
        <f t="shared" si="99"/>
        <v>84</v>
      </c>
      <c r="R132" s="144">
        <f t="shared" si="99"/>
        <v>44</v>
      </c>
      <c r="S132" s="144">
        <f t="shared" si="99"/>
        <v>28</v>
      </c>
      <c r="T132" s="144">
        <f t="shared" si="99"/>
        <v>45</v>
      </c>
      <c r="U132" s="144">
        <f t="shared" si="99"/>
        <v>48</v>
      </c>
      <c r="V132" s="144">
        <f t="shared" si="99"/>
        <v>36</v>
      </c>
      <c r="W132" s="144">
        <f t="shared" si="99"/>
        <v>12</v>
      </c>
      <c r="X132" s="144">
        <f t="shared" si="99"/>
        <v>8</v>
      </c>
      <c r="Y132" s="144">
        <f t="shared" si="99"/>
        <v>72</v>
      </c>
      <c r="Z132" s="144">
        <f t="shared" si="99"/>
        <v>16</v>
      </c>
      <c r="AA132" s="144">
        <f t="shared" si="99"/>
        <v>44</v>
      </c>
      <c r="AB132" s="144">
        <f t="shared" si="99"/>
        <v>28</v>
      </c>
      <c r="AC132" s="144">
        <f t="shared" si="99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2"/>
        <v>79</v>
      </c>
      <c r="AF132" s="144">
        <f t="shared" si="92"/>
        <v>27</v>
      </c>
      <c r="AG132" s="144">
        <f t="shared" si="92"/>
        <v>45</v>
      </c>
      <c r="AH132" s="144">
        <f t="shared" ref="AH132:AI132" si="100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100"/>
        <v>22</v>
      </c>
      <c r="AJ132" s="144">
        <f t="shared" ref="AJ132:AK132" si="101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1"/>
        <v>108</v>
      </c>
      <c r="AL132" s="144">
        <f t="shared" ref="AL132:AM132" si="102">AL12+AL15+AL18+AL21+AL24+AL27+AL30+AL33+AL36+AL39+AL42+AL45+AL48+AL51+AL54+AL57+AL60+AL63+AL66+AL69+AL72+AL75+AL78+AL81+AL84+AL87+AL90+AL93+AL96+AL99+AL102+AL105+AL108+AL111+AL114+AL117+AL120+AL123+AL126+AL129</f>
        <v>114</v>
      </c>
      <c r="AM132" s="144">
        <f t="shared" si="102"/>
        <v>27</v>
      </c>
      <c r="AN132" s="144">
        <f t="shared" ref="AN132:AO132" si="103">AN12+AN15+AN18+AN21+AN24+AN27+AN30+AN33+AN36+AN39+AN42+AN45+AN48+AN51+AN54+AN57+AN60+AN63+AN66+AN69+AN72+AN75+AN78+AN81+AN84+AN87+AN90+AN93+AN96+AN99+AN102+AN105+AN108+AN111+AN114+AN117+AN120+AN123+AN126+AN129</f>
        <v>20</v>
      </c>
      <c r="AO132" s="144">
        <f t="shared" si="103"/>
        <v>45</v>
      </c>
      <c r="AP132" s="144">
        <f t="shared" ref="AP132:AS132" si="104">AP12+AP15+AP18+AP21+AP24+AP27+AP30+AP33+AP36+AP39+AP42+AP45+AP48+AP51+AP54+AP57+AP60+AP63+AP66+AP69+AP72+AP75+AP78+AP81+AP84+AP87+AP90+AP93+AP96+AP99+AP102+AP105+AP108+AP111+AP114+AP117+AP120+AP123+AP126+AP129</f>
        <v>24</v>
      </c>
      <c r="AQ132" s="144">
        <f t="shared" ref="AQ132:AR132" si="105">AQ12+AQ15+AQ18+AQ21+AQ24+AQ27+AQ30+AQ33+AQ36+AQ39+AQ42+AQ45+AQ48+AQ51+AQ54+AQ57+AQ60+AQ63+AQ66+AQ69+AQ72+AQ75+AQ78+AQ81+AQ84+AQ87+AQ90+AQ93+AQ96+AQ99+AQ102+AQ105+AQ108+AQ111+AQ114+AQ117+AQ120+AQ123+AQ126+AQ129</f>
        <v>44</v>
      </c>
      <c r="AR132" s="144">
        <f t="shared" si="105"/>
        <v>28</v>
      </c>
      <c r="AS132" s="144">
        <f t="shared" si="104"/>
        <v>45</v>
      </c>
      <c r="AT132" s="138">
        <f>SUM(D132:AS132)</f>
        <v>2033</v>
      </c>
      <c r="AU132" s="52">
        <f>SUM(AU12:AU129)</f>
        <v>234</v>
      </c>
      <c r="AV132" s="44"/>
      <c r="AW132" s="45"/>
      <c r="AX132" s="44"/>
      <c r="AY132" s="144">
        <f>AY12+AY15+AY18+AY21+AY24+AY27+AY30+AY33+AY36+AY39+AY42+AY45+AY48+AY51+AY54+AY57+AY60+AY63+AY66+AY69+AY72+AY75+AY78+AY81+AY84+AY87+AY90+AY93+AY96+AY99++AY102+AY105+AY108+AY111+AY114+AY117+AY120+AY123+AY126+AY129</f>
        <v>2738</v>
      </c>
      <c r="AZ132" s="44"/>
      <c r="BA132" s="44"/>
    </row>
    <row r="133" spans="1:53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06">IF(D132=0,"",(D131/D132))</f>
        <v>175.35416666666666</v>
      </c>
      <c r="E133" s="140">
        <f t="shared" si="106"/>
        <v>179.53333333333333</v>
      </c>
      <c r="F133" s="140">
        <f t="shared" si="106"/>
        <v>177.01333333333332</v>
      </c>
      <c r="G133" s="140">
        <f t="shared" si="106"/>
        <v>136.25</v>
      </c>
      <c r="H133" s="140">
        <f t="shared" si="106"/>
        <v>172.53153153153153</v>
      </c>
      <c r="I133" s="140">
        <f t="shared" si="106"/>
        <v>166.9140625</v>
      </c>
      <c r="J133" s="140">
        <f t="shared" si="106"/>
        <v>180.85416666666666</v>
      </c>
      <c r="K133" s="140">
        <f t="shared" si="106"/>
        <v>143.25</v>
      </c>
      <c r="L133" s="140">
        <f t="shared" si="106"/>
        <v>135.85185185185185</v>
      </c>
      <c r="M133" s="140">
        <f t="shared" si="106"/>
        <v>187.88888888888889</v>
      </c>
      <c r="N133" s="140">
        <f t="shared" si="106"/>
        <v>140.35</v>
      </c>
      <c r="O133" s="140">
        <f t="shared" si="106"/>
        <v>162.39285714285714</v>
      </c>
      <c r="P133" s="140">
        <f t="shared" si="106"/>
        <v>161.03030303030303</v>
      </c>
      <c r="Q133" s="140">
        <f t="shared" si="106"/>
        <v>183.4047619047619</v>
      </c>
      <c r="R133" s="140">
        <f t="shared" si="106"/>
        <v>169.56818181818181</v>
      </c>
      <c r="S133" s="140">
        <f t="shared" si="106"/>
        <v>152.64285714285714</v>
      </c>
      <c r="T133" s="140">
        <f t="shared" si="106"/>
        <v>180.8</v>
      </c>
      <c r="U133" s="140">
        <f t="shared" si="106"/>
        <v>174.5625</v>
      </c>
      <c r="V133" s="140">
        <f t="shared" si="106"/>
        <v>171.02777777777777</v>
      </c>
      <c r="W133" s="140">
        <f t="shared" si="106"/>
        <v>181.16666666666666</v>
      </c>
      <c r="X133" s="140">
        <f t="shared" si="106"/>
        <v>95.75</v>
      </c>
      <c r="Y133" s="140">
        <f t="shared" si="106"/>
        <v>162.20833333333334</v>
      </c>
      <c r="Z133" s="140">
        <f t="shared" si="106"/>
        <v>141</v>
      </c>
      <c r="AA133" s="140">
        <f t="shared" si="106"/>
        <v>162.97727272727272</v>
      </c>
      <c r="AB133" s="140">
        <f t="shared" si="106"/>
        <v>165.25</v>
      </c>
      <c r="AC133" s="140">
        <f t="shared" si="106"/>
        <v>188.73333333333332</v>
      </c>
      <c r="AD133" s="140">
        <f t="shared" ref="AD133" si="107">IF(AD132=0,"",(AD131/AD132))</f>
        <v>178.20833333333334</v>
      </c>
      <c r="AE133" s="140">
        <f t="shared" ref="AE133:AG133" si="108">IF(AE132=0,"",(AE131/AE132))</f>
        <v>153.22784810126583</v>
      </c>
      <c r="AF133" s="140">
        <f t="shared" si="108"/>
        <v>141.14814814814815</v>
      </c>
      <c r="AG133" s="140">
        <f t="shared" si="108"/>
        <v>178.2</v>
      </c>
      <c r="AH133" s="140">
        <f t="shared" ref="AH133:AI133" si="109">IF(AH132=0,"",(AH131/AH132))</f>
        <v>128.75</v>
      </c>
      <c r="AI133" s="140">
        <f t="shared" si="109"/>
        <v>182.45454545454547</v>
      </c>
      <c r="AJ133" s="140">
        <f t="shared" ref="AJ133:AK133" si="110">IF(AJ132=0,"",(AJ131/AJ132))</f>
        <v>182.64285714285714</v>
      </c>
      <c r="AK133" s="140">
        <f t="shared" si="110"/>
        <v>168.41666666666666</v>
      </c>
      <c r="AL133" s="140">
        <f t="shared" ref="AL133:AM133" si="111">IF(AL132=0,"",(AL131/AL132))</f>
        <v>177</v>
      </c>
      <c r="AM133" s="140">
        <f t="shared" si="111"/>
        <v>140.88888888888889</v>
      </c>
      <c r="AN133" s="140">
        <f t="shared" ref="AN133:AO133" si="112">IF(AN132=0,"",(AN131/AN132))</f>
        <v>139.5</v>
      </c>
      <c r="AO133" s="140">
        <f t="shared" si="112"/>
        <v>188.97777777777779</v>
      </c>
      <c r="AP133" s="140">
        <f t="shared" ref="AP133:AS133" si="113">IF(AP132=0,"",(AP131/AP132))</f>
        <v>169.95833333333334</v>
      </c>
      <c r="AQ133" s="140">
        <f t="shared" ref="AQ133:AR133" si="114">IF(AQ132=0,"",(AQ131/AQ132))</f>
        <v>171.11363636363637</v>
      </c>
      <c r="AR133" s="140">
        <f t="shared" si="114"/>
        <v>166</v>
      </c>
      <c r="AS133" s="140">
        <f t="shared" si="113"/>
        <v>180.33333333333334</v>
      </c>
      <c r="AT133" s="47">
        <f>AT131/AT132</f>
        <v>168.63551401869159</v>
      </c>
      <c r="AU133" s="48"/>
      <c r="AV133" s="49"/>
      <c r="AW133" s="43"/>
      <c r="AX133" s="49"/>
      <c r="AY133" s="140">
        <f>IF(AY132=0,"",(AY131/AY132))</f>
        <v>170.81154127100072</v>
      </c>
      <c r="AZ133" s="49"/>
      <c r="BA133" s="49"/>
    </row>
    <row r="134" spans="1:53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U134" s="50"/>
      <c r="AV134" s="189" t="s">
        <v>201</v>
      </c>
      <c r="AW134" s="155">
        <f>COUNTA(AW10:AW130)/3</f>
        <v>40</v>
      </c>
    </row>
    <row r="135" spans="1:53" x14ac:dyDescent="0.25">
      <c r="A135" s="51"/>
      <c r="B135" s="32" t="s">
        <v>106</v>
      </c>
      <c r="D135" s="62">
        <f t="shared" ref="D135:Z135" si="115">COUNTA(D11:D130)/3</f>
        <v>6</v>
      </c>
      <c r="E135" s="62">
        <f t="shared" si="115"/>
        <v>1</v>
      </c>
      <c r="F135" s="62">
        <f t="shared" si="115"/>
        <v>10</v>
      </c>
      <c r="G135" s="62">
        <f t="shared" si="115"/>
        <v>1</v>
      </c>
      <c r="H135" s="62">
        <f t="shared" si="115"/>
        <v>7</v>
      </c>
      <c r="I135" s="62">
        <f t="shared" si="115"/>
        <v>10</v>
      </c>
      <c r="J135" s="62">
        <f t="shared" si="115"/>
        <v>6</v>
      </c>
      <c r="K135" s="62">
        <f t="shared" si="115"/>
        <v>8</v>
      </c>
      <c r="L135" s="62">
        <f t="shared" si="115"/>
        <v>4</v>
      </c>
      <c r="M135" s="62">
        <f t="shared" si="115"/>
        <v>6</v>
      </c>
      <c r="N135" s="62">
        <f t="shared" si="115"/>
        <v>4</v>
      </c>
      <c r="O135" s="62">
        <f t="shared" si="115"/>
        <v>14</v>
      </c>
      <c r="P135" s="62">
        <f t="shared" si="115"/>
        <v>3</v>
      </c>
      <c r="Q135" s="62">
        <f t="shared" si="115"/>
        <v>6</v>
      </c>
      <c r="R135" s="62">
        <f t="shared" si="115"/>
        <v>5</v>
      </c>
      <c r="S135" s="62">
        <f t="shared" si="115"/>
        <v>5</v>
      </c>
      <c r="T135" s="62">
        <f t="shared" si="115"/>
        <v>6</v>
      </c>
      <c r="U135" s="62">
        <f t="shared" si="115"/>
        <v>6</v>
      </c>
      <c r="V135" s="62">
        <f t="shared" si="115"/>
        <v>6</v>
      </c>
      <c r="W135" s="62">
        <f t="shared" si="115"/>
        <v>2</v>
      </c>
      <c r="X135" s="62">
        <f t="shared" si="115"/>
        <v>1</v>
      </c>
      <c r="Y135" s="62">
        <f t="shared" si="115"/>
        <v>9</v>
      </c>
      <c r="Z135" s="62">
        <f t="shared" si="115"/>
        <v>2</v>
      </c>
      <c r="AA135" s="62">
        <f t="shared" ref="AA135:AC135" si="116">COUNTA(AA11:AA130)/3</f>
        <v>5</v>
      </c>
      <c r="AB135" s="62">
        <f t="shared" si="116"/>
        <v>5</v>
      </c>
      <c r="AC135" s="62">
        <f t="shared" si="116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17">COUNTA(AF11:AF130)/3</f>
        <v>3</v>
      </c>
      <c r="AG135" s="62">
        <f t="shared" si="117"/>
        <v>6</v>
      </c>
      <c r="AH135" s="62">
        <f t="shared" ref="AH135:AI135" si="118">COUNTA(AH11:AH130)/3</f>
        <v>5</v>
      </c>
      <c r="AI135" s="62">
        <f t="shared" si="118"/>
        <v>2</v>
      </c>
      <c r="AJ135" s="62">
        <f t="shared" ref="AJ135:AK135" si="119">COUNTA(AJ11:AJ130)/3</f>
        <v>3</v>
      </c>
      <c r="AK135" s="62">
        <f t="shared" si="119"/>
        <v>18</v>
      </c>
      <c r="AL135" s="62">
        <f t="shared" ref="AL135:AM135" si="120">COUNTA(AL11:AL130)/3</f>
        <v>7</v>
      </c>
      <c r="AM135" s="62">
        <f t="shared" si="120"/>
        <v>4</v>
      </c>
      <c r="AN135" s="62">
        <f t="shared" ref="AN135:AO135" si="121">COUNTA(AN11:AN130)/3</f>
        <v>4</v>
      </c>
      <c r="AO135" s="62">
        <f t="shared" si="121"/>
        <v>6</v>
      </c>
      <c r="AP135" s="62">
        <f t="shared" ref="AP135:AS135" si="122">COUNTA(AP11:AP130)/3</f>
        <v>3</v>
      </c>
      <c r="AQ135" s="62">
        <f t="shared" si="122"/>
        <v>5</v>
      </c>
      <c r="AR135" s="62">
        <f t="shared" si="122"/>
        <v>5</v>
      </c>
      <c r="AS135" s="62">
        <f t="shared" si="122"/>
        <v>6</v>
      </c>
      <c r="AT135" s="156">
        <f>SUM(D135:AS135)</f>
        <v>234</v>
      </c>
      <c r="AU135" s="8"/>
      <c r="AW135" s="53"/>
    </row>
  </sheetData>
  <mergeCells count="1">
    <mergeCell ref="AT5:AU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5"/>
  <sheetViews>
    <sheetView topLeftCell="A217" workbookViewId="0">
      <selection activeCell="N236" sqref="N236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280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261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7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6" t="s">
        <v>261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7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6" t="s">
        <v>261</v>
      </c>
      <c r="G9" s="63" t="s">
        <v>229</v>
      </c>
      <c r="H9" s="178" t="s">
        <v>131</v>
      </c>
      <c r="I9" s="216" t="s">
        <v>120</v>
      </c>
      <c r="J9" s="64">
        <v>1426</v>
      </c>
      <c r="K9" s="62">
        <v>8</v>
      </c>
      <c r="L9" s="65">
        <f t="shared" si="0"/>
        <v>178.25</v>
      </c>
      <c r="M9" s="197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6" t="s">
        <v>261</v>
      </c>
      <c r="G10" s="63" t="s">
        <v>229</v>
      </c>
      <c r="H10" s="71" t="s">
        <v>121</v>
      </c>
      <c r="I10" s="216" t="s">
        <v>226</v>
      </c>
      <c r="J10" s="64">
        <v>1469</v>
      </c>
      <c r="K10" s="62">
        <v>8</v>
      </c>
      <c r="L10" s="65">
        <f t="shared" si="0"/>
        <v>183.625</v>
      </c>
      <c r="M10" s="304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6" t="s">
        <v>261</v>
      </c>
      <c r="G11" s="63" t="s">
        <v>229</v>
      </c>
      <c r="H11" s="178" t="s">
        <v>223</v>
      </c>
      <c r="I11" s="216" t="s">
        <v>226</v>
      </c>
      <c r="J11" s="64">
        <v>1336</v>
      </c>
      <c r="K11" s="62">
        <v>8</v>
      </c>
      <c r="L11" s="65">
        <f t="shared" si="0"/>
        <v>167</v>
      </c>
      <c r="M11" s="198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6" t="s">
        <v>261</v>
      </c>
      <c r="G12" s="63" t="s">
        <v>229</v>
      </c>
      <c r="H12" s="178" t="s">
        <v>126</v>
      </c>
      <c r="I12" s="216" t="s">
        <v>225</v>
      </c>
      <c r="J12" s="64">
        <v>1051</v>
      </c>
      <c r="K12" s="62">
        <v>8</v>
      </c>
      <c r="L12" s="65">
        <f t="shared" si="0"/>
        <v>131.375</v>
      </c>
      <c r="M12" s="174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272</v>
      </c>
      <c r="E13" s="63"/>
      <c r="F13" s="218" t="s">
        <v>273</v>
      </c>
      <c r="G13" s="63" t="s">
        <v>274</v>
      </c>
      <c r="H13" s="178" t="s">
        <v>131</v>
      </c>
      <c r="I13" s="218"/>
      <c r="J13" s="64">
        <v>2693</v>
      </c>
      <c r="K13" s="62">
        <v>15</v>
      </c>
      <c r="L13" s="65">
        <f t="shared" si="0"/>
        <v>179.53333333333333</v>
      </c>
      <c r="M13" s="218" t="s">
        <v>275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276</v>
      </c>
      <c r="E14" s="63"/>
      <c r="F14" s="218" t="s">
        <v>18</v>
      </c>
      <c r="G14" s="63" t="s">
        <v>118</v>
      </c>
      <c r="H14" s="71" t="s">
        <v>119</v>
      </c>
      <c r="I14" s="218" t="s">
        <v>120</v>
      </c>
      <c r="J14" s="64">
        <v>2665</v>
      </c>
      <c r="K14" s="62">
        <v>15</v>
      </c>
      <c r="L14" s="65">
        <f t="shared" si="0"/>
        <v>177.66666666666666</v>
      </c>
      <c r="M14" s="226" t="s">
        <v>283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276</v>
      </c>
      <c r="E15" s="63"/>
      <c r="F15" s="218" t="s">
        <v>18</v>
      </c>
      <c r="G15" s="63" t="s">
        <v>118</v>
      </c>
      <c r="H15" s="71" t="s">
        <v>121</v>
      </c>
      <c r="I15" s="218" t="s">
        <v>120</v>
      </c>
      <c r="J15" s="64">
        <v>2820</v>
      </c>
      <c r="K15" s="62">
        <v>15</v>
      </c>
      <c r="L15" s="65">
        <f t="shared" si="0"/>
        <v>188</v>
      </c>
      <c r="M15" s="226" t="s">
        <v>283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276</v>
      </c>
      <c r="E16" s="63"/>
      <c r="F16" s="218" t="s">
        <v>18</v>
      </c>
      <c r="G16" s="63" t="s">
        <v>118</v>
      </c>
      <c r="H16" s="178" t="s">
        <v>224</v>
      </c>
      <c r="I16" s="218" t="s">
        <v>120</v>
      </c>
      <c r="J16" s="64">
        <v>2916</v>
      </c>
      <c r="K16" s="62">
        <v>15</v>
      </c>
      <c r="L16" s="231">
        <f t="shared" si="0"/>
        <v>194.4</v>
      </c>
      <c r="M16" s="226" t="s">
        <v>283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276</v>
      </c>
      <c r="E17" s="63"/>
      <c r="F17" s="218" t="s">
        <v>18</v>
      </c>
      <c r="G17" s="63" t="s">
        <v>118</v>
      </c>
      <c r="H17" s="178" t="s">
        <v>126</v>
      </c>
      <c r="I17" s="218"/>
      <c r="J17" s="64">
        <v>2190</v>
      </c>
      <c r="K17" s="62">
        <v>15</v>
      </c>
      <c r="L17" s="65">
        <f t="shared" si="0"/>
        <v>146</v>
      </c>
      <c r="M17" s="218" t="s">
        <v>286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276</v>
      </c>
      <c r="E18" s="63"/>
      <c r="F18" s="218" t="s">
        <v>18</v>
      </c>
      <c r="G18" s="63" t="s">
        <v>118</v>
      </c>
      <c r="H18" s="178" t="s">
        <v>124</v>
      </c>
      <c r="I18" s="218" t="s">
        <v>226</v>
      </c>
      <c r="J18" s="64">
        <v>2926</v>
      </c>
      <c r="K18" s="62">
        <v>15</v>
      </c>
      <c r="L18" s="201">
        <f t="shared" si="0"/>
        <v>195.06666666666666</v>
      </c>
      <c r="M18" s="218" t="s">
        <v>285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276</v>
      </c>
      <c r="E19" s="63"/>
      <c r="F19" s="218" t="s">
        <v>18</v>
      </c>
      <c r="G19" s="63" t="s">
        <v>118</v>
      </c>
      <c r="H19" s="178" t="s">
        <v>277</v>
      </c>
      <c r="I19" s="218" t="s">
        <v>226</v>
      </c>
      <c r="J19" s="64">
        <v>2420</v>
      </c>
      <c r="K19" s="62">
        <v>15</v>
      </c>
      <c r="L19" s="65">
        <f t="shared" si="0"/>
        <v>161.33333333333334</v>
      </c>
      <c r="M19" s="226" t="s">
        <v>285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276</v>
      </c>
      <c r="E20" s="63"/>
      <c r="F20" s="218" t="s">
        <v>18</v>
      </c>
      <c r="G20" s="63" t="s">
        <v>118</v>
      </c>
      <c r="H20" s="178" t="s">
        <v>239</v>
      </c>
      <c r="I20" s="218" t="s">
        <v>226</v>
      </c>
      <c r="J20" s="64">
        <v>2692</v>
      </c>
      <c r="K20" s="62">
        <v>15</v>
      </c>
      <c r="L20" s="65">
        <f t="shared" si="0"/>
        <v>179.46666666666667</v>
      </c>
      <c r="M20" s="226" t="s">
        <v>285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276</v>
      </c>
      <c r="E21" s="63"/>
      <c r="F21" s="218" t="s">
        <v>18</v>
      </c>
      <c r="G21" s="63" t="s">
        <v>118</v>
      </c>
      <c r="H21" s="178" t="s">
        <v>278</v>
      </c>
      <c r="I21" s="218"/>
      <c r="J21" s="64">
        <v>2519</v>
      </c>
      <c r="K21" s="62">
        <v>15</v>
      </c>
      <c r="L21" s="65">
        <f t="shared" si="0"/>
        <v>167.93333333333334</v>
      </c>
      <c r="M21" s="218" t="s">
        <v>284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276</v>
      </c>
      <c r="E22" s="63"/>
      <c r="F22" s="218" t="s">
        <v>18</v>
      </c>
      <c r="G22" s="63" t="s">
        <v>118</v>
      </c>
      <c r="H22" s="178" t="s">
        <v>279</v>
      </c>
      <c r="I22" s="218" t="s">
        <v>225</v>
      </c>
      <c r="J22" s="64">
        <v>2720</v>
      </c>
      <c r="K22" s="62">
        <v>15</v>
      </c>
      <c r="L22" s="65">
        <f t="shared" si="0"/>
        <v>181.33333333333334</v>
      </c>
      <c r="M22" s="218" t="s">
        <v>287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276</v>
      </c>
      <c r="E23" s="63"/>
      <c r="F23" s="218" t="s">
        <v>18</v>
      </c>
      <c r="G23" s="63" t="s">
        <v>118</v>
      </c>
      <c r="H23" s="178" t="s">
        <v>246</v>
      </c>
      <c r="I23" s="218" t="s">
        <v>225</v>
      </c>
      <c r="J23" s="64">
        <v>2684</v>
      </c>
      <c r="K23" s="62">
        <v>15</v>
      </c>
      <c r="L23" s="65">
        <f t="shared" si="0"/>
        <v>178.93333333333334</v>
      </c>
      <c r="M23" s="226" t="s">
        <v>287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303</v>
      </c>
      <c r="E24" s="63"/>
      <c r="F24" s="230" t="s">
        <v>301</v>
      </c>
      <c r="G24" s="63" t="s">
        <v>133</v>
      </c>
      <c r="H24" s="178" t="s">
        <v>238</v>
      </c>
      <c r="I24" s="230"/>
      <c r="J24" s="64">
        <v>1090</v>
      </c>
      <c r="K24" s="62">
        <v>8</v>
      </c>
      <c r="L24" s="65">
        <f t="shared" si="0"/>
        <v>136.25</v>
      </c>
      <c r="M24" s="230" t="s">
        <v>302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304</v>
      </c>
      <c r="E25" s="63"/>
      <c r="F25" s="233" t="s">
        <v>305</v>
      </c>
      <c r="G25" s="63" t="s">
        <v>118</v>
      </c>
      <c r="H25" s="178" t="s">
        <v>224</v>
      </c>
      <c r="I25" s="233"/>
      <c r="J25" s="64">
        <v>3387</v>
      </c>
      <c r="K25" s="62">
        <v>18</v>
      </c>
      <c r="L25" s="65">
        <f t="shared" si="0"/>
        <v>188.16666666666666</v>
      </c>
      <c r="M25" s="233" t="s">
        <v>302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304</v>
      </c>
      <c r="E26" s="63"/>
      <c r="F26" s="233" t="s">
        <v>305</v>
      </c>
      <c r="G26" s="63" t="s">
        <v>118</v>
      </c>
      <c r="H26" s="71" t="s">
        <v>121</v>
      </c>
      <c r="I26" s="233"/>
      <c r="J26" s="64">
        <v>3403</v>
      </c>
      <c r="K26" s="62">
        <v>18</v>
      </c>
      <c r="L26" s="65">
        <f t="shared" si="0"/>
        <v>189.05555555555554</v>
      </c>
      <c r="M26" s="233" t="s">
        <v>275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304</v>
      </c>
      <c r="E27" s="63"/>
      <c r="F27" s="233" t="s">
        <v>305</v>
      </c>
      <c r="G27" s="63" t="s">
        <v>118</v>
      </c>
      <c r="H27" s="178" t="s">
        <v>279</v>
      </c>
      <c r="I27" s="233"/>
      <c r="J27" s="64">
        <v>2787</v>
      </c>
      <c r="K27" s="62">
        <v>15</v>
      </c>
      <c r="L27" s="65">
        <f t="shared" si="0"/>
        <v>185.8</v>
      </c>
      <c r="M27" s="233" t="s">
        <v>311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304</v>
      </c>
      <c r="E28" s="63"/>
      <c r="F28" s="233" t="s">
        <v>305</v>
      </c>
      <c r="G28" s="63" t="s">
        <v>118</v>
      </c>
      <c r="H28" s="71" t="s">
        <v>119</v>
      </c>
      <c r="I28" s="233" t="s">
        <v>120</v>
      </c>
      <c r="J28" s="64">
        <v>2517</v>
      </c>
      <c r="K28" s="62">
        <v>15</v>
      </c>
      <c r="L28" s="65">
        <f t="shared" si="0"/>
        <v>167.8</v>
      </c>
      <c r="M28" s="233" t="s">
        <v>306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304</v>
      </c>
      <c r="E29" s="63"/>
      <c r="F29" s="233" t="s">
        <v>305</v>
      </c>
      <c r="G29" s="63" t="s">
        <v>118</v>
      </c>
      <c r="H29" s="178" t="s">
        <v>246</v>
      </c>
      <c r="I29" s="233" t="s">
        <v>120</v>
      </c>
      <c r="J29" s="64">
        <v>2727</v>
      </c>
      <c r="K29" s="62">
        <v>15</v>
      </c>
      <c r="L29" s="65">
        <f t="shared" si="0"/>
        <v>181.8</v>
      </c>
      <c r="M29" s="233" t="s">
        <v>306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304</v>
      </c>
      <c r="E30" s="63"/>
      <c r="F30" s="233" t="s">
        <v>305</v>
      </c>
      <c r="G30" s="63" t="s">
        <v>118</v>
      </c>
      <c r="H30" s="178" t="s">
        <v>126</v>
      </c>
      <c r="I30" s="233"/>
      <c r="J30" s="64">
        <v>2323</v>
      </c>
      <c r="K30" s="62">
        <v>15</v>
      </c>
      <c r="L30" s="65">
        <f t="shared" si="0"/>
        <v>154.86666666666667</v>
      </c>
      <c r="M30" s="233" t="s">
        <v>307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304</v>
      </c>
      <c r="E31" s="63"/>
      <c r="F31" s="233" t="s">
        <v>305</v>
      </c>
      <c r="G31" s="63" t="s">
        <v>118</v>
      </c>
      <c r="H31" s="178" t="s">
        <v>308</v>
      </c>
      <c r="I31" s="233"/>
      <c r="J31" s="64">
        <v>2007</v>
      </c>
      <c r="K31" s="62">
        <v>15</v>
      </c>
      <c r="L31" s="65">
        <f t="shared" si="0"/>
        <v>133.80000000000001</v>
      </c>
      <c r="M31" s="233" t="s">
        <v>309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312</v>
      </c>
      <c r="E32" s="63"/>
      <c r="F32" s="236" t="s">
        <v>313</v>
      </c>
      <c r="G32" s="63" t="s">
        <v>133</v>
      </c>
      <c r="H32" s="178" t="s">
        <v>278</v>
      </c>
      <c r="I32" s="236" t="s">
        <v>120</v>
      </c>
      <c r="J32" s="64">
        <v>2337</v>
      </c>
      <c r="K32" s="62">
        <v>14</v>
      </c>
      <c r="L32" s="65">
        <f t="shared" si="0"/>
        <v>166.92857142857142</v>
      </c>
      <c r="M32" s="197" t="s">
        <v>314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312</v>
      </c>
      <c r="E33" s="63"/>
      <c r="F33" s="236" t="s">
        <v>313</v>
      </c>
      <c r="G33" s="63" t="s">
        <v>133</v>
      </c>
      <c r="H33" s="178" t="s">
        <v>122</v>
      </c>
      <c r="I33" s="236" t="s">
        <v>120</v>
      </c>
      <c r="J33" s="64">
        <v>2523</v>
      </c>
      <c r="K33" s="62">
        <v>14</v>
      </c>
      <c r="L33" s="65">
        <f t="shared" si="0"/>
        <v>180.21428571428572</v>
      </c>
      <c r="M33" s="197" t="s">
        <v>314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312</v>
      </c>
      <c r="E34" s="63"/>
      <c r="F34" s="236" t="s">
        <v>313</v>
      </c>
      <c r="G34" s="63" t="s">
        <v>133</v>
      </c>
      <c r="H34" s="178" t="s">
        <v>246</v>
      </c>
      <c r="I34" s="236" t="s">
        <v>226</v>
      </c>
      <c r="J34" s="64">
        <v>2256</v>
      </c>
      <c r="K34" s="62">
        <v>14</v>
      </c>
      <c r="L34" s="65">
        <f t="shared" si="0"/>
        <v>161.14285714285714</v>
      </c>
      <c r="M34" s="198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312</v>
      </c>
      <c r="E35" s="63"/>
      <c r="F35" s="236" t="s">
        <v>313</v>
      </c>
      <c r="G35" s="63" t="s">
        <v>133</v>
      </c>
      <c r="H35" s="71" t="s">
        <v>119</v>
      </c>
      <c r="I35" s="236" t="s">
        <v>226</v>
      </c>
      <c r="J35" s="64">
        <v>2457</v>
      </c>
      <c r="K35" s="62">
        <v>14</v>
      </c>
      <c r="L35" s="65">
        <f t="shared" si="0"/>
        <v>175.5</v>
      </c>
      <c r="M35" s="198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312</v>
      </c>
      <c r="E36" s="63"/>
      <c r="F36" s="236" t="s">
        <v>313</v>
      </c>
      <c r="G36" s="63" t="s">
        <v>133</v>
      </c>
      <c r="H36" s="71" t="s">
        <v>128</v>
      </c>
      <c r="I36" s="236" t="s">
        <v>225</v>
      </c>
      <c r="J36" s="64">
        <v>2255</v>
      </c>
      <c r="K36" s="62">
        <v>14</v>
      </c>
      <c r="L36" s="65">
        <f t="shared" si="0"/>
        <v>161.07142857142858</v>
      </c>
      <c r="M36" s="237" t="s">
        <v>315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312</v>
      </c>
      <c r="E37" s="63"/>
      <c r="F37" s="236" t="s">
        <v>313</v>
      </c>
      <c r="G37" s="63" t="s">
        <v>133</v>
      </c>
      <c r="H37" s="178" t="s">
        <v>134</v>
      </c>
      <c r="I37" s="236" t="s">
        <v>225</v>
      </c>
      <c r="J37" s="64">
        <v>2290</v>
      </c>
      <c r="K37" s="62">
        <v>14</v>
      </c>
      <c r="L37" s="65">
        <f t="shared" si="0"/>
        <v>163.57142857142858</v>
      </c>
      <c r="M37" s="237" t="s">
        <v>315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312</v>
      </c>
      <c r="E38" s="63"/>
      <c r="F38" s="236" t="s">
        <v>313</v>
      </c>
      <c r="G38" s="63" t="s">
        <v>133</v>
      </c>
      <c r="H38" s="71" t="s">
        <v>127</v>
      </c>
      <c r="I38" s="236" t="s">
        <v>316</v>
      </c>
      <c r="J38" s="64">
        <v>2296</v>
      </c>
      <c r="K38" s="62">
        <v>14</v>
      </c>
      <c r="L38" s="65">
        <f t="shared" si="0"/>
        <v>164</v>
      </c>
      <c r="M38" s="236" t="s">
        <v>318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312</v>
      </c>
      <c r="E39" s="63"/>
      <c r="F39" s="236" t="s">
        <v>313</v>
      </c>
      <c r="G39" s="63" t="s">
        <v>133</v>
      </c>
      <c r="H39" s="178" t="s">
        <v>224</v>
      </c>
      <c r="I39" s="236" t="s">
        <v>316</v>
      </c>
      <c r="J39" s="64">
        <v>2332</v>
      </c>
      <c r="K39" s="62">
        <v>14</v>
      </c>
      <c r="L39" s="65">
        <f t="shared" si="0"/>
        <v>166.57142857142858</v>
      </c>
      <c r="M39" s="236" t="s">
        <v>318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312</v>
      </c>
      <c r="E40" s="63"/>
      <c r="F40" s="236" t="s">
        <v>313</v>
      </c>
      <c r="G40" s="63" t="s">
        <v>133</v>
      </c>
      <c r="H40" s="71" t="s">
        <v>121</v>
      </c>
      <c r="I40" s="236" t="s">
        <v>317</v>
      </c>
      <c r="J40" s="64">
        <v>1354</v>
      </c>
      <c r="K40" s="62">
        <v>8</v>
      </c>
      <c r="L40" s="65">
        <f t="shared" si="0"/>
        <v>169.25</v>
      </c>
      <c r="M40" s="236" t="s">
        <v>319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312</v>
      </c>
      <c r="E41" s="63"/>
      <c r="F41" s="236" t="s">
        <v>313</v>
      </c>
      <c r="G41" s="63" t="s">
        <v>133</v>
      </c>
      <c r="H41" s="178" t="s">
        <v>279</v>
      </c>
      <c r="I41" s="236" t="s">
        <v>317</v>
      </c>
      <c r="J41" s="64">
        <v>1265</v>
      </c>
      <c r="K41" s="62">
        <v>8</v>
      </c>
      <c r="L41" s="65">
        <f t="shared" si="0"/>
        <v>158.125</v>
      </c>
      <c r="M41" s="236" t="s">
        <v>319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330</v>
      </c>
      <c r="E42" s="63"/>
      <c r="F42" s="236" t="s">
        <v>313</v>
      </c>
      <c r="G42" s="63" t="s">
        <v>118</v>
      </c>
      <c r="H42" s="178" t="s">
        <v>129</v>
      </c>
      <c r="I42" s="236" t="s">
        <v>320</v>
      </c>
      <c r="J42" s="64">
        <v>1269</v>
      </c>
      <c r="K42" s="62">
        <v>8</v>
      </c>
      <c r="L42" s="65">
        <f t="shared" si="0"/>
        <v>158.625</v>
      </c>
      <c r="M42" s="198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330</v>
      </c>
      <c r="E43" s="63"/>
      <c r="F43" s="236" t="s">
        <v>313</v>
      </c>
      <c r="G43" s="63" t="s">
        <v>118</v>
      </c>
      <c r="H43" s="178" t="s">
        <v>223</v>
      </c>
      <c r="I43" s="236" t="s">
        <v>320</v>
      </c>
      <c r="J43" s="64">
        <v>1434</v>
      </c>
      <c r="K43" s="62">
        <v>8</v>
      </c>
      <c r="L43" s="65">
        <f t="shared" si="0"/>
        <v>179.25</v>
      </c>
      <c r="M43" s="198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330</v>
      </c>
      <c r="E44" s="63"/>
      <c r="F44" s="236" t="s">
        <v>313</v>
      </c>
      <c r="G44" s="63" t="s">
        <v>118</v>
      </c>
      <c r="H44" s="178" t="s">
        <v>131</v>
      </c>
      <c r="I44" s="236" t="s">
        <v>321</v>
      </c>
      <c r="J44" s="64">
        <v>1467</v>
      </c>
      <c r="K44" s="62">
        <v>8</v>
      </c>
      <c r="L44" s="65">
        <f t="shared" si="0"/>
        <v>183.375</v>
      </c>
      <c r="M44" s="198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330</v>
      </c>
      <c r="E45" s="63"/>
      <c r="F45" s="236" t="s">
        <v>313</v>
      </c>
      <c r="G45" s="63" t="s">
        <v>118</v>
      </c>
      <c r="H45" s="71" t="s">
        <v>125</v>
      </c>
      <c r="I45" s="236" t="s">
        <v>321</v>
      </c>
      <c r="J45" s="64">
        <v>1575</v>
      </c>
      <c r="K45" s="62">
        <v>8</v>
      </c>
      <c r="L45" s="231">
        <f t="shared" si="0"/>
        <v>196.875</v>
      </c>
      <c r="M45" s="198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330</v>
      </c>
      <c r="E46" s="63"/>
      <c r="F46" s="236" t="s">
        <v>313</v>
      </c>
      <c r="G46" s="63" t="s">
        <v>118</v>
      </c>
      <c r="H46" s="178" t="s">
        <v>124</v>
      </c>
      <c r="I46" s="236" t="s">
        <v>322</v>
      </c>
      <c r="J46" s="64">
        <v>1462</v>
      </c>
      <c r="K46" s="62">
        <v>8</v>
      </c>
      <c r="L46" s="65">
        <f t="shared" si="0"/>
        <v>182.75</v>
      </c>
      <c r="M46" s="236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330</v>
      </c>
      <c r="E47" s="63"/>
      <c r="F47" s="236" t="s">
        <v>313</v>
      </c>
      <c r="G47" s="63" t="s">
        <v>118</v>
      </c>
      <c r="H47" s="178" t="s">
        <v>239</v>
      </c>
      <c r="I47" s="236" t="s">
        <v>322</v>
      </c>
      <c r="J47" s="64">
        <v>1474</v>
      </c>
      <c r="K47" s="62">
        <v>8</v>
      </c>
      <c r="L47" s="65">
        <f t="shared" si="0"/>
        <v>184.25</v>
      </c>
      <c r="M47" s="236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323</v>
      </c>
      <c r="E48" s="63"/>
      <c r="F48" s="236" t="s">
        <v>313</v>
      </c>
      <c r="G48" s="63" t="s">
        <v>229</v>
      </c>
      <c r="H48" s="178" t="s">
        <v>324</v>
      </c>
      <c r="I48" s="236" t="s">
        <v>325</v>
      </c>
      <c r="J48" s="64">
        <v>1048</v>
      </c>
      <c r="K48" s="62">
        <v>8</v>
      </c>
      <c r="L48" s="65">
        <f t="shared" si="0"/>
        <v>131</v>
      </c>
      <c r="M48" s="236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323</v>
      </c>
      <c r="E49" s="63"/>
      <c r="F49" s="236" t="s">
        <v>313</v>
      </c>
      <c r="G49" s="63" t="s">
        <v>229</v>
      </c>
      <c r="H49" s="178" t="s">
        <v>132</v>
      </c>
      <c r="I49" s="236" t="s">
        <v>325</v>
      </c>
      <c r="J49" s="64">
        <v>1053</v>
      </c>
      <c r="K49" s="62">
        <v>8</v>
      </c>
      <c r="L49" s="65">
        <f t="shared" si="0"/>
        <v>131.625</v>
      </c>
      <c r="M49" s="236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323</v>
      </c>
      <c r="E50" s="63"/>
      <c r="F50" s="236" t="s">
        <v>313</v>
      </c>
      <c r="G50" s="63" t="s">
        <v>229</v>
      </c>
      <c r="H50" s="178" t="s">
        <v>230</v>
      </c>
      <c r="I50" s="236" t="s">
        <v>326</v>
      </c>
      <c r="J50" s="64">
        <v>1172</v>
      </c>
      <c r="K50" s="62">
        <v>8</v>
      </c>
      <c r="L50" s="65">
        <f t="shared" si="0"/>
        <v>146.5</v>
      </c>
      <c r="M50" s="198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323</v>
      </c>
      <c r="E51" s="63"/>
      <c r="F51" s="236" t="s">
        <v>313</v>
      </c>
      <c r="G51" s="63" t="s">
        <v>229</v>
      </c>
      <c r="H51" s="178" t="s">
        <v>208</v>
      </c>
      <c r="I51" s="236" t="s">
        <v>326</v>
      </c>
      <c r="J51" s="64">
        <v>1284</v>
      </c>
      <c r="K51" s="62">
        <v>8</v>
      </c>
      <c r="L51" s="65">
        <f t="shared" si="0"/>
        <v>160.5</v>
      </c>
      <c r="M51" s="198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323</v>
      </c>
      <c r="E52" s="63"/>
      <c r="F52" s="236" t="s">
        <v>313</v>
      </c>
      <c r="G52" s="63" t="s">
        <v>229</v>
      </c>
      <c r="H52" s="178" t="s">
        <v>308</v>
      </c>
      <c r="I52" s="236" t="s">
        <v>22</v>
      </c>
      <c r="J52" s="64">
        <v>1146</v>
      </c>
      <c r="K52" s="62">
        <v>8</v>
      </c>
      <c r="L52" s="65">
        <f t="shared" si="0"/>
        <v>143.25</v>
      </c>
      <c r="M52" s="198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323</v>
      </c>
      <c r="E53" s="63"/>
      <c r="F53" s="236" t="s">
        <v>313</v>
      </c>
      <c r="G53" s="63" t="s">
        <v>229</v>
      </c>
      <c r="H53" s="178" t="s">
        <v>249</v>
      </c>
      <c r="I53" s="236" t="s">
        <v>22</v>
      </c>
      <c r="J53" s="64">
        <v>1293</v>
      </c>
      <c r="K53" s="62">
        <v>8</v>
      </c>
      <c r="L53" s="65">
        <f t="shared" si="0"/>
        <v>161.625</v>
      </c>
      <c r="M53" s="198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323</v>
      </c>
      <c r="E54" s="63"/>
      <c r="F54" s="236" t="s">
        <v>313</v>
      </c>
      <c r="G54" s="63" t="s">
        <v>229</v>
      </c>
      <c r="H54" s="178" t="s">
        <v>327</v>
      </c>
      <c r="I54" s="236" t="s">
        <v>24</v>
      </c>
      <c r="J54" s="64">
        <v>1043</v>
      </c>
      <c r="K54" s="62">
        <v>8</v>
      </c>
      <c r="L54" s="65">
        <f t="shared" si="0"/>
        <v>130.375</v>
      </c>
      <c r="M54" s="236" t="s">
        <v>328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323</v>
      </c>
      <c r="E55" s="63"/>
      <c r="F55" s="236" t="s">
        <v>313</v>
      </c>
      <c r="G55" s="63" t="s">
        <v>229</v>
      </c>
      <c r="H55" s="178" t="s">
        <v>329</v>
      </c>
      <c r="I55" s="236" t="s">
        <v>24</v>
      </c>
      <c r="J55" s="64">
        <v>1129</v>
      </c>
      <c r="K55" s="62">
        <v>8</v>
      </c>
      <c r="L55" s="65">
        <f t="shared" si="0"/>
        <v>141.125</v>
      </c>
      <c r="M55" s="236" t="s">
        <v>328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350</v>
      </c>
      <c r="E56" s="63"/>
      <c r="F56" s="241" t="s">
        <v>351</v>
      </c>
      <c r="G56" s="63" t="s">
        <v>133</v>
      </c>
      <c r="H56" s="178" t="s">
        <v>132</v>
      </c>
      <c r="I56" s="241"/>
      <c r="J56" s="64">
        <v>888</v>
      </c>
      <c r="K56" s="62">
        <v>7</v>
      </c>
      <c r="L56" s="65">
        <f t="shared" si="0"/>
        <v>126.85714285714286</v>
      </c>
      <c r="M56" s="237" t="s">
        <v>315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350</v>
      </c>
      <c r="E57" s="63"/>
      <c r="F57" s="241" t="s">
        <v>351</v>
      </c>
      <c r="G57" s="63" t="s">
        <v>133</v>
      </c>
      <c r="H57" s="178" t="s">
        <v>324</v>
      </c>
      <c r="I57" s="241"/>
      <c r="J57" s="64">
        <v>879</v>
      </c>
      <c r="K57" s="62">
        <v>7</v>
      </c>
      <c r="L57" s="65">
        <f t="shared" si="0"/>
        <v>125.57142857142857</v>
      </c>
      <c r="M57" s="237" t="s">
        <v>315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350</v>
      </c>
      <c r="E58" s="63"/>
      <c r="F58" s="241" t="s">
        <v>351</v>
      </c>
      <c r="G58" s="63" t="s">
        <v>133</v>
      </c>
      <c r="H58" s="178" t="s">
        <v>308</v>
      </c>
      <c r="I58" s="241"/>
      <c r="J58" s="64">
        <v>750</v>
      </c>
      <c r="K58" s="62">
        <v>6</v>
      </c>
      <c r="L58" s="65">
        <f t="shared" si="0"/>
        <v>125</v>
      </c>
      <c r="M58" s="237" t="s">
        <v>315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350</v>
      </c>
      <c r="E59" s="63"/>
      <c r="F59" s="241" t="s">
        <v>351</v>
      </c>
      <c r="G59" s="63" t="s">
        <v>133</v>
      </c>
      <c r="H59" s="178" t="s">
        <v>134</v>
      </c>
      <c r="I59" s="241"/>
      <c r="J59" s="64">
        <v>1151</v>
      </c>
      <c r="K59" s="62">
        <v>7</v>
      </c>
      <c r="L59" s="65">
        <f t="shared" si="0"/>
        <v>164.42857142857142</v>
      </c>
      <c r="M59" s="237" t="s">
        <v>315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357</v>
      </c>
      <c r="E60" s="63"/>
      <c r="F60" s="243" t="s">
        <v>358</v>
      </c>
      <c r="G60" s="63" t="s">
        <v>118</v>
      </c>
      <c r="H60" s="71" t="s">
        <v>125</v>
      </c>
      <c r="I60" s="243"/>
      <c r="J60" s="64">
        <v>1798</v>
      </c>
      <c r="K60" s="62">
        <v>9</v>
      </c>
      <c r="L60" s="65">
        <f t="shared" si="0"/>
        <v>199.77777777777777</v>
      </c>
      <c r="M60" s="198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357</v>
      </c>
      <c r="E61" s="63"/>
      <c r="F61" s="243" t="s">
        <v>358</v>
      </c>
      <c r="G61" s="63" t="s">
        <v>118</v>
      </c>
      <c r="H61" s="178" t="s">
        <v>224</v>
      </c>
      <c r="I61" s="243"/>
      <c r="J61" s="64">
        <v>1857</v>
      </c>
      <c r="K61" s="62">
        <v>9</v>
      </c>
      <c r="L61" s="60">
        <f t="shared" si="0"/>
        <v>206.33333333333334</v>
      </c>
      <c r="M61" s="198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357</v>
      </c>
      <c r="E62" s="63"/>
      <c r="F62" s="243" t="s">
        <v>358</v>
      </c>
      <c r="G62" s="63" t="s">
        <v>118</v>
      </c>
      <c r="H62" s="178" t="s">
        <v>130</v>
      </c>
      <c r="I62" s="243"/>
      <c r="J62" s="64">
        <v>460</v>
      </c>
      <c r="K62" s="62">
        <v>3</v>
      </c>
      <c r="L62" s="65">
        <f t="shared" si="0"/>
        <v>153.33333333333334</v>
      </c>
      <c r="M62" s="198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357</v>
      </c>
      <c r="E63" s="63"/>
      <c r="F63" s="243" t="s">
        <v>358</v>
      </c>
      <c r="G63" s="63" t="s">
        <v>118</v>
      </c>
      <c r="H63" s="178" t="s">
        <v>131</v>
      </c>
      <c r="I63" s="243"/>
      <c r="J63" s="64">
        <v>1448</v>
      </c>
      <c r="K63" s="62">
        <v>8</v>
      </c>
      <c r="L63" s="65">
        <f t="shared" si="0"/>
        <v>181</v>
      </c>
      <c r="M63" s="198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357</v>
      </c>
      <c r="E64" s="63"/>
      <c r="F64" s="243" t="s">
        <v>358</v>
      </c>
      <c r="G64" s="63" t="s">
        <v>118</v>
      </c>
      <c r="H64" s="178" t="s">
        <v>138</v>
      </c>
      <c r="I64" s="243"/>
      <c r="J64" s="64">
        <v>1693</v>
      </c>
      <c r="K64" s="62">
        <v>9</v>
      </c>
      <c r="L64" s="65">
        <f t="shared" si="0"/>
        <v>188.11111111111111</v>
      </c>
      <c r="M64" s="198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357</v>
      </c>
      <c r="E65" s="63"/>
      <c r="F65" s="243" t="s">
        <v>358</v>
      </c>
      <c r="G65" s="63" t="s">
        <v>118</v>
      </c>
      <c r="H65" s="178" t="s">
        <v>123</v>
      </c>
      <c r="I65" s="243"/>
      <c r="J65" s="64">
        <v>1199</v>
      </c>
      <c r="K65" s="62">
        <v>7</v>
      </c>
      <c r="L65" s="65">
        <f t="shared" si="0"/>
        <v>171.28571428571428</v>
      </c>
      <c r="M65" s="198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359</v>
      </c>
      <c r="E66" s="63"/>
      <c r="F66" s="243" t="s">
        <v>360</v>
      </c>
      <c r="G66" s="63" t="s">
        <v>229</v>
      </c>
      <c r="H66" s="178" t="s">
        <v>240</v>
      </c>
      <c r="I66" s="243"/>
      <c r="J66" s="64">
        <v>768</v>
      </c>
      <c r="K66" s="62">
        <v>5</v>
      </c>
      <c r="L66" s="65">
        <f t="shared" si="0"/>
        <v>153.6</v>
      </c>
      <c r="M66" s="243" t="s">
        <v>361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359</v>
      </c>
      <c r="E67" s="63"/>
      <c r="F67" s="243" t="s">
        <v>360</v>
      </c>
      <c r="G67" s="63" t="s">
        <v>229</v>
      </c>
      <c r="H67" s="178" t="s">
        <v>327</v>
      </c>
      <c r="I67" s="243"/>
      <c r="J67" s="64">
        <v>700</v>
      </c>
      <c r="K67" s="62">
        <v>5</v>
      </c>
      <c r="L67" s="65">
        <f t="shared" si="0"/>
        <v>140</v>
      </c>
      <c r="M67" s="243" t="s">
        <v>361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359</v>
      </c>
      <c r="E68" s="63"/>
      <c r="F68" s="243" t="s">
        <v>360</v>
      </c>
      <c r="G68" s="63" t="s">
        <v>229</v>
      </c>
      <c r="H68" s="178" t="s">
        <v>329</v>
      </c>
      <c r="I68" s="243"/>
      <c r="J68" s="64">
        <v>659</v>
      </c>
      <c r="K68" s="62">
        <v>5</v>
      </c>
      <c r="L68" s="65">
        <f t="shared" si="0"/>
        <v>131.80000000000001</v>
      </c>
      <c r="M68" s="243" t="s">
        <v>361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359</v>
      </c>
      <c r="E69" s="63"/>
      <c r="F69" s="243" t="s">
        <v>360</v>
      </c>
      <c r="G69" s="63" t="s">
        <v>229</v>
      </c>
      <c r="H69" s="178" t="s">
        <v>208</v>
      </c>
      <c r="I69" s="243"/>
      <c r="J69" s="64">
        <v>680</v>
      </c>
      <c r="K69" s="62">
        <v>5</v>
      </c>
      <c r="L69" s="65">
        <f t="shared" si="0"/>
        <v>136</v>
      </c>
      <c r="M69" s="243" t="s">
        <v>361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375</v>
      </c>
      <c r="E70" s="63"/>
      <c r="F70" s="245" t="s">
        <v>379</v>
      </c>
      <c r="G70" s="63" t="s">
        <v>229</v>
      </c>
      <c r="H70" s="71" t="s">
        <v>119</v>
      </c>
      <c r="I70" s="245"/>
      <c r="J70" s="64">
        <v>1378</v>
      </c>
      <c r="K70" s="62">
        <v>8</v>
      </c>
      <c r="L70" s="65">
        <f t="shared" si="0"/>
        <v>172.25</v>
      </c>
      <c r="M70" s="197" t="s">
        <v>374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375</v>
      </c>
      <c r="E71" s="63"/>
      <c r="F71" s="245" t="s">
        <v>379</v>
      </c>
      <c r="G71" s="63" t="s">
        <v>229</v>
      </c>
      <c r="H71" s="178" t="s">
        <v>279</v>
      </c>
      <c r="I71" s="245"/>
      <c r="J71" s="64">
        <v>1579</v>
      </c>
      <c r="K71" s="62">
        <v>8</v>
      </c>
      <c r="L71" s="231">
        <f t="shared" si="0"/>
        <v>197.375</v>
      </c>
      <c r="M71" s="197" t="s">
        <v>376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375</v>
      </c>
      <c r="E72" s="63"/>
      <c r="F72" s="245" t="s">
        <v>379</v>
      </c>
      <c r="G72" s="63" t="s">
        <v>229</v>
      </c>
      <c r="H72" s="71" t="s">
        <v>121</v>
      </c>
      <c r="I72" s="245"/>
      <c r="J72" s="64">
        <v>1466</v>
      </c>
      <c r="K72" s="62">
        <v>8</v>
      </c>
      <c r="L72" s="65">
        <f t="shared" si="0"/>
        <v>183.25</v>
      </c>
      <c r="M72" s="198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375</v>
      </c>
      <c r="E73" s="63"/>
      <c r="F73" s="245" t="s">
        <v>379</v>
      </c>
      <c r="G73" s="63" t="s">
        <v>229</v>
      </c>
      <c r="H73" s="178" t="s">
        <v>239</v>
      </c>
      <c r="I73" s="245"/>
      <c r="J73" s="64">
        <v>1287</v>
      </c>
      <c r="K73" s="62">
        <v>8</v>
      </c>
      <c r="L73" s="65">
        <f t="shared" si="0"/>
        <v>160.875</v>
      </c>
      <c r="M73" s="245" t="s">
        <v>302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377</v>
      </c>
      <c r="E74" s="63"/>
      <c r="F74" s="245" t="s">
        <v>379</v>
      </c>
      <c r="G74" s="63" t="s">
        <v>229</v>
      </c>
      <c r="H74" s="178" t="s">
        <v>277</v>
      </c>
      <c r="I74" s="245"/>
      <c r="J74" s="64">
        <v>1294</v>
      </c>
      <c r="K74" s="62">
        <v>8</v>
      </c>
      <c r="L74" s="65">
        <f t="shared" si="0"/>
        <v>161.75</v>
      </c>
      <c r="M74" s="197" t="s">
        <v>374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377</v>
      </c>
      <c r="E75" s="63"/>
      <c r="F75" s="245" t="s">
        <v>379</v>
      </c>
      <c r="G75" s="63" t="s">
        <v>229</v>
      </c>
      <c r="H75" s="178" t="s">
        <v>324</v>
      </c>
      <c r="I75" s="245"/>
      <c r="J75" s="64">
        <v>1074</v>
      </c>
      <c r="K75" s="62">
        <v>8</v>
      </c>
      <c r="L75" s="65">
        <f t="shared" si="0"/>
        <v>134.25</v>
      </c>
      <c r="M75" s="198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377</v>
      </c>
      <c r="E76" s="63"/>
      <c r="F76" s="245" t="s">
        <v>379</v>
      </c>
      <c r="G76" s="63" t="s">
        <v>229</v>
      </c>
      <c r="H76" s="178" t="s">
        <v>308</v>
      </c>
      <c r="I76" s="245"/>
      <c r="J76" s="64">
        <v>1015</v>
      </c>
      <c r="K76" s="62">
        <v>8</v>
      </c>
      <c r="L76" s="65">
        <f t="shared" si="0"/>
        <v>126.875</v>
      </c>
      <c r="M76" s="237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377</v>
      </c>
      <c r="E77" s="63"/>
      <c r="F77" s="245" t="s">
        <v>379</v>
      </c>
      <c r="G77" s="63" t="s">
        <v>229</v>
      </c>
      <c r="H77" s="178" t="s">
        <v>132</v>
      </c>
      <c r="I77" s="245"/>
      <c r="J77" s="64">
        <v>997</v>
      </c>
      <c r="K77" s="62">
        <v>8</v>
      </c>
      <c r="L77" s="65">
        <f t="shared" si="0"/>
        <v>124.625</v>
      </c>
      <c r="M77" s="245" t="s">
        <v>302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377</v>
      </c>
      <c r="E78" s="63"/>
      <c r="F78" s="245" t="s">
        <v>379</v>
      </c>
      <c r="G78" s="63" t="s">
        <v>229</v>
      </c>
      <c r="H78" s="178" t="s">
        <v>224</v>
      </c>
      <c r="I78" s="245"/>
      <c r="J78" s="64">
        <v>1623</v>
      </c>
      <c r="K78" s="62">
        <v>8</v>
      </c>
      <c r="L78" s="60">
        <f t="shared" si="0"/>
        <v>202.875</v>
      </c>
      <c r="M78" s="197" t="s">
        <v>376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377</v>
      </c>
      <c r="E79" s="63"/>
      <c r="F79" s="245" t="s">
        <v>379</v>
      </c>
      <c r="G79" s="63" t="s">
        <v>229</v>
      </c>
      <c r="H79" s="178" t="s">
        <v>131</v>
      </c>
      <c r="I79" s="245"/>
      <c r="J79" s="64">
        <v>1452</v>
      </c>
      <c r="K79" s="62">
        <v>8</v>
      </c>
      <c r="L79" s="65">
        <f t="shared" si="0"/>
        <v>181.5</v>
      </c>
      <c r="M79" s="245" t="s">
        <v>302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377</v>
      </c>
      <c r="E80" s="63"/>
      <c r="F80" s="245" t="s">
        <v>379</v>
      </c>
      <c r="G80" s="63" t="s">
        <v>229</v>
      </c>
      <c r="H80" s="178" t="s">
        <v>124</v>
      </c>
      <c r="I80" s="245"/>
      <c r="J80" s="64">
        <v>1331</v>
      </c>
      <c r="K80" s="62">
        <v>8</v>
      </c>
      <c r="L80" s="65">
        <f t="shared" si="0"/>
        <v>166.375</v>
      </c>
      <c r="M80" s="245" t="s">
        <v>378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377</v>
      </c>
      <c r="E81" s="63"/>
      <c r="F81" s="245" t="s">
        <v>379</v>
      </c>
      <c r="G81" s="63" t="s">
        <v>229</v>
      </c>
      <c r="H81" s="178" t="s">
        <v>138</v>
      </c>
      <c r="I81" s="245"/>
      <c r="J81" s="64">
        <v>1290</v>
      </c>
      <c r="K81" s="62">
        <v>8</v>
      </c>
      <c r="L81" s="65">
        <f t="shared" si="0"/>
        <v>161.25</v>
      </c>
      <c r="M81" s="245" t="s">
        <v>380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377</v>
      </c>
      <c r="E82" s="63"/>
      <c r="F82" s="245" t="s">
        <v>379</v>
      </c>
      <c r="G82" s="63" t="s">
        <v>229</v>
      </c>
      <c r="H82" s="178" t="s">
        <v>208</v>
      </c>
      <c r="I82" s="245"/>
      <c r="J82" s="64">
        <v>1209</v>
      </c>
      <c r="K82" s="62">
        <v>8</v>
      </c>
      <c r="L82" s="65">
        <f t="shared" si="0"/>
        <v>151.125</v>
      </c>
      <c r="M82" s="245" t="s">
        <v>284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377</v>
      </c>
      <c r="E83" s="63"/>
      <c r="F83" s="245" t="s">
        <v>379</v>
      </c>
      <c r="G83" s="63" t="s">
        <v>229</v>
      </c>
      <c r="H83" s="178" t="s">
        <v>230</v>
      </c>
      <c r="I83" s="245"/>
      <c r="J83" s="64">
        <v>1193</v>
      </c>
      <c r="K83" s="62">
        <v>8</v>
      </c>
      <c r="L83" s="65">
        <f t="shared" si="0"/>
        <v>149.125</v>
      </c>
      <c r="M83" s="245" t="s">
        <v>381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396</v>
      </c>
      <c r="E84" s="63"/>
      <c r="F84" s="247" t="s">
        <v>305</v>
      </c>
      <c r="G84" s="63" t="s">
        <v>133</v>
      </c>
      <c r="H84" s="178" t="s">
        <v>308</v>
      </c>
      <c r="I84" s="247" t="s">
        <v>120</v>
      </c>
      <c r="J84" s="64">
        <v>1554</v>
      </c>
      <c r="K84" s="62">
        <v>11</v>
      </c>
      <c r="L84" s="65">
        <f t="shared" si="0"/>
        <v>141.27272727272728</v>
      </c>
      <c r="M84" s="247" t="s">
        <v>397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396</v>
      </c>
      <c r="E85" s="63"/>
      <c r="F85" s="247" t="s">
        <v>305</v>
      </c>
      <c r="G85" s="63" t="s">
        <v>133</v>
      </c>
      <c r="H85" s="178" t="s">
        <v>246</v>
      </c>
      <c r="I85" s="247" t="s">
        <v>120</v>
      </c>
      <c r="J85" s="64">
        <v>1799</v>
      </c>
      <c r="K85" s="62">
        <v>11</v>
      </c>
      <c r="L85" s="65">
        <f t="shared" si="0"/>
        <v>163.54545454545453</v>
      </c>
      <c r="M85" s="247" t="s">
        <v>397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396</v>
      </c>
      <c r="E86" s="63"/>
      <c r="F86" s="247" t="s">
        <v>305</v>
      </c>
      <c r="G86" s="63" t="s">
        <v>133</v>
      </c>
      <c r="H86" s="71" t="s">
        <v>119</v>
      </c>
      <c r="I86" s="247"/>
      <c r="J86" s="64">
        <v>1961</v>
      </c>
      <c r="K86" s="62">
        <v>11</v>
      </c>
      <c r="L86" s="65">
        <f t="shared" si="0"/>
        <v>178.27272727272728</v>
      </c>
      <c r="M86" s="247" t="s">
        <v>380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400</v>
      </c>
      <c r="E87" s="63"/>
      <c r="F87" s="249" t="s">
        <v>305</v>
      </c>
      <c r="G87" s="63" t="s">
        <v>118</v>
      </c>
      <c r="H87" s="71" t="s">
        <v>121</v>
      </c>
      <c r="I87" s="249" t="s">
        <v>120</v>
      </c>
      <c r="J87" s="64">
        <v>2853</v>
      </c>
      <c r="K87" s="62">
        <v>14</v>
      </c>
      <c r="L87" s="60">
        <f t="shared" si="0"/>
        <v>203.78571428571428</v>
      </c>
      <c r="M87" s="249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400</v>
      </c>
      <c r="E88" s="63"/>
      <c r="F88" s="249" t="s">
        <v>305</v>
      </c>
      <c r="G88" s="63" t="s">
        <v>118</v>
      </c>
      <c r="H88" s="178" t="s">
        <v>279</v>
      </c>
      <c r="I88" s="249" t="s">
        <v>120</v>
      </c>
      <c r="J88" s="64">
        <v>2696</v>
      </c>
      <c r="K88" s="62">
        <v>14</v>
      </c>
      <c r="L88" s="231">
        <f t="shared" si="0"/>
        <v>192.57142857142858</v>
      </c>
      <c r="M88" s="249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400</v>
      </c>
      <c r="E89" s="63"/>
      <c r="F89" s="249" t="s">
        <v>305</v>
      </c>
      <c r="G89" s="63" t="s">
        <v>118</v>
      </c>
      <c r="H89" s="178" t="s">
        <v>124</v>
      </c>
      <c r="I89" s="249" t="s">
        <v>226</v>
      </c>
      <c r="J89" s="64">
        <v>2540</v>
      </c>
      <c r="K89" s="62">
        <v>14</v>
      </c>
      <c r="L89" s="65">
        <f t="shared" si="0"/>
        <v>181.42857142857142</v>
      </c>
      <c r="M89" s="249" t="s">
        <v>401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400</v>
      </c>
      <c r="E90" s="63"/>
      <c r="F90" s="249" t="s">
        <v>305</v>
      </c>
      <c r="G90" s="63" t="s">
        <v>118</v>
      </c>
      <c r="H90" s="178" t="s">
        <v>277</v>
      </c>
      <c r="I90" s="249" t="s">
        <v>226</v>
      </c>
      <c r="J90" s="64">
        <v>2357</v>
      </c>
      <c r="K90" s="62">
        <v>14</v>
      </c>
      <c r="L90" s="65">
        <f t="shared" si="0"/>
        <v>168.35714285714286</v>
      </c>
      <c r="M90" s="249" t="s">
        <v>401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400</v>
      </c>
      <c r="E91" s="63"/>
      <c r="F91" s="249" t="s">
        <v>305</v>
      </c>
      <c r="G91" s="63" t="s">
        <v>118</v>
      </c>
      <c r="H91" s="71" t="s">
        <v>119</v>
      </c>
      <c r="I91" s="249" t="s">
        <v>225</v>
      </c>
      <c r="J91" s="64">
        <v>2468</v>
      </c>
      <c r="K91" s="62">
        <v>14</v>
      </c>
      <c r="L91" s="65">
        <f t="shared" si="0"/>
        <v>176.28571428571428</v>
      </c>
      <c r="M91" s="249" t="s">
        <v>402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400</v>
      </c>
      <c r="E92" s="63"/>
      <c r="F92" s="249" t="s">
        <v>305</v>
      </c>
      <c r="G92" s="63" t="s">
        <v>118</v>
      </c>
      <c r="H92" s="178" t="s">
        <v>131</v>
      </c>
      <c r="I92" s="249" t="s">
        <v>225</v>
      </c>
      <c r="J92" s="64">
        <v>2492</v>
      </c>
      <c r="K92" s="62">
        <v>14</v>
      </c>
      <c r="L92" s="65">
        <f t="shared" si="0"/>
        <v>178</v>
      </c>
      <c r="M92" s="249" t="s">
        <v>402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406</v>
      </c>
      <c r="E93" s="63"/>
      <c r="F93" s="251" t="s">
        <v>408</v>
      </c>
      <c r="G93" s="63" t="s">
        <v>407</v>
      </c>
      <c r="H93" s="178" t="s">
        <v>246</v>
      </c>
      <c r="I93" s="251" t="s">
        <v>120</v>
      </c>
      <c r="J93" s="64">
        <v>1960</v>
      </c>
      <c r="K93" s="62">
        <v>11</v>
      </c>
      <c r="L93" s="65">
        <f t="shared" si="0"/>
        <v>178.18181818181819</v>
      </c>
      <c r="M93" s="237" t="s">
        <v>419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406</v>
      </c>
      <c r="E94" s="63"/>
      <c r="F94" s="252" t="s">
        <v>408</v>
      </c>
      <c r="G94" s="63" t="s">
        <v>407</v>
      </c>
      <c r="H94" s="178" t="s">
        <v>223</v>
      </c>
      <c r="I94" s="251" t="s">
        <v>120</v>
      </c>
      <c r="J94" s="64">
        <v>725</v>
      </c>
      <c r="K94" s="62">
        <v>5</v>
      </c>
      <c r="L94" s="65">
        <f t="shared" si="0"/>
        <v>145</v>
      </c>
      <c r="M94" s="237" t="s">
        <v>419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406</v>
      </c>
      <c r="E95" s="63"/>
      <c r="F95" s="252" t="s">
        <v>408</v>
      </c>
      <c r="G95" s="63" t="s">
        <v>407</v>
      </c>
      <c r="H95" s="178" t="s">
        <v>277</v>
      </c>
      <c r="I95" s="251" t="s">
        <v>120</v>
      </c>
      <c r="J95" s="64">
        <v>987</v>
      </c>
      <c r="K95" s="62">
        <v>6</v>
      </c>
      <c r="L95" s="65">
        <f t="shared" si="0"/>
        <v>164.5</v>
      </c>
      <c r="M95" s="237" t="s">
        <v>419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406</v>
      </c>
      <c r="E96" s="63"/>
      <c r="F96" s="252" t="s">
        <v>408</v>
      </c>
      <c r="G96" s="63" t="s">
        <v>407</v>
      </c>
      <c r="H96" s="178" t="s">
        <v>122</v>
      </c>
      <c r="I96" s="251" t="s">
        <v>120</v>
      </c>
      <c r="J96" s="64">
        <v>1907</v>
      </c>
      <c r="K96" s="62">
        <v>11</v>
      </c>
      <c r="L96" s="65">
        <f t="shared" si="0"/>
        <v>173.36363636363637</v>
      </c>
      <c r="M96" s="237" t="s">
        <v>419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406</v>
      </c>
      <c r="E97" s="63"/>
      <c r="F97" s="252" t="s">
        <v>408</v>
      </c>
      <c r="G97" s="63" t="s">
        <v>407</v>
      </c>
      <c r="H97" s="71" t="s">
        <v>119</v>
      </c>
      <c r="I97" s="251" t="s">
        <v>120</v>
      </c>
      <c r="J97" s="64">
        <v>1882</v>
      </c>
      <c r="K97" s="62">
        <v>11</v>
      </c>
      <c r="L97" s="65">
        <f t="shared" si="0"/>
        <v>171.09090909090909</v>
      </c>
      <c r="M97" s="260" t="s">
        <v>419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413</v>
      </c>
      <c r="E98" s="63"/>
      <c r="F98" s="252" t="s">
        <v>408</v>
      </c>
      <c r="G98" s="63" t="s">
        <v>414</v>
      </c>
      <c r="H98" s="71" t="s">
        <v>415</v>
      </c>
      <c r="I98" s="252" t="s">
        <v>226</v>
      </c>
      <c r="J98" s="64">
        <v>1737</v>
      </c>
      <c r="K98" s="62">
        <v>9</v>
      </c>
      <c r="L98" s="231">
        <f t="shared" si="0"/>
        <v>193</v>
      </c>
      <c r="M98" s="252" t="s">
        <v>420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413</v>
      </c>
      <c r="E99" s="63"/>
      <c r="F99" s="252" t="s">
        <v>408</v>
      </c>
      <c r="G99" s="63" t="s">
        <v>414</v>
      </c>
      <c r="H99" s="178" t="s">
        <v>279</v>
      </c>
      <c r="I99" s="252" t="s">
        <v>226</v>
      </c>
      <c r="J99" s="64">
        <v>1690</v>
      </c>
      <c r="K99" s="62">
        <v>9</v>
      </c>
      <c r="L99" s="65">
        <f t="shared" si="0"/>
        <v>187.77777777777777</v>
      </c>
      <c r="M99" s="254" t="s">
        <v>420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413</v>
      </c>
      <c r="E100" s="63"/>
      <c r="F100" s="252" t="s">
        <v>408</v>
      </c>
      <c r="G100" s="63" t="s">
        <v>414</v>
      </c>
      <c r="H100" s="71" t="s">
        <v>121</v>
      </c>
      <c r="I100" s="252" t="s">
        <v>226</v>
      </c>
      <c r="J100" s="64">
        <v>1559</v>
      </c>
      <c r="K100" s="62">
        <v>9</v>
      </c>
      <c r="L100" s="65">
        <f t="shared" si="0"/>
        <v>173.22222222222223</v>
      </c>
      <c r="M100" s="254" t="s">
        <v>420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413</v>
      </c>
      <c r="E101" s="63"/>
      <c r="F101" s="252" t="s">
        <v>408</v>
      </c>
      <c r="G101" s="63" t="s">
        <v>414</v>
      </c>
      <c r="H101" s="71" t="s">
        <v>127</v>
      </c>
      <c r="I101" s="252" t="s">
        <v>226</v>
      </c>
      <c r="J101" s="64">
        <v>1473</v>
      </c>
      <c r="K101" s="62">
        <v>8</v>
      </c>
      <c r="L101" s="65">
        <f t="shared" si="0"/>
        <v>184.125</v>
      </c>
      <c r="M101" s="254" t="s">
        <v>420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413</v>
      </c>
      <c r="E102" s="63"/>
      <c r="F102" s="252" t="s">
        <v>408</v>
      </c>
      <c r="G102" s="63" t="s">
        <v>414</v>
      </c>
      <c r="H102" s="178" t="s">
        <v>239</v>
      </c>
      <c r="I102" s="252" t="s">
        <v>226</v>
      </c>
      <c r="J102" s="64">
        <v>843</v>
      </c>
      <c r="K102" s="62">
        <v>5</v>
      </c>
      <c r="L102" s="65">
        <f t="shared" si="0"/>
        <v>168.6</v>
      </c>
      <c r="M102" s="254" t="s">
        <v>420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413</v>
      </c>
      <c r="E103" s="63"/>
      <c r="F103" s="253" t="s">
        <v>408</v>
      </c>
      <c r="G103" s="63" t="s">
        <v>414</v>
      </c>
      <c r="H103" s="178" t="s">
        <v>124</v>
      </c>
      <c r="I103" s="252" t="s">
        <v>226</v>
      </c>
      <c r="J103" s="64">
        <v>834</v>
      </c>
      <c r="K103" s="62">
        <v>5</v>
      </c>
      <c r="L103" s="65">
        <f t="shared" si="0"/>
        <v>166.8</v>
      </c>
      <c r="M103" s="254" t="s">
        <v>420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418</v>
      </c>
      <c r="E104" s="63"/>
      <c r="F104" s="253" t="s">
        <v>408</v>
      </c>
      <c r="G104" s="63" t="s">
        <v>233</v>
      </c>
      <c r="H104" s="178" t="s">
        <v>137</v>
      </c>
      <c r="I104" s="253" t="s">
        <v>225</v>
      </c>
      <c r="J104" s="64">
        <v>1139</v>
      </c>
      <c r="K104" s="62">
        <v>7</v>
      </c>
      <c r="L104" s="65">
        <f t="shared" si="0"/>
        <v>162.71428571428572</v>
      </c>
      <c r="M104" s="260" t="s">
        <v>428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418</v>
      </c>
      <c r="E105" s="63"/>
      <c r="F105" s="253" t="s">
        <v>408</v>
      </c>
      <c r="G105" s="63" t="s">
        <v>233</v>
      </c>
      <c r="H105" s="178" t="s">
        <v>126</v>
      </c>
      <c r="I105" s="253" t="s">
        <v>225</v>
      </c>
      <c r="J105" s="64">
        <v>729</v>
      </c>
      <c r="K105" s="62">
        <v>5</v>
      </c>
      <c r="L105" s="65">
        <f t="shared" si="0"/>
        <v>145.80000000000001</v>
      </c>
      <c r="M105" s="260" t="s">
        <v>428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418</v>
      </c>
      <c r="E106" s="63"/>
      <c r="F106" s="253" t="s">
        <v>408</v>
      </c>
      <c r="G106" s="63" t="s">
        <v>233</v>
      </c>
      <c r="H106" s="71" t="s">
        <v>128</v>
      </c>
      <c r="I106" s="253" t="s">
        <v>225</v>
      </c>
      <c r="J106" s="64">
        <v>1128</v>
      </c>
      <c r="K106" s="62">
        <v>7</v>
      </c>
      <c r="L106" s="65">
        <f t="shared" si="0"/>
        <v>161.14285714285714</v>
      </c>
      <c r="M106" s="260" t="s">
        <v>428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418</v>
      </c>
      <c r="E107" s="63"/>
      <c r="F107" s="253" t="s">
        <v>408</v>
      </c>
      <c r="G107" s="63" t="s">
        <v>233</v>
      </c>
      <c r="H107" s="178" t="s">
        <v>278</v>
      </c>
      <c r="I107" s="253" t="s">
        <v>225</v>
      </c>
      <c r="J107" s="64">
        <v>723</v>
      </c>
      <c r="K107" s="62">
        <v>5</v>
      </c>
      <c r="L107" s="65">
        <f t="shared" si="0"/>
        <v>144.6</v>
      </c>
      <c r="M107" s="260" t="s">
        <v>428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418</v>
      </c>
      <c r="E108" s="63"/>
      <c r="F108" s="253" t="s">
        <v>408</v>
      </c>
      <c r="G108" s="63" t="s">
        <v>233</v>
      </c>
      <c r="H108" s="178" t="s">
        <v>129</v>
      </c>
      <c r="I108" s="253" t="s">
        <v>225</v>
      </c>
      <c r="J108" s="64">
        <v>555</v>
      </c>
      <c r="K108" s="62">
        <v>4</v>
      </c>
      <c r="L108" s="65">
        <f t="shared" si="0"/>
        <v>138.75</v>
      </c>
      <c r="M108" s="260" t="s">
        <v>428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429</v>
      </c>
      <c r="E109" s="63"/>
      <c r="F109" s="258" t="s">
        <v>430</v>
      </c>
      <c r="G109" s="63" t="s">
        <v>118</v>
      </c>
      <c r="H109" s="178" t="s">
        <v>279</v>
      </c>
      <c r="I109" s="258"/>
      <c r="J109" s="64">
        <v>1533</v>
      </c>
      <c r="K109" s="62">
        <v>8</v>
      </c>
      <c r="L109" s="231">
        <f t="shared" si="0"/>
        <v>191.625</v>
      </c>
      <c r="M109" s="259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429</v>
      </c>
      <c r="E110" s="63"/>
      <c r="F110" s="258" t="s">
        <v>430</v>
      </c>
      <c r="G110" s="63" t="s">
        <v>118</v>
      </c>
      <c r="H110" s="71" t="s">
        <v>125</v>
      </c>
      <c r="I110" s="258"/>
      <c r="J110" s="64">
        <v>1445</v>
      </c>
      <c r="K110" s="62">
        <v>8</v>
      </c>
      <c r="L110" s="65">
        <f t="shared" si="0"/>
        <v>180.625</v>
      </c>
      <c r="M110" s="259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429</v>
      </c>
      <c r="E111" s="63"/>
      <c r="F111" s="258" t="s">
        <v>430</v>
      </c>
      <c r="G111" s="63" t="s">
        <v>118</v>
      </c>
      <c r="H111" s="71" t="s">
        <v>121</v>
      </c>
      <c r="I111" s="258"/>
      <c r="J111" s="64">
        <v>1404</v>
      </c>
      <c r="K111" s="62">
        <v>8</v>
      </c>
      <c r="L111" s="65">
        <f t="shared" si="0"/>
        <v>175.5</v>
      </c>
      <c r="M111" s="259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429</v>
      </c>
      <c r="E112" s="63"/>
      <c r="F112" s="258" t="s">
        <v>430</v>
      </c>
      <c r="G112" s="63" t="s">
        <v>118</v>
      </c>
      <c r="H112" s="178" t="s">
        <v>278</v>
      </c>
      <c r="I112" s="258"/>
      <c r="J112" s="64">
        <v>1322</v>
      </c>
      <c r="K112" s="62">
        <v>8</v>
      </c>
      <c r="L112" s="65">
        <f t="shared" si="0"/>
        <v>165.25</v>
      </c>
      <c r="M112" s="259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429</v>
      </c>
      <c r="E113" s="63"/>
      <c r="F113" s="258" t="s">
        <v>430</v>
      </c>
      <c r="G113" s="63" t="s">
        <v>118</v>
      </c>
      <c r="H113" s="178" t="s">
        <v>239</v>
      </c>
      <c r="I113" s="258"/>
      <c r="J113" s="64">
        <v>1347</v>
      </c>
      <c r="K113" s="62">
        <v>8</v>
      </c>
      <c r="L113" s="65">
        <f t="shared" si="0"/>
        <v>168.375</v>
      </c>
      <c r="M113" s="259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429</v>
      </c>
      <c r="E114" s="63"/>
      <c r="F114" s="258" t="s">
        <v>430</v>
      </c>
      <c r="G114" s="63" t="s">
        <v>118</v>
      </c>
      <c r="H114" s="178" t="s">
        <v>131</v>
      </c>
      <c r="I114" s="258"/>
      <c r="J114" s="64">
        <v>1328</v>
      </c>
      <c r="K114" s="62">
        <v>8</v>
      </c>
      <c r="L114" s="65">
        <f t="shared" si="0"/>
        <v>166</v>
      </c>
      <c r="M114" s="259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433</v>
      </c>
      <c r="E115" s="63"/>
      <c r="F115" s="262" t="s">
        <v>313</v>
      </c>
      <c r="G115" s="63" t="s">
        <v>432</v>
      </c>
      <c r="H115" s="71" t="s">
        <v>119</v>
      </c>
      <c r="I115" s="262" t="s">
        <v>120</v>
      </c>
      <c r="J115" s="64">
        <v>977</v>
      </c>
      <c r="K115" s="62">
        <v>6</v>
      </c>
      <c r="L115" s="65">
        <f t="shared" si="0"/>
        <v>162.83333333333334</v>
      </c>
      <c r="M115" s="198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433</v>
      </c>
      <c r="E116" s="63"/>
      <c r="F116" s="262" t="s">
        <v>313</v>
      </c>
      <c r="G116" s="63" t="s">
        <v>432</v>
      </c>
      <c r="H116" s="178" t="s">
        <v>239</v>
      </c>
      <c r="I116" s="262" t="s">
        <v>120</v>
      </c>
      <c r="J116" s="64">
        <v>1183</v>
      </c>
      <c r="K116" s="62">
        <v>6</v>
      </c>
      <c r="L116" s="231">
        <f t="shared" si="0"/>
        <v>197.16666666666666</v>
      </c>
      <c r="M116" s="198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433</v>
      </c>
      <c r="E117" s="63"/>
      <c r="F117" s="262" t="s">
        <v>313</v>
      </c>
      <c r="G117" s="63" t="s">
        <v>432</v>
      </c>
      <c r="H117" s="178" t="s">
        <v>126</v>
      </c>
      <c r="I117" s="262" t="s">
        <v>226</v>
      </c>
      <c r="J117" s="64">
        <v>867</v>
      </c>
      <c r="K117" s="62">
        <v>6</v>
      </c>
      <c r="L117" s="65">
        <f t="shared" si="0"/>
        <v>144.5</v>
      </c>
      <c r="M117" s="262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433</v>
      </c>
      <c r="E118" s="63"/>
      <c r="F118" s="262" t="s">
        <v>313</v>
      </c>
      <c r="G118" s="63" t="s">
        <v>432</v>
      </c>
      <c r="H118" s="178" t="s">
        <v>224</v>
      </c>
      <c r="I118" s="262" t="s">
        <v>226</v>
      </c>
      <c r="J118" s="64">
        <v>1162</v>
      </c>
      <c r="K118" s="62">
        <v>6</v>
      </c>
      <c r="L118" s="231">
        <f t="shared" si="0"/>
        <v>193.66666666666666</v>
      </c>
      <c r="M118" s="262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433</v>
      </c>
      <c r="E119" s="63"/>
      <c r="F119" s="262" t="s">
        <v>313</v>
      </c>
      <c r="G119" s="63" t="s">
        <v>432</v>
      </c>
      <c r="H119" s="178" t="s">
        <v>308</v>
      </c>
      <c r="I119" s="262"/>
      <c r="J119" s="64">
        <v>876</v>
      </c>
      <c r="K119" s="62">
        <v>6</v>
      </c>
      <c r="L119" s="65">
        <f t="shared" si="0"/>
        <v>146</v>
      </c>
      <c r="M119" s="262" t="s">
        <v>378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433</v>
      </c>
      <c r="E120" s="63"/>
      <c r="F120" s="262" t="s">
        <v>313</v>
      </c>
      <c r="G120" s="63" t="s">
        <v>432</v>
      </c>
      <c r="H120" s="178" t="s">
        <v>131</v>
      </c>
      <c r="I120" s="262"/>
      <c r="J120" s="64">
        <v>1092</v>
      </c>
      <c r="K120" s="62">
        <v>6</v>
      </c>
      <c r="L120" s="65">
        <f t="shared" si="0"/>
        <v>182</v>
      </c>
      <c r="M120" s="262" t="s">
        <v>302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435</v>
      </c>
      <c r="E121" s="63"/>
      <c r="F121" s="262" t="s">
        <v>360</v>
      </c>
      <c r="G121" s="63" t="s">
        <v>229</v>
      </c>
      <c r="H121" s="178" t="s">
        <v>224</v>
      </c>
      <c r="I121" s="262" t="s">
        <v>120</v>
      </c>
      <c r="J121" s="64">
        <v>1149</v>
      </c>
      <c r="K121" s="62">
        <v>6</v>
      </c>
      <c r="L121" s="231">
        <f t="shared" si="0"/>
        <v>191.5</v>
      </c>
      <c r="M121" s="260" t="s">
        <v>434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435</v>
      </c>
      <c r="E122" s="63"/>
      <c r="F122" s="262" t="s">
        <v>360</v>
      </c>
      <c r="G122" s="63" t="s">
        <v>229</v>
      </c>
      <c r="H122" s="178" t="s">
        <v>131</v>
      </c>
      <c r="I122" s="262" t="s">
        <v>120</v>
      </c>
      <c r="J122" s="64">
        <v>1025</v>
      </c>
      <c r="K122" s="62">
        <v>6</v>
      </c>
      <c r="L122" s="65">
        <f t="shared" si="0"/>
        <v>170.83333333333334</v>
      </c>
      <c r="M122" s="260" t="s">
        <v>434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440</v>
      </c>
      <c r="E123" s="63"/>
      <c r="F123" s="264" t="s">
        <v>301</v>
      </c>
      <c r="G123" s="63" t="s">
        <v>118</v>
      </c>
      <c r="H123" s="178" t="s">
        <v>238</v>
      </c>
      <c r="I123" s="264"/>
      <c r="J123" s="64">
        <v>766</v>
      </c>
      <c r="K123" s="62">
        <v>8</v>
      </c>
      <c r="L123" s="65">
        <f t="shared" si="0"/>
        <v>95.75</v>
      </c>
      <c r="M123" s="264" t="s">
        <v>284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442</v>
      </c>
      <c r="E124" s="63"/>
      <c r="F124" s="264" t="s">
        <v>313</v>
      </c>
      <c r="G124" s="63" t="s">
        <v>118</v>
      </c>
      <c r="H124" s="178" t="s">
        <v>124</v>
      </c>
      <c r="I124" s="264" t="s">
        <v>120</v>
      </c>
      <c r="J124" s="64">
        <v>1551</v>
      </c>
      <c r="K124" s="62">
        <v>8</v>
      </c>
      <c r="L124" s="231">
        <f t="shared" si="0"/>
        <v>193.875</v>
      </c>
      <c r="M124" s="198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442</v>
      </c>
      <c r="E125" s="63"/>
      <c r="F125" s="264" t="s">
        <v>313</v>
      </c>
      <c r="G125" s="63" t="s">
        <v>118</v>
      </c>
      <c r="H125" s="178" t="s">
        <v>277</v>
      </c>
      <c r="I125" s="264" t="s">
        <v>120</v>
      </c>
      <c r="J125" s="64">
        <v>1231</v>
      </c>
      <c r="K125" s="62">
        <v>8</v>
      </c>
      <c r="L125" s="65">
        <f t="shared" si="0"/>
        <v>153.875</v>
      </c>
      <c r="M125" s="198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442</v>
      </c>
      <c r="E126" s="63"/>
      <c r="F126" s="264" t="s">
        <v>313</v>
      </c>
      <c r="G126" s="63" t="s">
        <v>118</v>
      </c>
      <c r="H126" s="178" t="s">
        <v>441</v>
      </c>
      <c r="I126" s="264" t="s">
        <v>226</v>
      </c>
      <c r="J126" s="64">
        <v>1353</v>
      </c>
      <c r="K126" s="62">
        <v>8</v>
      </c>
      <c r="L126" s="65">
        <f t="shared" si="0"/>
        <v>169.125</v>
      </c>
      <c r="M126" s="260" t="s">
        <v>434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442</v>
      </c>
      <c r="E127" s="63"/>
      <c r="F127" s="264" t="s">
        <v>313</v>
      </c>
      <c r="G127" s="63" t="s">
        <v>118</v>
      </c>
      <c r="H127" s="178" t="s">
        <v>134</v>
      </c>
      <c r="I127" s="264" t="s">
        <v>226</v>
      </c>
      <c r="J127" s="64">
        <v>1382</v>
      </c>
      <c r="K127" s="62">
        <v>8</v>
      </c>
      <c r="L127" s="65">
        <f t="shared" si="0"/>
        <v>172.75</v>
      </c>
      <c r="M127" s="260" t="s">
        <v>434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442</v>
      </c>
      <c r="E128" s="63"/>
      <c r="F128" s="264" t="s">
        <v>313</v>
      </c>
      <c r="G128" s="63" t="s">
        <v>118</v>
      </c>
      <c r="H128" s="178" t="s">
        <v>132</v>
      </c>
      <c r="I128" s="264" t="s">
        <v>225</v>
      </c>
      <c r="J128" s="64">
        <v>1018</v>
      </c>
      <c r="K128" s="62">
        <v>8</v>
      </c>
      <c r="L128" s="65">
        <f t="shared" si="0"/>
        <v>127.25</v>
      </c>
      <c r="M128" s="265" t="s">
        <v>287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442</v>
      </c>
      <c r="E129" s="63"/>
      <c r="F129" s="264" t="s">
        <v>313</v>
      </c>
      <c r="G129" s="63" t="s">
        <v>118</v>
      </c>
      <c r="H129" s="178" t="s">
        <v>239</v>
      </c>
      <c r="I129" s="264" t="s">
        <v>225</v>
      </c>
      <c r="J129" s="64">
        <v>1313</v>
      </c>
      <c r="K129" s="62">
        <v>8</v>
      </c>
      <c r="L129" s="65">
        <f t="shared" si="0"/>
        <v>164.125</v>
      </c>
      <c r="M129" s="267" t="s">
        <v>287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442</v>
      </c>
      <c r="E130" s="63"/>
      <c r="F130" s="264" t="s">
        <v>313</v>
      </c>
      <c r="G130" s="63" t="s">
        <v>118</v>
      </c>
      <c r="H130" s="178" t="s">
        <v>279</v>
      </c>
      <c r="I130" s="264" t="s">
        <v>316</v>
      </c>
      <c r="J130" s="64">
        <v>1512</v>
      </c>
      <c r="K130" s="62">
        <v>8</v>
      </c>
      <c r="L130" s="65">
        <f t="shared" si="0"/>
        <v>189</v>
      </c>
      <c r="M130" s="266" t="s">
        <v>397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442</v>
      </c>
      <c r="E131" s="63"/>
      <c r="F131" s="264" t="s">
        <v>313</v>
      </c>
      <c r="G131" s="63" t="s">
        <v>118</v>
      </c>
      <c r="H131" s="178" t="s">
        <v>308</v>
      </c>
      <c r="I131" s="264" t="s">
        <v>316</v>
      </c>
      <c r="J131" s="64">
        <v>1125</v>
      </c>
      <c r="K131" s="62">
        <v>8</v>
      </c>
      <c r="L131" s="65">
        <f t="shared" ref="L131:L172" si="1">J131/K131</f>
        <v>140.625</v>
      </c>
      <c r="M131" s="266" t="s">
        <v>397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442</v>
      </c>
      <c r="E132" s="63"/>
      <c r="F132" s="264" t="s">
        <v>313</v>
      </c>
      <c r="G132" s="63" t="s">
        <v>118</v>
      </c>
      <c r="H132" s="178" t="s">
        <v>126</v>
      </c>
      <c r="I132" s="264"/>
      <c r="J132" s="64">
        <v>1194</v>
      </c>
      <c r="K132" s="62">
        <v>8</v>
      </c>
      <c r="L132" s="65">
        <f t="shared" si="1"/>
        <v>149.25</v>
      </c>
      <c r="M132" s="266" t="s">
        <v>378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446</v>
      </c>
      <c r="E133" s="63"/>
      <c r="F133" s="264" t="s">
        <v>313</v>
      </c>
      <c r="G133" s="63" t="s">
        <v>118</v>
      </c>
      <c r="H133" s="178" t="s">
        <v>230</v>
      </c>
      <c r="I133" s="264" t="s">
        <v>317</v>
      </c>
      <c r="J133" s="64">
        <v>1217</v>
      </c>
      <c r="K133" s="62">
        <v>8</v>
      </c>
      <c r="L133" s="65">
        <f t="shared" si="1"/>
        <v>152.125</v>
      </c>
      <c r="M133" s="265" t="s">
        <v>285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446</v>
      </c>
      <c r="E134" s="63"/>
      <c r="F134" s="264" t="s">
        <v>313</v>
      </c>
      <c r="G134" s="63" t="s">
        <v>118</v>
      </c>
      <c r="H134" s="178" t="s">
        <v>324</v>
      </c>
      <c r="I134" s="264" t="s">
        <v>317</v>
      </c>
      <c r="J134" s="64">
        <v>1039</v>
      </c>
      <c r="K134" s="62">
        <v>8</v>
      </c>
      <c r="L134" s="65">
        <f t="shared" si="1"/>
        <v>129.875</v>
      </c>
      <c r="M134" s="267" t="s">
        <v>285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454</v>
      </c>
      <c r="E135" s="63"/>
      <c r="F135" s="269" t="s">
        <v>360</v>
      </c>
      <c r="G135" s="63" t="s">
        <v>453</v>
      </c>
      <c r="H135" s="178" t="s">
        <v>246</v>
      </c>
      <c r="I135" s="269"/>
      <c r="J135" s="297">
        <v>1855</v>
      </c>
      <c r="K135" s="64">
        <v>11</v>
      </c>
      <c r="L135" s="65">
        <f t="shared" si="1"/>
        <v>168.63636363636363</v>
      </c>
      <c r="M135" s="271" t="s">
        <v>465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454</v>
      </c>
      <c r="E136" s="63"/>
      <c r="F136" s="269" t="s">
        <v>360</v>
      </c>
      <c r="G136" s="63" t="s">
        <v>453</v>
      </c>
      <c r="H136" s="178" t="s">
        <v>223</v>
      </c>
      <c r="I136" s="269"/>
      <c r="J136" s="269">
        <v>1238</v>
      </c>
      <c r="K136" s="64">
        <v>8</v>
      </c>
      <c r="L136" s="65">
        <f t="shared" si="1"/>
        <v>154.75</v>
      </c>
      <c r="M136" s="271" t="s">
        <v>465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454</v>
      </c>
      <c r="E137" s="63"/>
      <c r="F137" s="269" t="s">
        <v>360</v>
      </c>
      <c r="G137" s="63" t="s">
        <v>453</v>
      </c>
      <c r="H137" s="178" t="s">
        <v>277</v>
      </c>
      <c r="I137" s="269"/>
      <c r="J137" s="269">
        <v>599</v>
      </c>
      <c r="K137" s="64">
        <v>4</v>
      </c>
      <c r="L137" s="65">
        <f t="shared" si="1"/>
        <v>149.75</v>
      </c>
      <c r="M137" s="271" t="s">
        <v>465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454</v>
      </c>
      <c r="E138" s="63"/>
      <c r="F138" s="269" t="s">
        <v>360</v>
      </c>
      <c r="G138" s="63" t="s">
        <v>453</v>
      </c>
      <c r="H138" s="178" t="s">
        <v>122</v>
      </c>
      <c r="I138" s="269"/>
      <c r="J138" s="269">
        <v>1869</v>
      </c>
      <c r="K138" s="64">
        <v>11</v>
      </c>
      <c r="L138" s="65">
        <f t="shared" si="1"/>
        <v>169.90909090909091</v>
      </c>
      <c r="M138" s="271" t="s">
        <v>465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454</v>
      </c>
      <c r="E139" s="63"/>
      <c r="F139" s="269" t="s">
        <v>360</v>
      </c>
      <c r="G139" s="63" t="s">
        <v>453</v>
      </c>
      <c r="H139" s="71" t="s">
        <v>119</v>
      </c>
      <c r="I139" s="269"/>
      <c r="J139" s="269">
        <v>1610</v>
      </c>
      <c r="K139" s="64">
        <v>10</v>
      </c>
      <c r="L139" s="65">
        <f t="shared" si="1"/>
        <v>161</v>
      </c>
      <c r="M139" s="271" t="s">
        <v>465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462</v>
      </c>
      <c r="E140" s="63"/>
      <c r="F140" s="270" t="s">
        <v>408</v>
      </c>
      <c r="G140" s="63" t="s">
        <v>118</v>
      </c>
      <c r="H140" s="71" t="s">
        <v>415</v>
      </c>
      <c r="I140" s="269"/>
      <c r="J140" s="64">
        <v>1609</v>
      </c>
      <c r="K140" s="62">
        <v>8</v>
      </c>
      <c r="L140" s="60">
        <f t="shared" si="1"/>
        <v>201.125</v>
      </c>
      <c r="M140" s="270" t="s">
        <v>463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462</v>
      </c>
      <c r="E141" s="63"/>
      <c r="F141" s="270" t="s">
        <v>408</v>
      </c>
      <c r="G141" s="63" t="s">
        <v>118</v>
      </c>
      <c r="H141" s="178" t="s">
        <v>279</v>
      </c>
      <c r="I141" s="269"/>
      <c r="J141" s="64">
        <v>1707</v>
      </c>
      <c r="K141" s="62">
        <v>9</v>
      </c>
      <c r="L141" s="65">
        <f t="shared" si="1"/>
        <v>189.66666666666666</v>
      </c>
      <c r="M141" s="270" t="s">
        <v>463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462</v>
      </c>
      <c r="E142" s="63"/>
      <c r="F142" s="270" t="s">
        <v>408</v>
      </c>
      <c r="G142" s="63" t="s">
        <v>118</v>
      </c>
      <c r="H142" s="71" t="s">
        <v>121</v>
      </c>
      <c r="I142" s="269"/>
      <c r="J142" s="64">
        <v>1594</v>
      </c>
      <c r="K142" s="62">
        <v>8</v>
      </c>
      <c r="L142" s="231">
        <f t="shared" si="1"/>
        <v>199.25</v>
      </c>
      <c r="M142" s="270" t="s">
        <v>463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462</v>
      </c>
      <c r="E143" s="63"/>
      <c r="F143" s="270" t="s">
        <v>408</v>
      </c>
      <c r="G143" s="63" t="s">
        <v>118</v>
      </c>
      <c r="H143" s="71" t="s">
        <v>127</v>
      </c>
      <c r="I143" s="269"/>
      <c r="J143" s="64">
        <v>1242</v>
      </c>
      <c r="K143" s="62">
        <v>7</v>
      </c>
      <c r="L143" s="65">
        <f t="shared" si="1"/>
        <v>177.42857142857142</v>
      </c>
      <c r="M143" s="270" t="s">
        <v>463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462</v>
      </c>
      <c r="E144" s="63"/>
      <c r="F144" s="270" t="s">
        <v>408</v>
      </c>
      <c r="G144" s="63" t="s">
        <v>118</v>
      </c>
      <c r="H144" s="178" t="s">
        <v>239</v>
      </c>
      <c r="I144" s="269"/>
      <c r="J144" s="64">
        <v>1052</v>
      </c>
      <c r="K144" s="62">
        <v>6</v>
      </c>
      <c r="L144" s="65">
        <f t="shared" si="1"/>
        <v>175.33333333333334</v>
      </c>
      <c r="M144" s="270" t="s">
        <v>463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462</v>
      </c>
      <c r="E145" s="63"/>
      <c r="F145" s="270" t="s">
        <v>408</v>
      </c>
      <c r="G145" s="63" t="s">
        <v>118</v>
      </c>
      <c r="H145" s="178" t="s">
        <v>124</v>
      </c>
      <c r="I145" s="269"/>
      <c r="J145" s="64">
        <v>1289</v>
      </c>
      <c r="K145" s="62">
        <v>7</v>
      </c>
      <c r="L145" s="65">
        <f t="shared" si="1"/>
        <v>184.14285714285714</v>
      </c>
      <c r="M145" s="270" t="s">
        <v>463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464</v>
      </c>
      <c r="E146" s="63"/>
      <c r="F146" s="270" t="s">
        <v>408</v>
      </c>
      <c r="G146" s="63" t="s">
        <v>414</v>
      </c>
      <c r="H146" s="178" t="s">
        <v>137</v>
      </c>
      <c r="I146" s="270"/>
      <c r="J146" s="64">
        <v>831</v>
      </c>
      <c r="K146" s="62">
        <v>5</v>
      </c>
      <c r="L146" s="65">
        <f t="shared" si="1"/>
        <v>166.2</v>
      </c>
      <c r="M146" s="260" t="s">
        <v>455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464</v>
      </c>
      <c r="E147" s="63"/>
      <c r="F147" s="270" t="s">
        <v>408</v>
      </c>
      <c r="G147" s="63" t="s">
        <v>414</v>
      </c>
      <c r="H147" s="178" t="s">
        <v>126</v>
      </c>
      <c r="I147" s="270"/>
      <c r="J147" s="64">
        <v>637</v>
      </c>
      <c r="K147" s="62">
        <v>4</v>
      </c>
      <c r="L147" s="65">
        <f t="shared" si="1"/>
        <v>159.25</v>
      </c>
      <c r="M147" s="260" t="s">
        <v>455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464</v>
      </c>
      <c r="E148" s="63"/>
      <c r="F148" s="270" t="s">
        <v>408</v>
      </c>
      <c r="G148" s="63" t="s">
        <v>414</v>
      </c>
      <c r="H148" s="71" t="s">
        <v>128</v>
      </c>
      <c r="I148" s="270"/>
      <c r="J148" s="64">
        <v>1156</v>
      </c>
      <c r="K148" s="62">
        <v>7</v>
      </c>
      <c r="L148" s="65">
        <f t="shared" si="1"/>
        <v>165.14285714285714</v>
      </c>
      <c r="M148" s="260" t="s">
        <v>455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464</v>
      </c>
      <c r="E149" s="63"/>
      <c r="F149" s="270" t="s">
        <v>408</v>
      </c>
      <c r="G149" s="63" t="s">
        <v>414</v>
      </c>
      <c r="H149" s="178" t="s">
        <v>278</v>
      </c>
      <c r="I149" s="270"/>
      <c r="J149" s="64">
        <v>984</v>
      </c>
      <c r="K149" s="62">
        <v>6</v>
      </c>
      <c r="L149" s="65">
        <f t="shared" si="1"/>
        <v>164</v>
      </c>
      <c r="M149" s="260" t="s">
        <v>455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464</v>
      </c>
      <c r="E150" s="63"/>
      <c r="F150" s="270" t="s">
        <v>408</v>
      </c>
      <c r="G150" s="63" t="s">
        <v>414</v>
      </c>
      <c r="H150" s="178" t="s">
        <v>129</v>
      </c>
      <c r="I150" s="269"/>
      <c r="J150" s="64">
        <v>1019</v>
      </c>
      <c r="K150" s="62">
        <v>6</v>
      </c>
      <c r="L150" s="65">
        <f t="shared" si="1"/>
        <v>169.83333333333334</v>
      </c>
      <c r="M150" s="260" t="s">
        <v>455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477</v>
      </c>
      <c r="E151" s="63"/>
      <c r="F151" s="277" t="s">
        <v>301</v>
      </c>
      <c r="G151" s="63" t="s">
        <v>133</v>
      </c>
      <c r="H151" s="71" t="s">
        <v>119</v>
      </c>
      <c r="I151" s="273"/>
      <c r="J151" s="64">
        <v>1409</v>
      </c>
      <c r="K151" s="62">
        <v>8</v>
      </c>
      <c r="L151" s="65">
        <f t="shared" si="1"/>
        <v>176.125</v>
      </c>
      <c r="M151" s="197" t="s">
        <v>374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477</v>
      </c>
      <c r="E152" s="63"/>
      <c r="F152" s="277" t="s">
        <v>301</v>
      </c>
      <c r="G152" s="63" t="s">
        <v>133</v>
      </c>
      <c r="H152" s="178" t="s">
        <v>279</v>
      </c>
      <c r="I152" s="273"/>
      <c r="J152" s="64">
        <v>1449</v>
      </c>
      <c r="K152" s="62">
        <v>8</v>
      </c>
      <c r="L152" s="65">
        <f t="shared" si="1"/>
        <v>181.125</v>
      </c>
      <c r="M152" s="273" t="s">
        <v>302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477</v>
      </c>
      <c r="E153" s="63"/>
      <c r="F153" s="277" t="s">
        <v>301</v>
      </c>
      <c r="G153" s="63" t="s">
        <v>133</v>
      </c>
      <c r="H153" s="71" t="s">
        <v>121</v>
      </c>
      <c r="I153" s="273"/>
      <c r="J153" s="64">
        <v>1419</v>
      </c>
      <c r="K153" s="62">
        <v>8</v>
      </c>
      <c r="L153" s="65">
        <f t="shared" si="1"/>
        <v>177.375</v>
      </c>
      <c r="M153" s="273" t="s">
        <v>380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478</v>
      </c>
      <c r="E154" s="63"/>
      <c r="F154" s="274" t="s">
        <v>495</v>
      </c>
      <c r="G154" s="63" t="s">
        <v>118</v>
      </c>
      <c r="H154" s="178" t="s">
        <v>224</v>
      </c>
      <c r="I154" s="273"/>
      <c r="J154" s="64">
        <v>1544</v>
      </c>
      <c r="K154" s="62">
        <v>8</v>
      </c>
      <c r="L154" s="231">
        <f t="shared" si="1"/>
        <v>193</v>
      </c>
      <c r="M154" s="198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478</v>
      </c>
      <c r="E155" s="63"/>
      <c r="F155" s="274" t="s">
        <v>495</v>
      </c>
      <c r="G155" s="63" t="s">
        <v>118</v>
      </c>
      <c r="H155" s="178" t="s">
        <v>131</v>
      </c>
      <c r="I155" s="273"/>
      <c r="J155" s="64">
        <v>1376</v>
      </c>
      <c r="K155" s="62">
        <v>8</v>
      </c>
      <c r="L155" s="65">
        <f t="shared" si="1"/>
        <v>172</v>
      </c>
      <c r="M155" s="274" t="s">
        <v>484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478</v>
      </c>
      <c r="E156" s="63"/>
      <c r="F156" s="274" t="s">
        <v>495</v>
      </c>
      <c r="G156" s="63" t="s">
        <v>118</v>
      </c>
      <c r="H156" s="178" t="s">
        <v>124</v>
      </c>
      <c r="I156" s="273"/>
      <c r="J156" s="64">
        <v>1333</v>
      </c>
      <c r="K156" s="62">
        <v>8</v>
      </c>
      <c r="L156" s="65">
        <f t="shared" si="1"/>
        <v>166.625</v>
      </c>
      <c r="M156" s="274" t="s">
        <v>381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478</v>
      </c>
      <c r="E157" s="63"/>
      <c r="F157" s="274" t="s">
        <v>495</v>
      </c>
      <c r="G157" s="63" t="s">
        <v>118</v>
      </c>
      <c r="H157" s="178" t="s">
        <v>138</v>
      </c>
      <c r="I157" s="276" t="s">
        <v>489</v>
      </c>
      <c r="J157" s="64">
        <v>1174</v>
      </c>
      <c r="K157" s="62">
        <v>7</v>
      </c>
      <c r="L157" s="65">
        <f t="shared" si="1"/>
        <v>167.71428571428572</v>
      </c>
      <c r="M157" s="274" t="s">
        <v>486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478</v>
      </c>
      <c r="E158" s="63"/>
      <c r="F158" s="274" t="s">
        <v>495</v>
      </c>
      <c r="G158" s="63" t="s">
        <v>118</v>
      </c>
      <c r="H158" s="178" t="s">
        <v>208</v>
      </c>
      <c r="I158" s="273"/>
      <c r="J158" s="64">
        <v>1183</v>
      </c>
      <c r="K158" s="62">
        <v>8</v>
      </c>
      <c r="L158" s="65">
        <f t="shared" si="1"/>
        <v>147.875</v>
      </c>
      <c r="M158" s="274" t="s">
        <v>485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478</v>
      </c>
      <c r="E159" s="63"/>
      <c r="F159" s="274" t="s">
        <v>495</v>
      </c>
      <c r="G159" s="63" t="s">
        <v>118</v>
      </c>
      <c r="H159" s="178" t="s">
        <v>230</v>
      </c>
      <c r="I159" s="274"/>
      <c r="J159" s="64">
        <v>1127</v>
      </c>
      <c r="K159" s="62">
        <v>8</v>
      </c>
      <c r="L159" s="65">
        <f t="shared" si="1"/>
        <v>140.875</v>
      </c>
      <c r="M159" s="274" t="s">
        <v>487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478</v>
      </c>
      <c r="E160" s="63"/>
      <c r="F160" s="274" t="s">
        <v>495</v>
      </c>
      <c r="G160" s="63" t="s">
        <v>118</v>
      </c>
      <c r="H160" s="178" t="s">
        <v>324</v>
      </c>
      <c r="I160" s="273"/>
      <c r="J160" s="64">
        <v>1140</v>
      </c>
      <c r="K160" s="62">
        <v>8</v>
      </c>
      <c r="L160" s="65">
        <f t="shared" si="1"/>
        <v>142.5</v>
      </c>
      <c r="M160" s="274" t="s">
        <v>378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478</v>
      </c>
      <c r="E161" s="63"/>
      <c r="F161" s="274" t="s">
        <v>495</v>
      </c>
      <c r="G161" s="63" t="s">
        <v>118</v>
      </c>
      <c r="H161" s="178" t="s">
        <v>132</v>
      </c>
      <c r="I161" s="273"/>
      <c r="J161" s="64">
        <v>934</v>
      </c>
      <c r="K161" s="62">
        <v>8</v>
      </c>
      <c r="L161" s="65">
        <f t="shared" si="1"/>
        <v>116.75</v>
      </c>
      <c r="M161" s="274" t="s">
        <v>484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478</v>
      </c>
      <c r="E162" s="63"/>
      <c r="F162" s="274" t="s">
        <v>495</v>
      </c>
      <c r="G162" s="63" t="s">
        <v>118</v>
      </c>
      <c r="H162" s="178" t="s">
        <v>277</v>
      </c>
      <c r="I162" s="273"/>
      <c r="J162" s="64">
        <v>1308</v>
      </c>
      <c r="K162" s="62">
        <v>8</v>
      </c>
      <c r="L162" s="65">
        <f t="shared" si="1"/>
        <v>163.5</v>
      </c>
      <c r="M162" s="197" t="s">
        <v>374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478</v>
      </c>
      <c r="E163" s="63"/>
      <c r="F163" s="274" t="s">
        <v>495</v>
      </c>
      <c r="G163" s="63" t="s">
        <v>118</v>
      </c>
      <c r="H163" s="178" t="s">
        <v>308</v>
      </c>
      <c r="I163" s="274"/>
      <c r="J163" s="64">
        <v>986</v>
      </c>
      <c r="K163" s="62">
        <v>8</v>
      </c>
      <c r="L163" s="65">
        <f t="shared" si="1"/>
        <v>123.25</v>
      </c>
      <c r="M163" s="274" t="s">
        <v>488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496</v>
      </c>
      <c r="E164" s="63"/>
      <c r="F164" s="279" t="s">
        <v>351</v>
      </c>
      <c r="G164" s="63" t="s">
        <v>118</v>
      </c>
      <c r="H164" s="178" t="s">
        <v>132</v>
      </c>
      <c r="I164" s="279"/>
      <c r="J164" s="64">
        <v>1069</v>
      </c>
      <c r="K164" s="62">
        <v>9</v>
      </c>
      <c r="L164" s="65">
        <f t="shared" si="1"/>
        <v>118.77777777777777</v>
      </c>
      <c r="M164" s="279" t="s">
        <v>505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496</v>
      </c>
      <c r="E165" s="63"/>
      <c r="F165" s="279" t="s">
        <v>351</v>
      </c>
      <c r="G165" s="63" t="s">
        <v>118</v>
      </c>
      <c r="H165" s="178" t="s">
        <v>324</v>
      </c>
      <c r="I165" s="279"/>
      <c r="J165" s="64">
        <v>1157</v>
      </c>
      <c r="K165" s="62">
        <v>9</v>
      </c>
      <c r="L165" s="65">
        <f t="shared" si="1"/>
        <v>128.55555555555554</v>
      </c>
      <c r="M165" s="279" t="s">
        <v>505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496</v>
      </c>
      <c r="E166" s="63"/>
      <c r="F166" s="279" t="s">
        <v>351</v>
      </c>
      <c r="G166" s="63" t="s">
        <v>118</v>
      </c>
      <c r="H166" s="178" t="s">
        <v>134</v>
      </c>
      <c r="I166" s="279"/>
      <c r="J166" s="64">
        <v>1585</v>
      </c>
      <c r="K166" s="62">
        <v>9</v>
      </c>
      <c r="L166" s="65">
        <f t="shared" si="1"/>
        <v>176.11111111111111</v>
      </c>
      <c r="M166" s="279" t="s">
        <v>505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498</v>
      </c>
      <c r="E167" s="63"/>
      <c r="F167" s="279" t="s">
        <v>358</v>
      </c>
      <c r="G167" s="63" t="s">
        <v>133</v>
      </c>
      <c r="H167" s="71" t="s">
        <v>125</v>
      </c>
      <c r="I167" s="279"/>
      <c r="J167" s="64">
        <v>1132</v>
      </c>
      <c r="K167" s="62">
        <v>7</v>
      </c>
      <c r="L167" s="65">
        <f t="shared" si="1"/>
        <v>161.71428571428572</v>
      </c>
      <c r="M167" s="280" t="s">
        <v>508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498</v>
      </c>
      <c r="E168" s="63"/>
      <c r="F168" s="280" t="s">
        <v>358</v>
      </c>
      <c r="G168" s="63" t="s">
        <v>133</v>
      </c>
      <c r="H168" s="178" t="s">
        <v>224</v>
      </c>
      <c r="I168" s="279"/>
      <c r="J168" s="64">
        <v>1405</v>
      </c>
      <c r="K168" s="62">
        <v>8</v>
      </c>
      <c r="L168" s="65">
        <f t="shared" si="1"/>
        <v>175.625</v>
      </c>
      <c r="M168" s="280" t="s">
        <v>508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498</v>
      </c>
      <c r="E169" s="63"/>
      <c r="F169" s="280" t="s">
        <v>358</v>
      </c>
      <c r="G169" s="63" t="s">
        <v>133</v>
      </c>
      <c r="H169" s="178" t="s">
        <v>131</v>
      </c>
      <c r="I169" s="279"/>
      <c r="J169" s="64">
        <v>1090</v>
      </c>
      <c r="K169" s="62">
        <v>6</v>
      </c>
      <c r="L169" s="65">
        <f t="shared" si="1"/>
        <v>181.66666666666666</v>
      </c>
      <c r="M169" s="280" t="s">
        <v>508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498</v>
      </c>
      <c r="E170" s="63"/>
      <c r="F170" s="280" t="s">
        <v>358</v>
      </c>
      <c r="G170" s="63" t="s">
        <v>133</v>
      </c>
      <c r="H170" s="178" t="s">
        <v>138</v>
      </c>
      <c r="I170" s="279"/>
      <c r="J170" s="64">
        <v>1462</v>
      </c>
      <c r="K170" s="62">
        <v>8</v>
      </c>
      <c r="L170" s="65">
        <f t="shared" si="1"/>
        <v>182.75</v>
      </c>
      <c r="M170" s="280" t="s">
        <v>508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498</v>
      </c>
      <c r="E171" s="63"/>
      <c r="F171" s="280" t="s">
        <v>358</v>
      </c>
      <c r="G171" s="63" t="s">
        <v>133</v>
      </c>
      <c r="H171" s="178" t="s">
        <v>123</v>
      </c>
      <c r="I171" s="279"/>
      <c r="J171" s="64">
        <v>1409</v>
      </c>
      <c r="K171" s="62">
        <v>8</v>
      </c>
      <c r="L171" s="65">
        <f t="shared" si="1"/>
        <v>176.125</v>
      </c>
      <c r="M171" s="280" t="s">
        <v>508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498</v>
      </c>
      <c r="E172" s="63"/>
      <c r="F172" s="280" t="s">
        <v>358</v>
      </c>
      <c r="G172" s="63" t="s">
        <v>133</v>
      </c>
      <c r="H172" s="178" t="s">
        <v>513</v>
      </c>
      <c r="I172" s="279"/>
      <c r="J172" s="64">
        <v>1521</v>
      </c>
      <c r="K172" s="62">
        <v>8</v>
      </c>
      <c r="L172" s="231">
        <f t="shared" si="1"/>
        <v>190.125</v>
      </c>
      <c r="M172" s="280" t="s">
        <v>508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507</v>
      </c>
      <c r="E173" s="63"/>
      <c r="F173" s="279" t="s">
        <v>408</v>
      </c>
      <c r="G173" s="63" t="s">
        <v>504</v>
      </c>
      <c r="H173" s="178" t="s">
        <v>240</v>
      </c>
      <c r="I173" s="279"/>
      <c r="J173" s="64">
        <v>732</v>
      </c>
      <c r="K173" s="62">
        <v>5</v>
      </c>
      <c r="L173" s="65">
        <f t="shared" ref="L173:L184" si="2">J173/K173</f>
        <v>146.4</v>
      </c>
      <c r="M173" s="280" t="s">
        <v>508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507</v>
      </c>
      <c r="E174" s="63"/>
      <c r="F174" s="280" t="s">
        <v>408</v>
      </c>
      <c r="G174" s="63" t="s">
        <v>504</v>
      </c>
      <c r="H174" s="178" t="s">
        <v>327</v>
      </c>
      <c r="I174" s="279"/>
      <c r="J174" s="64">
        <v>493</v>
      </c>
      <c r="K174" s="62">
        <v>4</v>
      </c>
      <c r="L174" s="65">
        <f t="shared" si="2"/>
        <v>123.25</v>
      </c>
      <c r="M174" s="280" t="s">
        <v>508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507</v>
      </c>
      <c r="E175" s="63"/>
      <c r="F175" s="280" t="s">
        <v>408</v>
      </c>
      <c r="G175" s="63" t="s">
        <v>504</v>
      </c>
      <c r="H175" s="178" t="s">
        <v>329</v>
      </c>
      <c r="I175" s="279"/>
      <c r="J175" s="64">
        <v>432</v>
      </c>
      <c r="K175" s="62">
        <v>4</v>
      </c>
      <c r="L175" s="65">
        <f t="shared" si="2"/>
        <v>108</v>
      </c>
      <c r="M175" s="280" t="s">
        <v>508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507</v>
      </c>
      <c r="E176" s="63"/>
      <c r="F176" s="280" t="s">
        <v>408</v>
      </c>
      <c r="G176" s="63" t="s">
        <v>504</v>
      </c>
      <c r="H176" s="178" t="s">
        <v>208</v>
      </c>
      <c r="I176" s="279"/>
      <c r="J176" s="64">
        <v>249</v>
      </c>
      <c r="K176" s="62">
        <v>2</v>
      </c>
      <c r="L176" s="65">
        <f t="shared" si="2"/>
        <v>124.5</v>
      </c>
      <c r="M176" s="280" t="s">
        <v>508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507</v>
      </c>
      <c r="E177" s="63"/>
      <c r="F177" s="280" t="s">
        <v>408</v>
      </c>
      <c r="G177" s="63" t="s">
        <v>504</v>
      </c>
      <c r="H177" s="178" t="s">
        <v>514</v>
      </c>
      <c r="I177" s="279"/>
      <c r="J177" s="64">
        <v>669</v>
      </c>
      <c r="K177" s="62">
        <v>5</v>
      </c>
      <c r="L177" s="65">
        <f t="shared" si="2"/>
        <v>133.80000000000001</v>
      </c>
      <c r="M177" s="280" t="s">
        <v>508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519</v>
      </c>
      <c r="E178" s="63"/>
      <c r="F178" s="283" t="s">
        <v>305</v>
      </c>
      <c r="G178" s="63" t="s">
        <v>133</v>
      </c>
      <c r="H178" s="178" t="s">
        <v>246</v>
      </c>
      <c r="I178" s="283" t="s">
        <v>120</v>
      </c>
      <c r="J178" s="64">
        <v>1960</v>
      </c>
      <c r="K178" s="62">
        <v>11</v>
      </c>
      <c r="L178" s="65">
        <f t="shared" si="2"/>
        <v>178.18181818181819</v>
      </c>
      <c r="M178" s="260" t="s">
        <v>520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519</v>
      </c>
      <c r="E179" s="63"/>
      <c r="F179" s="283" t="s">
        <v>305</v>
      </c>
      <c r="G179" s="63" t="s">
        <v>133</v>
      </c>
      <c r="H179" s="178" t="s">
        <v>279</v>
      </c>
      <c r="I179" s="283" t="s">
        <v>120</v>
      </c>
      <c r="J179" s="64">
        <v>2054</v>
      </c>
      <c r="K179" s="62">
        <v>11</v>
      </c>
      <c r="L179" s="65">
        <f t="shared" si="2"/>
        <v>186.72727272727272</v>
      </c>
      <c r="M179" s="260" t="s">
        <v>520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525</v>
      </c>
      <c r="E180" s="63"/>
      <c r="F180" s="285" t="s">
        <v>526</v>
      </c>
      <c r="G180" s="63" t="s">
        <v>118</v>
      </c>
      <c r="H180" s="71" t="s">
        <v>119</v>
      </c>
      <c r="I180" s="285" t="s">
        <v>120</v>
      </c>
      <c r="J180" s="64">
        <v>2587</v>
      </c>
      <c r="K180" s="62">
        <v>14</v>
      </c>
      <c r="L180" s="65">
        <f t="shared" si="2"/>
        <v>184.78571428571428</v>
      </c>
      <c r="M180" s="285" t="s">
        <v>528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525</v>
      </c>
      <c r="E181" s="63"/>
      <c r="F181" s="285" t="s">
        <v>526</v>
      </c>
      <c r="G181" s="63" t="s">
        <v>118</v>
      </c>
      <c r="H181" s="178" t="s">
        <v>277</v>
      </c>
      <c r="I181" s="285" t="s">
        <v>120</v>
      </c>
      <c r="J181" s="64">
        <v>2324</v>
      </c>
      <c r="K181" s="62">
        <v>14</v>
      </c>
      <c r="L181" s="65">
        <f t="shared" si="2"/>
        <v>166</v>
      </c>
      <c r="M181" s="285" t="s">
        <v>528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525</v>
      </c>
      <c r="E182" s="63"/>
      <c r="F182" s="285" t="s">
        <v>526</v>
      </c>
      <c r="G182" s="63" t="s">
        <v>118</v>
      </c>
      <c r="H182" s="71" t="s">
        <v>121</v>
      </c>
      <c r="I182" s="285"/>
      <c r="J182" s="64">
        <v>2760</v>
      </c>
      <c r="K182" s="62">
        <v>14</v>
      </c>
      <c r="L182" s="231">
        <f t="shared" si="2"/>
        <v>197.14285714285714</v>
      </c>
      <c r="M182" s="285" t="s">
        <v>527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531</v>
      </c>
      <c r="E183" s="63"/>
      <c r="F183" s="287" t="s">
        <v>18</v>
      </c>
      <c r="G183" s="63" t="s">
        <v>118</v>
      </c>
      <c r="H183" s="71" t="s">
        <v>127</v>
      </c>
      <c r="I183" s="287" t="s">
        <v>120</v>
      </c>
      <c r="J183" s="64">
        <v>1093</v>
      </c>
      <c r="K183" s="62">
        <v>6</v>
      </c>
      <c r="L183" s="65">
        <f t="shared" si="2"/>
        <v>182.16666666666666</v>
      </c>
      <c r="M183" s="288" t="s">
        <v>533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531</v>
      </c>
      <c r="E184" s="63"/>
      <c r="F184" s="287" t="s">
        <v>18</v>
      </c>
      <c r="G184" s="63" t="s">
        <v>118</v>
      </c>
      <c r="H184" s="178" t="s">
        <v>122</v>
      </c>
      <c r="I184" s="287" t="s">
        <v>120</v>
      </c>
      <c r="J184" s="64">
        <v>1003</v>
      </c>
      <c r="K184" s="62">
        <v>6</v>
      </c>
      <c r="L184" s="65">
        <f t="shared" si="2"/>
        <v>167.16666666666666</v>
      </c>
      <c r="M184" s="288" t="s">
        <v>533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531</v>
      </c>
      <c r="E185" s="63"/>
      <c r="F185" s="287" t="s">
        <v>18</v>
      </c>
      <c r="G185" s="63" t="s">
        <v>118</v>
      </c>
      <c r="H185" s="178" t="s">
        <v>123</v>
      </c>
      <c r="I185" s="287" t="s">
        <v>120</v>
      </c>
      <c r="J185" s="64">
        <v>1276</v>
      </c>
      <c r="K185" s="62">
        <v>6</v>
      </c>
      <c r="L185" s="60">
        <f t="shared" ref="L185:L240" si="3">J185/K185</f>
        <v>212.66666666666666</v>
      </c>
      <c r="M185" s="288" t="s">
        <v>533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531</v>
      </c>
      <c r="E186" s="63"/>
      <c r="F186" s="287" t="s">
        <v>18</v>
      </c>
      <c r="G186" s="63" t="s">
        <v>118</v>
      </c>
      <c r="H186" s="178" t="s">
        <v>279</v>
      </c>
      <c r="I186" s="287" t="s">
        <v>226</v>
      </c>
      <c r="J186" s="64">
        <v>1078</v>
      </c>
      <c r="K186" s="62">
        <v>6</v>
      </c>
      <c r="L186" s="65">
        <f t="shared" si="3"/>
        <v>179.66666666666666</v>
      </c>
      <c r="M186" s="288" t="s">
        <v>534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531</v>
      </c>
      <c r="E187" s="63"/>
      <c r="F187" s="287" t="s">
        <v>18</v>
      </c>
      <c r="G187" s="63" t="s">
        <v>118</v>
      </c>
      <c r="H187" s="178" t="s">
        <v>246</v>
      </c>
      <c r="I187" s="287" t="s">
        <v>226</v>
      </c>
      <c r="J187" s="64">
        <v>1216</v>
      </c>
      <c r="K187" s="62">
        <v>6</v>
      </c>
      <c r="L187" s="60">
        <f t="shared" si="3"/>
        <v>202.66666666666666</v>
      </c>
      <c r="M187" s="288" t="s">
        <v>534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531</v>
      </c>
      <c r="E188" s="63"/>
      <c r="F188" s="287" t="s">
        <v>18</v>
      </c>
      <c r="G188" s="63" t="s">
        <v>118</v>
      </c>
      <c r="H188" s="178" t="s">
        <v>308</v>
      </c>
      <c r="I188" s="287" t="s">
        <v>226</v>
      </c>
      <c r="J188" s="64">
        <v>775</v>
      </c>
      <c r="K188" s="62">
        <v>6</v>
      </c>
      <c r="L188" s="65">
        <f t="shared" si="3"/>
        <v>129.16666666666666</v>
      </c>
      <c r="M188" s="288" t="s">
        <v>534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531</v>
      </c>
      <c r="E189" s="63"/>
      <c r="F189" s="287" t="s">
        <v>18</v>
      </c>
      <c r="G189" s="63" t="s">
        <v>118</v>
      </c>
      <c r="H189" s="178" t="s">
        <v>138</v>
      </c>
      <c r="I189" s="287" t="s">
        <v>225</v>
      </c>
      <c r="J189" s="64">
        <v>1019</v>
      </c>
      <c r="K189" s="62">
        <v>6</v>
      </c>
      <c r="L189" s="65">
        <f t="shared" si="3"/>
        <v>169.83333333333334</v>
      </c>
      <c r="M189" s="288" t="s">
        <v>532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531</v>
      </c>
      <c r="E190" s="63"/>
      <c r="F190" s="287" t="s">
        <v>18</v>
      </c>
      <c r="G190" s="63" t="s">
        <v>118</v>
      </c>
      <c r="H190" s="178" t="s">
        <v>514</v>
      </c>
      <c r="I190" s="287" t="s">
        <v>225</v>
      </c>
      <c r="J190" s="64">
        <v>1029</v>
      </c>
      <c r="K190" s="62">
        <v>6</v>
      </c>
      <c r="L190" s="290">
        <f t="shared" si="3"/>
        <v>171.5</v>
      </c>
      <c r="M190" s="288" t="s">
        <v>532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531</v>
      </c>
      <c r="E191" s="63"/>
      <c r="F191" s="287" t="s">
        <v>18</v>
      </c>
      <c r="G191" s="63" t="s">
        <v>118</v>
      </c>
      <c r="H191" s="178" t="s">
        <v>134</v>
      </c>
      <c r="I191" s="287" t="s">
        <v>225</v>
      </c>
      <c r="J191" s="64">
        <v>984</v>
      </c>
      <c r="K191" s="62">
        <v>6</v>
      </c>
      <c r="L191" s="290">
        <f t="shared" si="3"/>
        <v>164</v>
      </c>
      <c r="M191" s="288" t="s">
        <v>532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531</v>
      </c>
      <c r="E192" s="63"/>
      <c r="F192" s="287" t="s">
        <v>18</v>
      </c>
      <c r="G192" s="63" t="s">
        <v>118</v>
      </c>
      <c r="H192" s="71" t="s">
        <v>119</v>
      </c>
      <c r="I192" s="287" t="s">
        <v>316</v>
      </c>
      <c r="J192" s="64">
        <v>1022</v>
      </c>
      <c r="K192" s="62">
        <v>6</v>
      </c>
      <c r="L192" s="65">
        <f t="shared" si="3"/>
        <v>170.33333333333334</v>
      </c>
      <c r="M192" s="288" t="s">
        <v>535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531</v>
      </c>
      <c r="E193" s="63"/>
      <c r="F193" s="287" t="s">
        <v>18</v>
      </c>
      <c r="G193" s="63" t="s">
        <v>118</v>
      </c>
      <c r="H193" s="178" t="s">
        <v>224</v>
      </c>
      <c r="I193" s="287" t="s">
        <v>316</v>
      </c>
      <c r="J193" s="64">
        <v>1005</v>
      </c>
      <c r="K193" s="62">
        <v>6</v>
      </c>
      <c r="L193" s="65">
        <f t="shared" si="3"/>
        <v>167.5</v>
      </c>
      <c r="M193" s="288" t="s">
        <v>535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531</v>
      </c>
      <c r="E194" s="63"/>
      <c r="F194" s="287" t="s">
        <v>18</v>
      </c>
      <c r="G194" s="63" t="s">
        <v>118</v>
      </c>
      <c r="H194" s="178" t="s">
        <v>131</v>
      </c>
      <c r="I194" s="287" t="s">
        <v>316</v>
      </c>
      <c r="J194" s="64">
        <v>1110</v>
      </c>
      <c r="K194" s="62">
        <v>6</v>
      </c>
      <c r="L194" s="65">
        <f t="shared" si="3"/>
        <v>185</v>
      </c>
      <c r="M194" s="288" t="s">
        <v>535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531</v>
      </c>
      <c r="E195" s="63"/>
      <c r="F195" s="287" t="s">
        <v>18</v>
      </c>
      <c r="G195" s="63" t="s">
        <v>118</v>
      </c>
      <c r="H195" s="178" t="s">
        <v>132</v>
      </c>
      <c r="I195" s="287" t="s">
        <v>317</v>
      </c>
      <c r="J195" s="64">
        <v>761</v>
      </c>
      <c r="K195" s="62">
        <v>6</v>
      </c>
      <c r="L195" s="65">
        <f t="shared" si="3"/>
        <v>126.83333333333333</v>
      </c>
      <c r="M195" s="288" t="s">
        <v>536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531</v>
      </c>
      <c r="E196" s="63"/>
      <c r="F196" s="287" t="s">
        <v>18</v>
      </c>
      <c r="G196" s="63" t="s">
        <v>118</v>
      </c>
      <c r="H196" s="71" t="s">
        <v>121</v>
      </c>
      <c r="I196" s="287" t="s">
        <v>317</v>
      </c>
      <c r="J196" s="64">
        <v>1075</v>
      </c>
      <c r="K196" s="62">
        <v>6</v>
      </c>
      <c r="L196" s="65">
        <f t="shared" si="3"/>
        <v>179.16666666666666</v>
      </c>
      <c r="M196" s="288" t="s">
        <v>536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531</v>
      </c>
      <c r="E197" s="63"/>
      <c r="F197" s="287" t="s">
        <v>18</v>
      </c>
      <c r="G197" s="63" t="s">
        <v>118</v>
      </c>
      <c r="H197" s="178" t="s">
        <v>239</v>
      </c>
      <c r="I197" s="287" t="s">
        <v>317</v>
      </c>
      <c r="J197" s="64">
        <v>1045</v>
      </c>
      <c r="K197" s="62">
        <v>6</v>
      </c>
      <c r="L197" s="65">
        <f t="shared" si="3"/>
        <v>174.16666666666666</v>
      </c>
      <c r="M197" s="288" t="s">
        <v>536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531</v>
      </c>
      <c r="E198" s="63"/>
      <c r="F198" s="287" t="s">
        <v>18</v>
      </c>
      <c r="G198" s="63" t="s">
        <v>118</v>
      </c>
      <c r="H198" s="178" t="s">
        <v>124</v>
      </c>
      <c r="I198" s="287" t="s">
        <v>320</v>
      </c>
      <c r="J198" s="64">
        <v>1065</v>
      </c>
      <c r="K198" s="62">
        <v>6</v>
      </c>
      <c r="L198" s="65">
        <f t="shared" si="3"/>
        <v>177.5</v>
      </c>
      <c r="M198" s="288" t="s">
        <v>537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531</v>
      </c>
      <c r="E199" s="63"/>
      <c r="F199" s="287" t="s">
        <v>18</v>
      </c>
      <c r="G199" s="63" t="s">
        <v>118</v>
      </c>
      <c r="H199" s="178" t="s">
        <v>230</v>
      </c>
      <c r="I199" s="287" t="s">
        <v>320</v>
      </c>
      <c r="J199" s="64">
        <v>798</v>
      </c>
      <c r="K199" s="62">
        <v>6</v>
      </c>
      <c r="L199" s="65">
        <f t="shared" si="3"/>
        <v>133</v>
      </c>
      <c r="M199" s="289" t="s">
        <v>537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531</v>
      </c>
      <c r="E200" s="63"/>
      <c r="F200" s="287" t="s">
        <v>18</v>
      </c>
      <c r="G200" s="63" t="s">
        <v>118</v>
      </c>
      <c r="H200" s="178" t="s">
        <v>324</v>
      </c>
      <c r="I200" s="287" t="s">
        <v>320</v>
      </c>
      <c r="J200" s="64">
        <v>835</v>
      </c>
      <c r="K200" s="62">
        <v>6</v>
      </c>
      <c r="L200" s="65">
        <f t="shared" si="3"/>
        <v>139.16666666666666</v>
      </c>
      <c r="M200" s="289" t="s">
        <v>537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546</v>
      </c>
      <c r="E201" s="63"/>
      <c r="F201" s="292" t="s">
        <v>305</v>
      </c>
      <c r="G201" s="63" t="s">
        <v>118</v>
      </c>
      <c r="H201" s="178" t="s">
        <v>131</v>
      </c>
      <c r="I201" s="292" t="s">
        <v>120</v>
      </c>
      <c r="J201" s="64">
        <v>3303</v>
      </c>
      <c r="K201" s="62">
        <v>18</v>
      </c>
      <c r="L201" s="65">
        <f t="shared" si="3"/>
        <v>183.5</v>
      </c>
      <c r="M201" s="293" t="s">
        <v>548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546</v>
      </c>
      <c r="E202" s="63"/>
      <c r="F202" s="292" t="s">
        <v>305</v>
      </c>
      <c r="G202" s="63" t="s">
        <v>118</v>
      </c>
      <c r="H202" s="71" t="s">
        <v>121</v>
      </c>
      <c r="I202" s="292" t="s">
        <v>120</v>
      </c>
      <c r="J202" s="64">
        <v>3400</v>
      </c>
      <c r="K202" s="62">
        <v>18</v>
      </c>
      <c r="L202" s="65">
        <f t="shared" si="3"/>
        <v>188.88888888888889</v>
      </c>
      <c r="M202" s="293" t="s">
        <v>548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546</v>
      </c>
      <c r="E203" s="63"/>
      <c r="F203" s="292" t="s">
        <v>305</v>
      </c>
      <c r="G203" s="63" t="s">
        <v>118</v>
      </c>
      <c r="H203" s="178" t="s">
        <v>224</v>
      </c>
      <c r="I203" s="292" t="s">
        <v>226</v>
      </c>
      <c r="J203" s="64">
        <v>3407</v>
      </c>
      <c r="K203" s="62">
        <v>18</v>
      </c>
      <c r="L203" s="65">
        <f t="shared" si="3"/>
        <v>189.27777777777777</v>
      </c>
      <c r="M203" s="293" t="s">
        <v>537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546</v>
      </c>
      <c r="E204" s="63"/>
      <c r="F204" s="292" t="s">
        <v>305</v>
      </c>
      <c r="G204" s="63" t="s">
        <v>118</v>
      </c>
      <c r="H204" s="71" t="s">
        <v>119</v>
      </c>
      <c r="I204" s="292" t="s">
        <v>226</v>
      </c>
      <c r="J204" s="64">
        <v>3182</v>
      </c>
      <c r="K204" s="62">
        <v>18</v>
      </c>
      <c r="L204" s="65">
        <f t="shared" si="3"/>
        <v>176.77777777777777</v>
      </c>
      <c r="M204" s="293" t="s">
        <v>537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546</v>
      </c>
      <c r="E205" s="63"/>
      <c r="F205" s="292" t="s">
        <v>305</v>
      </c>
      <c r="G205" s="63" t="s">
        <v>118</v>
      </c>
      <c r="H205" s="178" t="s">
        <v>124</v>
      </c>
      <c r="I205" s="292" t="s">
        <v>225</v>
      </c>
      <c r="J205" s="64">
        <v>2193</v>
      </c>
      <c r="K205" s="62">
        <v>12</v>
      </c>
      <c r="L205" s="65">
        <f t="shared" si="3"/>
        <v>182.75</v>
      </c>
      <c r="M205" s="293" t="s">
        <v>547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546</v>
      </c>
      <c r="E206" s="63"/>
      <c r="F206" s="292" t="s">
        <v>305</v>
      </c>
      <c r="G206" s="63" t="s">
        <v>118</v>
      </c>
      <c r="H206" s="178" t="s">
        <v>277</v>
      </c>
      <c r="I206" s="292" t="s">
        <v>225</v>
      </c>
      <c r="J206" s="64">
        <v>1931</v>
      </c>
      <c r="K206" s="62">
        <v>12</v>
      </c>
      <c r="L206" s="65">
        <f t="shared" si="3"/>
        <v>160.91666666666666</v>
      </c>
      <c r="M206" s="293" t="s">
        <v>547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546</v>
      </c>
      <c r="E207" s="63"/>
      <c r="F207" s="292" t="s">
        <v>305</v>
      </c>
      <c r="G207" s="63" t="s">
        <v>118</v>
      </c>
      <c r="H207" s="178" t="s">
        <v>126</v>
      </c>
      <c r="I207" s="292"/>
      <c r="J207" s="64">
        <v>2762</v>
      </c>
      <c r="K207" s="62">
        <v>18</v>
      </c>
      <c r="L207" s="65">
        <f t="shared" si="3"/>
        <v>153.44444444444446</v>
      </c>
      <c r="M207" s="293" t="s">
        <v>536</v>
      </c>
    </row>
    <row r="208" spans="1:13" x14ac:dyDescent="0.25">
      <c r="A208" s="62">
        <v>19</v>
      </c>
      <c r="B208" s="62">
        <v>3</v>
      </c>
      <c r="C208" s="62">
        <v>2023</v>
      </c>
      <c r="D208" s="63" t="s">
        <v>553</v>
      </c>
      <c r="E208" s="63"/>
      <c r="F208" s="295" t="s">
        <v>351</v>
      </c>
      <c r="G208" s="63" t="s">
        <v>133</v>
      </c>
      <c r="H208" s="178" t="s">
        <v>132</v>
      </c>
      <c r="I208" s="295"/>
      <c r="J208" s="64">
        <v>961</v>
      </c>
      <c r="K208" s="62">
        <v>7</v>
      </c>
      <c r="L208" s="65">
        <f t="shared" si="3"/>
        <v>137.28571428571428</v>
      </c>
      <c r="M208" s="296" t="s">
        <v>555</v>
      </c>
    </row>
    <row r="209" spans="1:13" x14ac:dyDescent="0.25">
      <c r="A209" s="62">
        <v>19</v>
      </c>
      <c r="B209" s="62">
        <v>3</v>
      </c>
      <c r="C209" s="62">
        <v>2023</v>
      </c>
      <c r="D209" s="63" t="s">
        <v>553</v>
      </c>
      <c r="E209" s="63"/>
      <c r="F209" s="295" t="s">
        <v>351</v>
      </c>
      <c r="G209" s="63" t="s">
        <v>133</v>
      </c>
      <c r="H209" s="178" t="s">
        <v>324</v>
      </c>
      <c r="I209" s="295"/>
      <c r="J209" s="64">
        <v>916</v>
      </c>
      <c r="K209" s="62">
        <v>7</v>
      </c>
      <c r="L209" s="65">
        <f t="shared" si="3"/>
        <v>130.85714285714286</v>
      </c>
      <c r="M209" s="300" t="s">
        <v>555</v>
      </c>
    </row>
    <row r="210" spans="1:13" x14ac:dyDescent="0.25">
      <c r="A210" s="62">
        <v>19</v>
      </c>
      <c r="B210" s="62">
        <v>3</v>
      </c>
      <c r="C210" s="62">
        <v>2023</v>
      </c>
      <c r="D210" s="63" t="s">
        <v>553</v>
      </c>
      <c r="E210" s="63"/>
      <c r="F210" s="295" t="s">
        <v>351</v>
      </c>
      <c r="G210" s="63" t="s">
        <v>133</v>
      </c>
      <c r="H210" s="178" t="s">
        <v>308</v>
      </c>
      <c r="I210" s="295"/>
      <c r="J210" s="64">
        <v>897</v>
      </c>
      <c r="K210" s="62">
        <v>7</v>
      </c>
      <c r="L210" s="65">
        <f t="shared" si="3"/>
        <v>128.14285714285714</v>
      </c>
      <c r="M210" s="300" t="s">
        <v>555</v>
      </c>
    </row>
    <row r="211" spans="1:13" x14ac:dyDescent="0.25">
      <c r="A211" s="62">
        <v>19</v>
      </c>
      <c r="B211" s="62">
        <v>3</v>
      </c>
      <c r="C211" s="62">
        <v>2023</v>
      </c>
      <c r="D211" s="63" t="s">
        <v>553</v>
      </c>
      <c r="E211" s="63"/>
      <c r="F211" s="295" t="s">
        <v>351</v>
      </c>
      <c r="G211" s="63" t="s">
        <v>133</v>
      </c>
      <c r="H211" s="178" t="s">
        <v>134</v>
      </c>
      <c r="I211" s="295"/>
      <c r="J211" s="64">
        <v>1030</v>
      </c>
      <c r="K211" s="62">
        <v>6</v>
      </c>
      <c r="L211" s="65">
        <f t="shared" si="3"/>
        <v>171.66666666666666</v>
      </c>
      <c r="M211" s="300" t="s">
        <v>555</v>
      </c>
    </row>
    <row r="212" spans="1:13" x14ac:dyDescent="0.25">
      <c r="A212" s="62">
        <v>19</v>
      </c>
      <c r="B212" s="62">
        <v>3</v>
      </c>
      <c r="C212" s="62">
        <v>2023</v>
      </c>
      <c r="D212" s="63" t="s">
        <v>557</v>
      </c>
      <c r="E212" s="63"/>
      <c r="F212" s="299" t="s">
        <v>360</v>
      </c>
      <c r="G212" s="63" t="s">
        <v>229</v>
      </c>
      <c r="H212" s="178" t="s">
        <v>240</v>
      </c>
      <c r="I212" s="299"/>
      <c r="J212" s="64">
        <v>730</v>
      </c>
      <c r="K212" s="62">
        <v>5</v>
      </c>
      <c r="L212" s="65">
        <f t="shared" si="3"/>
        <v>146</v>
      </c>
      <c r="M212" s="300" t="s">
        <v>555</v>
      </c>
    </row>
    <row r="213" spans="1:13" x14ac:dyDescent="0.25">
      <c r="A213" s="62">
        <v>19</v>
      </c>
      <c r="B213" s="62">
        <v>3</v>
      </c>
      <c r="C213" s="62">
        <v>2023</v>
      </c>
      <c r="D213" s="63" t="s">
        <v>557</v>
      </c>
      <c r="E213" s="63"/>
      <c r="F213" s="299" t="s">
        <v>360</v>
      </c>
      <c r="G213" s="63" t="s">
        <v>229</v>
      </c>
      <c r="H213" s="178" t="s">
        <v>327</v>
      </c>
      <c r="I213" s="299"/>
      <c r="J213" s="64">
        <v>606</v>
      </c>
      <c r="K213" s="62">
        <v>5</v>
      </c>
      <c r="L213" s="65">
        <f t="shared" si="3"/>
        <v>121.2</v>
      </c>
      <c r="M213" s="300" t="s">
        <v>555</v>
      </c>
    </row>
    <row r="214" spans="1:13" x14ac:dyDescent="0.25">
      <c r="A214" s="62">
        <v>19</v>
      </c>
      <c r="B214" s="62">
        <v>3</v>
      </c>
      <c r="C214" s="62">
        <v>2023</v>
      </c>
      <c r="D214" s="63" t="s">
        <v>557</v>
      </c>
      <c r="E214" s="63"/>
      <c r="F214" s="299" t="s">
        <v>360</v>
      </c>
      <c r="G214" s="63" t="s">
        <v>229</v>
      </c>
      <c r="H214" s="178" t="s">
        <v>329</v>
      </c>
      <c r="I214" s="292"/>
      <c r="J214" s="64">
        <v>721</v>
      </c>
      <c r="K214" s="62">
        <v>5</v>
      </c>
      <c r="L214" s="65">
        <f t="shared" si="3"/>
        <v>144.19999999999999</v>
      </c>
      <c r="M214" s="300" t="s">
        <v>555</v>
      </c>
    </row>
    <row r="215" spans="1:13" x14ac:dyDescent="0.25">
      <c r="A215" s="62">
        <v>19</v>
      </c>
      <c r="B215" s="62">
        <v>3</v>
      </c>
      <c r="C215" s="62">
        <v>2023</v>
      </c>
      <c r="D215" s="63" t="s">
        <v>557</v>
      </c>
      <c r="E215" s="63"/>
      <c r="F215" s="299" t="s">
        <v>360</v>
      </c>
      <c r="G215" s="63" t="s">
        <v>229</v>
      </c>
      <c r="H215" s="178" t="s">
        <v>208</v>
      </c>
      <c r="I215" s="287"/>
      <c r="J215" s="64">
        <v>733</v>
      </c>
      <c r="K215" s="62">
        <v>5</v>
      </c>
      <c r="L215" s="65">
        <f t="shared" si="3"/>
        <v>146.6</v>
      </c>
      <c r="M215" s="300" t="s">
        <v>555</v>
      </c>
    </row>
    <row r="216" spans="1:13" x14ac:dyDescent="0.25">
      <c r="A216" s="62">
        <v>19</v>
      </c>
      <c r="B216" s="62">
        <v>3</v>
      </c>
      <c r="C216" s="62">
        <v>2023</v>
      </c>
      <c r="D216" s="63" t="s">
        <v>564</v>
      </c>
      <c r="E216" s="63"/>
      <c r="F216" s="302" t="s">
        <v>358</v>
      </c>
      <c r="G216" s="63" t="s">
        <v>118</v>
      </c>
      <c r="H216" s="71" t="s">
        <v>125</v>
      </c>
      <c r="I216" s="302"/>
      <c r="J216" s="64">
        <v>1215</v>
      </c>
      <c r="K216" s="62">
        <v>7</v>
      </c>
      <c r="L216" s="65">
        <f t="shared" si="3"/>
        <v>173.57142857142858</v>
      </c>
      <c r="M216" s="304" t="s">
        <v>565</v>
      </c>
    </row>
    <row r="217" spans="1:13" x14ac:dyDescent="0.25">
      <c r="A217" s="62">
        <v>19</v>
      </c>
      <c r="B217" s="62">
        <v>3</v>
      </c>
      <c r="C217" s="62">
        <v>2023</v>
      </c>
      <c r="D217" s="63" t="s">
        <v>564</v>
      </c>
      <c r="E217" s="63"/>
      <c r="F217" s="302" t="s">
        <v>358</v>
      </c>
      <c r="G217" s="63" t="s">
        <v>118</v>
      </c>
      <c r="H217" s="178" t="s">
        <v>224</v>
      </c>
      <c r="I217" s="302"/>
      <c r="J217" s="64">
        <v>1236</v>
      </c>
      <c r="K217" s="62">
        <v>7</v>
      </c>
      <c r="L217" s="65">
        <f t="shared" si="3"/>
        <v>176.57142857142858</v>
      </c>
      <c r="M217" s="304" t="s">
        <v>565</v>
      </c>
    </row>
    <row r="218" spans="1:13" x14ac:dyDescent="0.25">
      <c r="A218" s="62">
        <v>19</v>
      </c>
      <c r="B218" s="62">
        <v>3</v>
      </c>
      <c r="C218" s="62">
        <v>2023</v>
      </c>
      <c r="D218" s="63" t="s">
        <v>564</v>
      </c>
      <c r="E218" s="63"/>
      <c r="F218" s="302" t="s">
        <v>358</v>
      </c>
      <c r="G218" s="63" t="s">
        <v>118</v>
      </c>
      <c r="H218" s="178" t="s">
        <v>131</v>
      </c>
      <c r="I218" s="302"/>
      <c r="J218" s="64">
        <v>1722</v>
      </c>
      <c r="K218" s="62">
        <v>9</v>
      </c>
      <c r="L218" s="231">
        <f t="shared" si="3"/>
        <v>191.33333333333334</v>
      </c>
      <c r="M218" s="304" t="s">
        <v>565</v>
      </c>
    </row>
    <row r="219" spans="1:13" x14ac:dyDescent="0.25">
      <c r="A219" s="62">
        <v>19</v>
      </c>
      <c r="B219" s="62">
        <v>3</v>
      </c>
      <c r="C219" s="62">
        <v>2023</v>
      </c>
      <c r="D219" s="63" t="s">
        <v>564</v>
      </c>
      <c r="E219" s="63"/>
      <c r="F219" s="302" t="s">
        <v>358</v>
      </c>
      <c r="G219" s="63" t="s">
        <v>118</v>
      </c>
      <c r="H219" s="178" t="s">
        <v>138</v>
      </c>
      <c r="I219" s="302"/>
      <c r="J219" s="64">
        <v>1691</v>
      </c>
      <c r="K219" s="62">
        <v>9</v>
      </c>
      <c r="L219" s="65">
        <f t="shared" si="3"/>
        <v>187.88888888888889</v>
      </c>
      <c r="M219" s="304" t="s">
        <v>565</v>
      </c>
    </row>
    <row r="220" spans="1:13" x14ac:dyDescent="0.25">
      <c r="A220" s="62">
        <v>19</v>
      </c>
      <c r="B220" s="62">
        <v>3</v>
      </c>
      <c r="C220" s="62">
        <v>2023</v>
      </c>
      <c r="D220" s="63" t="s">
        <v>564</v>
      </c>
      <c r="E220" s="63"/>
      <c r="F220" s="302" t="s">
        <v>358</v>
      </c>
      <c r="G220" s="63" t="s">
        <v>118</v>
      </c>
      <c r="H220" s="178" t="s">
        <v>123</v>
      </c>
      <c r="I220" s="302"/>
      <c r="J220" s="64">
        <v>1873</v>
      </c>
      <c r="K220" s="62">
        <v>9</v>
      </c>
      <c r="L220" s="60">
        <f t="shared" si="3"/>
        <v>208.11111111111111</v>
      </c>
      <c r="M220" s="304" t="s">
        <v>565</v>
      </c>
    </row>
    <row r="221" spans="1:13" x14ac:dyDescent="0.25">
      <c r="A221" s="62">
        <v>19</v>
      </c>
      <c r="B221" s="62">
        <v>3</v>
      </c>
      <c r="C221" s="62">
        <v>2023</v>
      </c>
      <c r="D221" s="63" t="s">
        <v>564</v>
      </c>
      <c r="E221" s="63"/>
      <c r="F221" s="302" t="s">
        <v>358</v>
      </c>
      <c r="G221" s="63" t="s">
        <v>118</v>
      </c>
      <c r="H221" s="178" t="s">
        <v>513</v>
      </c>
      <c r="I221" s="302"/>
      <c r="J221" s="64">
        <v>767</v>
      </c>
      <c r="K221" s="62">
        <v>4</v>
      </c>
      <c r="L221" s="231">
        <f t="shared" si="3"/>
        <v>191.75</v>
      </c>
      <c r="M221" s="304" t="s">
        <v>565</v>
      </c>
    </row>
    <row r="222" spans="1:13" x14ac:dyDescent="0.25">
      <c r="A222" s="62">
        <v>26</v>
      </c>
      <c r="B222" s="62">
        <v>3</v>
      </c>
      <c r="C222" s="62">
        <v>2023</v>
      </c>
      <c r="D222" s="63" t="s">
        <v>582</v>
      </c>
      <c r="E222" s="63"/>
      <c r="F222" s="306" t="s">
        <v>313</v>
      </c>
      <c r="G222" s="63" t="s">
        <v>233</v>
      </c>
      <c r="H222" s="178" t="s">
        <v>124</v>
      </c>
      <c r="I222" s="306" t="s">
        <v>120</v>
      </c>
      <c r="J222" s="64">
        <v>1440</v>
      </c>
      <c r="K222" s="62">
        <v>8</v>
      </c>
      <c r="L222" s="65">
        <f t="shared" si="3"/>
        <v>180</v>
      </c>
      <c r="M222" s="307" t="s">
        <v>583</v>
      </c>
    </row>
    <row r="223" spans="1:13" x14ac:dyDescent="0.25">
      <c r="A223" s="62">
        <v>26</v>
      </c>
      <c r="B223" s="62">
        <v>3</v>
      </c>
      <c r="C223" s="62">
        <v>2023</v>
      </c>
      <c r="D223" s="63" t="s">
        <v>582</v>
      </c>
      <c r="E223" s="63"/>
      <c r="F223" s="306" t="s">
        <v>313</v>
      </c>
      <c r="G223" s="63" t="s">
        <v>233</v>
      </c>
      <c r="H223" s="178" t="s">
        <v>277</v>
      </c>
      <c r="I223" s="306" t="s">
        <v>120</v>
      </c>
      <c r="J223" s="64">
        <v>1386</v>
      </c>
      <c r="K223" s="62">
        <v>8</v>
      </c>
      <c r="L223" s="65">
        <f t="shared" si="3"/>
        <v>173.25</v>
      </c>
      <c r="M223" s="307" t="s">
        <v>583</v>
      </c>
    </row>
    <row r="224" spans="1:13" x14ac:dyDescent="0.25">
      <c r="A224" s="62">
        <v>26</v>
      </c>
      <c r="B224" s="62">
        <v>3</v>
      </c>
      <c r="C224" s="62">
        <v>2023</v>
      </c>
      <c r="D224" s="63" t="s">
        <v>582</v>
      </c>
      <c r="E224" s="63"/>
      <c r="F224" s="306" t="s">
        <v>313</v>
      </c>
      <c r="G224" s="63" t="s">
        <v>233</v>
      </c>
      <c r="H224" s="178" t="s">
        <v>126</v>
      </c>
      <c r="I224" s="306"/>
      <c r="J224" s="64">
        <v>1253</v>
      </c>
      <c r="K224" s="62">
        <v>8</v>
      </c>
      <c r="L224" s="65">
        <f t="shared" si="3"/>
        <v>156.625</v>
      </c>
      <c r="M224" s="260" t="s">
        <v>520</v>
      </c>
    </row>
    <row r="225" spans="1:13" x14ac:dyDescent="0.25">
      <c r="A225" s="62">
        <v>2</v>
      </c>
      <c r="B225" s="62">
        <v>3</v>
      </c>
      <c r="C225" s="62">
        <v>2023</v>
      </c>
      <c r="D225" s="63" t="s">
        <v>584</v>
      </c>
      <c r="E225" s="63"/>
      <c r="F225" s="311" t="s">
        <v>360</v>
      </c>
      <c r="G225" s="63" t="s">
        <v>585</v>
      </c>
      <c r="H225" s="178" t="s">
        <v>246</v>
      </c>
      <c r="I225" s="311"/>
      <c r="J225" s="64">
        <v>1797</v>
      </c>
      <c r="K225" s="62">
        <v>11</v>
      </c>
      <c r="L225" s="65">
        <f t="shared" si="3"/>
        <v>163.36363636363637</v>
      </c>
      <c r="M225" s="260" t="s">
        <v>610</v>
      </c>
    </row>
    <row r="226" spans="1:13" x14ac:dyDescent="0.25">
      <c r="A226" s="62">
        <v>2</v>
      </c>
      <c r="B226" s="62">
        <v>3</v>
      </c>
      <c r="C226" s="62">
        <v>2023</v>
      </c>
      <c r="D226" s="63" t="s">
        <v>584</v>
      </c>
      <c r="E226" s="63"/>
      <c r="F226" s="311" t="s">
        <v>360</v>
      </c>
      <c r="G226" s="63" t="s">
        <v>585</v>
      </c>
      <c r="H226" s="178" t="s">
        <v>223</v>
      </c>
      <c r="I226" s="311"/>
      <c r="J226" s="64">
        <v>449</v>
      </c>
      <c r="K226" s="62">
        <v>3</v>
      </c>
      <c r="L226" s="65">
        <f t="shared" si="3"/>
        <v>149.66666666666666</v>
      </c>
      <c r="M226" s="260" t="s">
        <v>610</v>
      </c>
    </row>
    <row r="227" spans="1:13" x14ac:dyDescent="0.25">
      <c r="A227" s="62">
        <v>2</v>
      </c>
      <c r="B227" s="62">
        <v>3</v>
      </c>
      <c r="C227" s="62">
        <v>2023</v>
      </c>
      <c r="D227" s="63" t="s">
        <v>584</v>
      </c>
      <c r="E227" s="63"/>
      <c r="F227" s="311" t="s">
        <v>360</v>
      </c>
      <c r="G227" s="63" t="s">
        <v>585</v>
      </c>
      <c r="H227" s="178" t="s">
        <v>277</v>
      </c>
      <c r="I227" s="311"/>
      <c r="J227" s="64">
        <v>1332</v>
      </c>
      <c r="K227" s="62">
        <v>8</v>
      </c>
      <c r="L227" s="65">
        <f t="shared" si="3"/>
        <v>166.5</v>
      </c>
      <c r="M227" s="260" t="s">
        <v>610</v>
      </c>
    </row>
    <row r="228" spans="1:13" x14ac:dyDescent="0.25">
      <c r="A228" s="62">
        <v>2</v>
      </c>
      <c r="B228" s="62">
        <v>3</v>
      </c>
      <c r="C228" s="62">
        <v>2023</v>
      </c>
      <c r="D228" s="63" t="s">
        <v>584</v>
      </c>
      <c r="E228" s="63"/>
      <c r="F228" s="311" t="s">
        <v>360</v>
      </c>
      <c r="G228" s="63" t="s">
        <v>585</v>
      </c>
      <c r="H228" s="178" t="s">
        <v>122</v>
      </c>
      <c r="I228" s="311"/>
      <c r="J228" s="64">
        <v>2008</v>
      </c>
      <c r="K228" s="62">
        <v>11</v>
      </c>
      <c r="L228" s="65">
        <f t="shared" si="3"/>
        <v>182.54545454545453</v>
      </c>
      <c r="M228" s="260" t="s">
        <v>610</v>
      </c>
    </row>
    <row r="229" spans="1:13" x14ac:dyDescent="0.25">
      <c r="A229" s="62">
        <v>2</v>
      </c>
      <c r="B229" s="62">
        <v>3</v>
      </c>
      <c r="C229" s="62">
        <v>2023</v>
      </c>
      <c r="D229" s="63" t="s">
        <v>584</v>
      </c>
      <c r="E229" s="63"/>
      <c r="F229" s="311" t="s">
        <v>360</v>
      </c>
      <c r="G229" s="63" t="s">
        <v>585</v>
      </c>
      <c r="H229" s="71" t="s">
        <v>119</v>
      </c>
      <c r="I229" s="311"/>
      <c r="J229" s="64">
        <v>1943</v>
      </c>
      <c r="K229" s="62">
        <v>11</v>
      </c>
      <c r="L229" s="65">
        <f t="shared" si="3"/>
        <v>176.63636363636363</v>
      </c>
      <c r="M229" s="260" t="s">
        <v>610</v>
      </c>
    </row>
    <row r="230" spans="1:13" x14ac:dyDescent="0.25">
      <c r="A230" s="62">
        <v>2</v>
      </c>
      <c r="B230" s="62">
        <v>3</v>
      </c>
      <c r="C230" s="62">
        <v>2023</v>
      </c>
      <c r="D230" s="63" t="s">
        <v>586</v>
      </c>
      <c r="E230" s="63"/>
      <c r="F230" s="311" t="s">
        <v>408</v>
      </c>
      <c r="G230" s="63" t="s">
        <v>587</v>
      </c>
      <c r="H230" s="178" t="s">
        <v>137</v>
      </c>
      <c r="I230" s="311"/>
      <c r="J230" s="64">
        <v>1127</v>
      </c>
      <c r="K230" s="62">
        <v>7</v>
      </c>
      <c r="L230" s="65">
        <f t="shared" si="3"/>
        <v>161</v>
      </c>
      <c r="M230" s="304" t="s">
        <v>611</v>
      </c>
    </row>
    <row r="231" spans="1:13" x14ac:dyDescent="0.25">
      <c r="A231" s="62">
        <v>2</v>
      </c>
      <c r="B231" s="62">
        <v>3</v>
      </c>
      <c r="C231" s="62">
        <v>2023</v>
      </c>
      <c r="D231" s="63" t="s">
        <v>586</v>
      </c>
      <c r="E231" s="63"/>
      <c r="F231" s="311" t="s">
        <v>408</v>
      </c>
      <c r="G231" s="63" t="s">
        <v>587</v>
      </c>
      <c r="H231" s="178" t="s">
        <v>126</v>
      </c>
      <c r="I231" s="311"/>
      <c r="J231" s="64">
        <v>389</v>
      </c>
      <c r="K231" s="62">
        <v>3</v>
      </c>
      <c r="L231" s="65">
        <f t="shared" si="3"/>
        <v>129.66666666666666</v>
      </c>
      <c r="M231" s="304" t="s">
        <v>611</v>
      </c>
    </row>
    <row r="232" spans="1:13" x14ac:dyDescent="0.25">
      <c r="A232" s="62">
        <v>2</v>
      </c>
      <c r="B232" s="62">
        <v>3</v>
      </c>
      <c r="C232" s="62">
        <v>2023</v>
      </c>
      <c r="D232" s="63" t="s">
        <v>586</v>
      </c>
      <c r="E232" s="63"/>
      <c r="F232" s="311" t="s">
        <v>408</v>
      </c>
      <c r="G232" s="63" t="s">
        <v>587</v>
      </c>
      <c r="H232" s="71" t="s">
        <v>128</v>
      </c>
      <c r="I232" s="311"/>
      <c r="J232" s="64">
        <v>1238</v>
      </c>
      <c r="K232" s="62">
        <v>7</v>
      </c>
      <c r="L232" s="65">
        <f t="shared" si="3"/>
        <v>176.85714285714286</v>
      </c>
      <c r="M232" s="304" t="s">
        <v>611</v>
      </c>
    </row>
    <row r="233" spans="1:13" x14ac:dyDescent="0.25">
      <c r="A233" s="62">
        <v>2</v>
      </c>
      <c r="B233" s="62">
        <v>3</v>
      </c>
      <c r="C233" s="62">
        <v>2023</v>
      </c>
      <c r="D233" s="63" t="s">
        <v>586</v>
      </c>
      <c r="E233" s="63"/>
      <c r="F233" s="311" t="s">
        <v>408</v>
      </c>
      <c r="G233" s="63" t="s">
        <v>587</v>
      </c>
      <c r="H233" s="178" t="s">
        <v>278</v>
      </c>
      <c r="I233" s="311"/>
      <c r="J233" s="64">
        <v>1189</v>
      </c>
      <c r="K233" s="62">
        <v>7</v>
      </c>
      <c r="L233" s="65">
        <f t="shared" si="3"/>
        <v>169.85714285714286</v>
      </c>
      <c r="M233" s="304" t="s">
        <v>611</v>
      </c>
    </row>
    <row r="234" spans="1:13" x14ac:dyDescent="0.25">
      <c r="A234" s="62">
        <v>2</v>
      </c>
      <c r="B234" s="62">
        <v>3</v>
      </c>
      <c r="C234" s="62">
        <v>2023</v>
      </c>
      <c r="D234" s="63" t="s">
        <v>586</v>
      </c>
      <c r="E234" s="63"/>
      <c r="F234" s="311" t="s">
        <v>408</v>
      </c>
      <c r="G234" s="63" t="s">
        <v>587</v>
      </c>
      <c r="H234" s="178" t="s">
        <v>129</v>
      </c>
      <c r="I234" s="311"/>
      <c r="J234" s="64">
        <v>705</v>
      </c>
      <c r="K234" s="62">
        <v>4</v>
      </c>
      <c r="L234" s="65">
        <f t="shared" si="3"/>
        <v>176.25</v>
      </c>
      <c r="M234" s="304" t="s">
        <v>611</v>
      </c>
    </row>
    <row r="235" spans="1:13" x14ac:dyDescent="0.25">
      <c r="A235" s="62">
        <v>2</v>
      </c>
      <c r="B235" s="62">
        <v>3</v>
      </c>
      <c r="C235" s="62">
        <v>2023</v>
      </c>
      <c r="D235" s="63" t="s">
        <v>588</v>
      </c>
      <c r="E235" s="63"/>
      <c r="F235" s="311" t="s">
        <v>408</v>
      </c>
      <c r="G235" s="63" t="s">
        <v>589</v>
      </c>
      <c r="H235" s="71" t="s">
        <v>415</v>
      </c>
      <c r="I235" s="311"/>
      <c r="J235" s="64">
        <v>1722</v>
      </c>
      <c r="K235" s="62">
        <v>9</v>
      </c>
      <c r="L235" s="231">
        <f t="shared" si="3"/>
        <v>191.33333333333334</v>
      </c>
      <c r="M235" s="312" t="s">
        <v>612</v>
      </c>
    </row>
    <row r="236" spans="1:13" x14ac:dyDescent="0.25">
      <c r="A236" s="62">
        <v>2</v>
      </c>
      <c r="B236" s="62">
        <v>3</v>
      </c>
      <c r="C236" s="62">
        <v>2023</v>
      </c>
      <c r="D236" s="63" t="s">
        <v>588</v>
      </c>
      <c r="E236" s="63"/>
      <c r="F236" s="311" t="s">
        <v>408</v>
      </c>
      <c r="G236" s="63" t="s">
        <v>589</v>
      </c>
      <c r="H236" s="178" t="s">
        <v>279</v>
      </c>
      <c r="I236" s="311"/>
      <c r="J236" s="64">
        <v>1592</v>
      </c>
      <c r="K236" s="62">
        <v>8</v>
      </c>
      <c r="L236" s="231">
        <f t="shared" si="3"/>
        <v>199</v>
      </c>
      <c r="M236" s="312" t="s">
        <v>612</v>
      </c>
    </row>
    <row r="237" spans="1:13" x14ac:dyDescent="0.25">
      <c r="A237" s="62">
        <v>2</v>
      </c>
      <c r="B237" s="62">
        <v>3</v>
      </c>
      <c r="C237" s="62">
        <v>2023</v>
      </c>
      <c r="D237" s="63" t="s">
        <v>588</v>
      </c>
      <c r="E237" s="63"/>
      <c r="F237" s="311" t="s">
        <v>408</v>
      </c>
      <c r="G237" s="63" t="s">
        <v>589</v>
      </c>
      <c r="H237" s="71" t="s">
        <v>121</v>
      </c>
      <c r="I237" s="311"/>
      <c r="J237" s="64">
        <v>1146</v>
      </c>
      <c r="K237" s="62">
        <v>7</v>
      </c>
      <c r="L237" s="65">
        <f t="shared" si="3"/>
        <v>163.71428571428572</v>
      </c>
      <c r="M237" s="312" t="s">
        <v>612</v>
      </c>
    </row>
    <row r="238" spans="1:13" x14ac:dyDescent="0.25">
      <c r="A238" s="62">
        <v>2</v>
      </c>
      <c r="B238" s="62">
        <v>3</v>
      </c>
      <c r="C238" s="62">
        <v>2023</v>
      </c>
      <c r="D238" s="63" t="s">
        <v>588</v>
      </c>
      <c r="E238" s="63"/>
      <c r="F238" s="311" t="s">
        <v>408</v>
      </c>
      <c r="G238" s="63" t="s">
        <v>589</v>
      </c>
      <c r="H238" s="71" t="s">
        <v>127</v>
      </c>
      <c r="I238" s="311"/>
      <c r="J238" s="64">
        <v>1433</v>
      </c>
      <c r="K238" s="62">
        <v>8</v>
      </c>
      <c r="L238" s="65">
        <f t="shared" si="3"/>
        <v>179.125</v>
      </c>
      <c r="M238" s="312" t="s">
        <v>612</v>
      </c>
    </row>
    <row r="239" spans="1:13" x14ac:dyDescent="0.25">
      <c r="A239" s="62">
        <v>2</v>
      </c>
      <c r="B239" s="62">
        <v>3</v>
      </c>
      <c r="C239" s="62">
        <v>2023</v>
      </c>
      <c r="D239" s="63" t="s">
        <v>588</v>
      </c>
      <c r="E239" s="63"/>
      <c r="F239" s="311" t="s">
        <v>408</v>
      </c>
      <c r="G239" s="63" t="s">
        <v>589</v>
      </c>
      <c r="H239" s="178" t="s">
        <v>239</v>
      </c>
      <c r="I239" s="311"/>
      <c r="J239" s="64">
        <v>1012</v>
      </c>
      <c r="K239" s="62">
        <v>6</v>
      </c>
      <c r="L239" s="65">
        <f t="shared" si="3"/>
        <v>168.66666666666666</v>
      </c>
      <c r="M239" s="312" t="s">
        <v>612</v>
      </c>
    </row>
    <row r="240" spans="1:13" x14ac:dyDescent="0.25">
      <c r="A240" s="62">
        <v>2</v>
      </c>
      <c r="B240" s="62">
        <v>3</v>
      </c>
      <c r="C240" s="62">
        <v>2023</v>
      </c>
      <c r="D240" s="63" t="s">
        <v>588</v>
      </c>
      <c r="E240" s="63"/>
      <c r="F240" s="311" t="s">
        <v>408</v>
      </c>
      <c r="G240" s="63" t="s">
        <v>589</v>
      </c>
      <c r="H240" s="178" t="s">
        <v>124</v>
      </c>
      <c r="I240" s="311"/>
      <c r="J240" s="64">
        <v>1210</v>
      </c>
      <c r="K240" s="62">
        <v>7</v>
      </c>
      <c r="L240" s="65">
        <f t="shared" si="3"/>
        <v>172.85714285714286</v>
      </c>
      <c r="M240" s="312" t="s">
        <v>612</v>
      </c>
    </row>
    <row r="241" spans="1:12" x14ac:dyDescent="0.25">
      <c r="A241" s="51"/>
      <c r="B241" s="51"/>
      <c r="C241" s="51"/>
      <c r="D241" s="32"/>
      <c r="E241" s="32"/>
      <c r="F241" s="53"/>
      <c r="G241" s="58"/>
      <c r="H241" s="70">
        <f>COUNTA(H7:H240)</f>
        <v>234</v>
      </c>
      <c r="I241" s="70"/>
      <c r="J241" s="157">
        <f>SUBTOTAL(9,J7:J240)</f>
        <v>342836</v>
      </c>
      <c r="K241" s="78">
        <f>SUBTOTAL(9,K7:K240)</f>
        <v>2033</v>
      </c>
      <c r="L241" s="158">
        <f t="shared" ref="L241" si="4">J241/K241</f>
        <v>168.63551401869159</v>
      </c>
    </row>
    <row r="243" spans="1:12" x14ac:dyDescent="0.25">
      <c r="C243" s="276" t="s">
        <v>489</v>
      </c>
      <c r="D243" t="s">
        <v>493</v>
      </c>
    </row>
    <row r="244" spans="1:12" x14ac:dyDescent="0.25">
      <c r="D244" t="s">
        <v>494</v>
      </c>
    </row>
    <row r="245" spans="1:12" x14ac:dyDescent="0.25">
      <c r="C245" s="297">
        <v>1855</v>
      </c>
      <c r="D245" t="s">
        <v>552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7"/>
  <sheetViews>
    <sheetView workbookViewId="0">
      <selection activeCell="D77" sqref="D77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9" t="s">
        <v>267</v>
      </c>
      <c r="B2" s="320"/>
      <c r="C2" s="320"/>
      <c r="D2" s="320"/>
      <c r="E2" s="320"/>
      <c r="F2" s="320"/>
      <c r="G2" s="320"/>
      <c r="H2" s="320"/>
      <c r="I2" s="321"/>
    </row>
    <row r="4" spans="1:10" x14ac:dyDescent="0.25">
      <c r="J4" s="62" t="s">
        <v>139</v>
      </c>
    </row>
    <row r="5" spans="1:10" ht="15.75" x14ac:dyDescent="0.25">
      <c r="A5" s="72" t="s">
        <v>491</v>
      </c>
    </row>
    <row r="6" spans="1:10" x14ac:dyDescent="0.25">
      <c r="A6" s="63" t="s">
        <v>312</v>
      </c>
      <c r="C6" s="62"/>
      <c r="D6" s="63" t="s">
        <v>338</v>
      </c>
      <c r="J6" s="51">
        <v>2</v>
      </c>
    </row>
    <row r="7" spans="1:10" x14ac:dyDescent="0.25">
      <c r="A7" s="63" t="s">
        <v>389</v>
      </c>
      <c r="B7" s="76"/>
      <c r="C7" s="62"/>
      <c r="D7" s="66" t="s">
        <v>387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389</v>
      </c>
      <c r="B8" s="76"/>
      <c r="C8" s="62"/>
      <c r="D8" s="66" t="s">
        <v>388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390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390</v>
      </c>
      <c r="B10" s="76"/>
      <c r="C10" s="51"/>
      <c r="D10" s="66" t="s">
        <v>393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482</v>
      </c>
      <c r="B11" s="76"/>
      <c r="C11" s="51"/>
      <c r="D11" s="66" t="s">
        <v>388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490</v>
      </c>
      <c r="B12" s="76"/>
      <c r="C12" s="51"/>
      <c r="D12" s="66" t="s">
        <v>393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322"/>
      <c r="B23" s="322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266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449</v>
      </c>
      <c r="J29" s="51"/>
    </row>
    <row r="30" spans="1:10" x14ac:dyDescent="0.25">
      <c r="J30" s="51"/>
    </row>
    <row r="31" spans="1:10" x14ac:dyDescent="0.25">
      <c r="A31" s="185" t="s">
        <v>492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312</v>
      </c>
      <c r="B33" s="80"/>
      <c r="C33" s="62" t="s">
        <v>133</v>
      </c>
      <c r="D33" s="66" t="s">
        <v>339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330</v>
      </c>
      <c r="B34" s="80"/>
      <c r="C34" s="62" t="s">
        <v>118</v>
      </c>
      <c r="D34" s="66" t="s">
        <v>340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330</v>
      </c>
      <c r="B35" s="80"/>
      <c r="C35" s="62" t="s">
        <v>118</v>
      </c>
      <c r="D35" s="66" t="s">
        <v>341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323</v>
      </c>
      <c r="B36" s="80"/>
      <c r="C36" s="62" t="s">
        <v>232</v>
      </c>
      <c r="D36" s="66" t="s">
        <v>342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323</v>
      </c>
      <c r="B37" s="80"/>
      <c r="C37" s="62" t="s">
        <v>232</v>
      </c>
      <c r="D37" s="66" t="s">
        <v>343</v>
      </c>
      <c r="E37" s="71"/>
      <c r="F37" s="63"/>
      <c r="G37" s="63"/>
      <c r="H37" s="63"/>
      <c r="I37" s="63"/>
      <c r="J37" s="62">
        <v>2</v>
      </c>
      <c r="K37" s="63" t="s">
        <v>390</v>
      </c>
    </row>
    <row r="38" spans="1:11" x14ac:dyDescent="0.25">
      <c r="A38" s="63" t="s">
        <v>368</v>
      </c>
      <c r="B38" s="80"/>
      <c r="C38" s="62" t="s">
        <v>118</v>
      </c>
      <c r="D38" s="63" t="s">
        <v>423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389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390</v>
      </c>
      <c r="B40" s="80"/>
      <c r="C40" s="62" t="s">
        <v>232</v>
      </c>
      <c r="D40" s="66" t="s">
        <v>391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433</v>
      </c>
      <c r="B41" s="80"/>
      <c r="C41" s="62" t="s">
        <v>432</v>
      </c>
      <c r="D41" s="66" t="s">
        <v>439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442</v>
      </c>
      <c r="B42" s="80"/>
      <c r="C42" s="62" t="s">
        <v>118</v>
      </c>
      <c r="D42" s="66" t="s">
        <v>447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490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A44" s="63" t="s">
        <v>566</v>
      </c>
      <c r="B44" s="80"/>
      <c r="C44" s="62" t="s">
        <v>118</v>
      </c>
      <c r="D44" s="63" t="s">
        <v>563</v>
      </c>
      <c r="E44" s="71"/>
      <c r="F44" s="63"/>
      <c r="G44" s="63"/>
      <c r="H44" s="63"/>
      <c r="I44" s="63"/>
      <c r="J44" s="281">
        <v>6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78">
        <f>SUM(J32:J44)</f>
        <v>31</v>
      </c>
    </row>
    <row r="46" spans="1:11" x14ac:dyDescent="0.25">
      <c r="A46" s="63"/>
      <c r="B46" s="80"/>
      <c r="C46" s="62"/>
      <c r="D46" s="199"/>
      <c r="E46" s="71"/>
      <c r="F46" s="63"/>
      <c r="G46" s="63"/>
      <c r="H46" s="63"/>
      <c r="I46" s="189"/>
      <c r="J46" s="99"/>
    </row>
    <row r="47" spans="1:11" x14ac:dyDescent="0.25">
      <c r="A47" s="185" t="s">
        <v>522</v>
      </c>
      <c r="B47" s="80"/>
      <c r="C47" s="190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312</v>
      </c>
      <c r="B48" s="80"/>
      <c r="C48" s="62" t="s">
        <v>133</v>
      </c>
      <c r="D48" s="66" t="s">
        <v>344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356</v>
      </c>
      <c r="B49" s="80"/>
      <c r="C49" s="62" t="s">
        <v>133</v>
      </c>
      <c r="D49" s="63" t="s">
        <v>355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390</v>
      </c>
      <c r="B50" s="80"/>
      <c r="C50" s="62" t="s">
        <v>232</v>
      </c>
      <c r="D50" s="66" t="s">
        <v>392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5" t="s">
        <v>424</v>
      </c>
      <c r="C51" s="62" t="s">
        <v>407</v>
      </c>
      <c r="D51" s="63" t="s">
        <v>425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6" t="s">
        <v>426</v>
      </c>
      <c r="C52" s="256" t="s">
        <v>233</v>
      </c>
      <c r="D52" s="66" t="s">
        <v>427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69" t="s">
        <v>460</v>
      </c>
      <c r="C53" s="269" t="s">
        <v>414</v>
      </c>
      <c r="D53" s="66" t="s">
        <v>427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435</v>
      </c>
      <c r="C54" s="62" t="s">
        <v>232</v>
      </c>
      <c r="D54" s="63" t="s">
        <v>450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442</v>
      </c>
      <c r="C55" s="62" t="s">
        <v>118</v>
      </c>
      <c r="D55" s="63" t="s">
        <v>448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523</v>
      </c>
      <c r="C56" s="62" t="s">
        <v>133</v>
      </c>
      <c r="D56" s="66" t="s">
        <v>524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3" t="s">
        <v>582</v>
      </c>
      <c r="C57" s="306" t="s">
        <v>233</v>
      </c>
      <c r="D57" s="66" t="s">
        <v>178</v>
      </c>
      <c r="E57" s="63"/>
      <c r="F57" s="63"/>
      <c r="G57" s="63"/>
      <c r="H57" s="63"/>
      <c r="I57" s="63"/>
      <c r="J57" s="99">
        <v>1</v>
      </c>
    </row>
    <row r="58" spans="1:10" x14ac:dyDescent="0.25">
      <c r="A58" s="62"/>
      <c r="B58" s="63"/>
      <c r="C58" s="62"/>
      <c r="D58" s="80"/>
      <c r="F58" s="63"/>
      <c r="G58" s="63"/>
      <c r="I58" s="62"/>
      <c r="J58" s="78">
        <f>SUM(J48:J57)</f>
        <v>29</v>
      </c>
    </row>
    <row r="59" spans="1:10" ht="15.75" x14ac:dyDescent="0.25">
      <c r="A59" s="72" t="s">
        <v>154</v>
      </c>
      <c r="I59" s="189"/>
      <c r="J59" s="62"/>
    </row>
    <row r="60" spans="1:10" ht="15.75" x14ac:dyDescent="0.25">
      <c r="A60" s="72"/>
      <c r="I60" s="189"/>
      <c r="J60" s="62"/>
    </row>
    <row r="61" spans="1:10" x14ac:dyDescent="0.25">
      <c r="A61" s="51"/>
      <c r="J61" s="51"/>
    </row>
    <row r="62" spans="1:10" ht="15.75" x14ac:dyDescent="0.25">
      <c r="A62" s="72" t="s">
        <v>155</v>
      </c>
      <c r="J62" s="51"/>
    </row>
    <row r="63" spans="1:10" x14ac:dyDescent="0.25">
      <c r="A63" s="63"/>
      <c r="B63" s="62"/>
      <c r="C63" s="213"/>
      <c r="D63" s="80"/>
      <c r="E63" s="71"/>
      <c r="F63" s="76"/>
      <c r="G63" s="76"/>
      <c r="H63" s="76"/>
      <c r="I63" s="76"/>
      <c r="J63" s="62"/>
    </row>
    <row r="64" spans="1:10" x14ac:dyDescent="0.25">
      <c r="A64" s="70"/>
      <c r="B64" s="80"/>
      <c r="C64" s="76"/>
      <c r="D64" s="76"/>
      <c r="E64" s="76"/>
      <c r="F64" s="76"/>
      <c r="G64" s="76"/>
      <c r="H64" s="76"/>
      <c r="I64" s="76"/>
      <c r="J64" s="78">
        <f>SUM(J63:J63)</f>
        <v>0</v>
      </c>
    </row>
    <row r="65" spans="1:10" ht="15.75" x14ac:dyDescent="0.25">
      <c r="A65" s="72" t="s">
        <v>156</v>
      </c>
      <c r="J65" s="51"/>
    </row>
    <row r="66" spans="1:10" x14ac:dyDescent="0.25">
      <c r="A66" s="255" t="s">
        <v>366</v>
      </c>
      <c r="B66" s="62" t="s">
        <v>136</v>
      </c>
      <c r="C66" s="62" t="s">
        <v>133</v>
      </c>
      <c r="D66" s="63" t="s">
        <v>355</v>
      </c>
      <c r="J66" s="51"/>
    </row>
    <row r="67" spans="1:10" x14ac:dyDescent="0.25">
      <c r="A67" s="279" t="s">
        <v>499</v>
      </c>
      <c r="B67" s="62" t="s">
        <v>511</v>
      </c>
      <c r="C67" s="62" t="s">
        <v>118</v>
      </c>
      <c r="D67" s="63" t="s">
        <v>506</v>
      </c>
      <c r="J67" s="51"/>
    </row>
    <row r="68" spans="1:10" x14ac:dyDescent="0.25">
      <c r="A68" s="295" t="s">
        <v>554</v>
      </c>
      <c r="B68" s="62" t="s">
        <v>556</v>
      </c>
      <c r="C68" s="62" t="s">
        <v>133</v>
      </c>
      <c r="D68" s="63" t="s">
        <v>355</v>
      </c>
      <c r="J68" s="51"/>
    </row>
    <row r="69" spans="1:10" x14ac:dyDescent="0.25">
      <c r="A69" s="243" t="s">
        <v>367</v>
      </c>
      <c r="B69" s="62" t="s">
        <v>135</v>
      </c>
      <c r="C69" s="62" t="s">
        <v>118</v>
      </c>
      <c r="D69" s="63" t="s">
        <v>423</v>
      </c>
      <c r="J69" s="51"/>
    </row>
    <row r="70" spans="1:10" x14ac:dyDescent="0.25">
      <c r="A70" s="279" t="s">
        <v>500</v>
      </c>
      <c r="B70" s="62" t="s">
        <v>518</v>
      </c>
      <c r="C70" s="62" t="s">
        <v>133</v>
      </c>
      <c r="D70" s="63" t="s">
        <v>509</v>
      </c>
      <c r="J70" s="51"/>
    </row>
    <row r="71" spans="1:10" x14ac:dyDescent="0.25">
      <c r="A71" s="299" t="s">
        <v>561</v>
      </c>
      <c r="B71" s="62" t="s">
        <v>562</v>
      </c>
      <c r="C71" s="62" t="s">
        <v>118</v>
      </c>
      <c r="D71" s="63" t="s">
        <v>509</v>
      </c>
      <c r="J71" s="51"/>
    </row>
    <row r="72" spans="1:10" x14ac:dyDescent="0.25">
      <c r="A72" s="243" t="s">
        <v>394</v>
      </c>
      <c r="B72" s="62" t="s">
        <v>302</v>
      </c>
      <c r="C72" s="243" t="s">
        <v>232</v>
      </c>
      <c r="D72" s="63" t="s">
        <v>395</v>
      </c>
      <c r="J72" s="51"/>
    </row>
    <row r="73" spans="1:10" x14ac:dyDescent="0.25">
      <c r="A73" s="279" t="s">
        <v>501</v>
      </c>
      <c r="B73" s="62" t="s">
        <v>512</v>
      </c>
      <c r="C73" s="279" t="s">
        <v>504</v>
      </c>
      <c r="D73" s="63" t="s">
        <v>510</v>
      </c>
      <c r="J73" s="51"/>
    </row>
    <row r="74" spans="1:10" x14ac:dyDescent="0.25">
      <c r="A74" s="299" t="s">
        <v>558</v>
      </c>
      <c r="B74" s="62" t="s">
        <v>559</v>
      </c>
      <c r="C74" s="62" t="s">
        <v>232</v>
      </c>
      <c r="D74" s="63" t="s">
        <v>395</v>
      </c>
      <c r="J74" s="51"/>
    </row>
    <row r="75" spans="1:10" x14ac:dyDescent="0.25">
      <c r="A75" s="255" t="s">
        <v>421</v>
      </c>
      <c r="B75" s="62" t="s">
        <v>381</v>
      </c>
      <c r="C75" s="62" t="s">
        <v>414</v>
      </c>
      <c r="D75" s="63" t="s">
        <v>422</v>
      </c>
      <c r="J75" s="51"/>
    </row>
    <row r="76" spans="1:10" x14ac:dyDescent="0.25">
      <c r="A76" s="269" t="s">
        <v>461</v>
      </c>
      <c r="B76" s="62" t="s">
        <v>515</v>
      </c>
      <c r="C76" s="62" t="s">
        <v>118</v>
      </c>
      <c r="D76" s="63" t="s">
        <v>422</v>
      </c>
      <c r="J76" s="51"/>
    </row>
    <row r="77" spans="1:10" x14ac:dyDescent="0.25">
      <c r="A77" s="311" t="s">
        <v>618</v>
      </c>
      <c r="B77" s="62" t="s">
        <v>619</v>
      </c>
      <c r="C77" s="62" t="s">
        <v>589</v>
      </c>
      <c r="D77" s="63" t="s">
        <v>422</v>
      </c>
      <c r="J77" s="51"/>
    </row>
    <row r="78" spans="1:10" x14ac:dyDescent="0.25">
      <c r="A78" s="255" t="s">
        <v>424</v>
      </c>
      <c r="B78" s="62" t="s">
        <v>136</v>
      </c>
      <c r="C78" s="62" t="s">
        <v>407</v>
      </c>
      <c r="D78" s="63" t="s">
        <v>425</v>
      </c>
      <c r="J78" s="51"/>
    </row>
    <row r="79" spans="1:10" x14ac:dyDescent="0.25">
      <c r="A79" s="269" t="s">
        <v>459</v>
      </c>
      <c r="B79" s="62" t="s">
        <v>516</v>
      </c>
      <c r="C79" s="62" t="s">
        <v>458</v>
      </c>
      <c r="D79" s="63" t="s">
        <v>425</v>
      </c>
      <c r="J79" s="51"/>
    </row>
    <row r="80" spans="1:10" x14ac:dyDescent="0.25">
      <c r="A80" s="311" t="s">
        <v>615</v>
      </c>
      <c r="B80" s="62" t="s">
        <v>614</v>
      </c>
      <c r="C80" s="62" t="s">
        <v>616</v>
      </c>
      <c r="D80" s="63" t="s">
        <v>425</v>
      </c>
      <c r="J80" s="51"/>
    </row>
    <row r="81" spans="1:10" x14ac:dyDescent="0.25">
      <c r="A81" s="255" t="s">
        <v>426</v>
      </c>
      <c r="B81" s="62" t="s">
        <v>136</v>
      </c>
      <c r="C81" s="209" t="s">
        <v>233</v>
      </c>
      <c r="D81" s="66" t="s">
        <v>427</v>
      </c>
      <c r="J81" s="51"/>
    </row>
    <row r="82" spans="1:10" x14ac:dyDescent="0.25">
      <c r="A82" s="269" t="s">
        <v>460</v>
      </c>
      <c r="B82" s="62" t="s">
        <v>517</v>
      </c>
      <c r="C82" s="62" t="s">
        <v>414</v>
      </c>
      <c r="D82" s="66" t="s">
        <v>427</v>
      </c>
      <c r="J82" s="51"/>
    </row>
    <row r="83" spans="1:10" x14ac:dyDescent="0.25">
      <c r="A83" s="311" t="s">
        <v>613</v>
      </c>
      <c r="B83" s="62" t="s">
        <v>617</v>
      </c>
      <c r="C83" s="62" t="s">
        <v>587</v>
      </c>
      <c r="D83" s="66" t="s">
        <v>427</v>
      </c>
      <c r="J83" s="51"/>
    </row>
    <row r="84" spans="1:10" x14ac:dyDescent="0.25">
      <c r="A84" s="169"/>
      <c r="J84" s="61">
        <f>SUM(J66:J81)</f>
        <v>0</v>
      </c>
    </row>
    <row r="85" spans="1:10" ht="15.75" x14ac:dyDescent="0.25">
      <c r="A85" s="72" t="s">
        <v>157</v>
      </c>
      <c r="J85" s="51"/>
    </row>
    <row r="86" spans="1:10" ht="15.75" x14ac:dyDescent="0.25">
      <c r="A86" s="72"/>
      <c r="J86" s="51"/>
    </row>
    <row r="87" spans="1:10" x14ac:dyDescent="0.25">
      <c r="A87" s="166" t="s">
        <v>204</v>
      </c>
      <c r="J87" s="51"/>
    </row>
    <row r="88" spans="1:10" x14ac:dyDescent="0.25">
      <c r="A88" s="71"/>
      <c r="B88" s="62"/>
      <c r="C88" s="62"/>
      <c r="D88" s="63"/>
      <c r="J88" s="62"/>
    </row>
    <row r="89" spans="1:10" ht="15.75" x14ac:dyDescent="0.25">
      <c r="A89" s="72"/>
      <c r="J89" s="78">
        <f>SUM(J88:J88)</f>
        <v>0</v>
      </c>
    </row>
    <row r="90" spans="1:10" x14ac:dyDescent="0.25">
      <c r="A90" s="73" t="s">
        <v>255</v>
      </c>
      <c r="J90" s="51"/>
    </row>
    <row r="91" spans="1:10" x14ac:dyDescent="0.25">
      <c r="A91" s="73"/>
      <c r="J91" s="51"/>
    </row>
    <row r="92" spans="1:10" ht="15.75" x14ac:dyDescent="0.25">
      <c r="A92" s="63"/>
      <c r="B92" s="51"/>
      <c r="C92" s="215"/>
      <c r="D92" s="66"/>
      <c r="J92" s="51"/>
    </row>
    <row r="93" spans="1:10" x14ac:dyDescent="0.25">
      <c r="A93" s="63"/>
      <c r="B93" s="51"/>
      <c r="C93" s="214"/>
      <c r="D93" s="66"/>
      <c r="J93" s="51"/>
    </row>
    <row r="94" spans="1:10" x14ac:dyDescent="0.25">
      <c r="A94" s="73" t="s">
        <v>158</v>
      </c>
      <c r="J94" s="51"/>
    </row>
    <row r="95" spans="1:10" x14ac:dyDescent="0.25">
      <c r="A95" s="73"/>
      <c r="B95" s="73"/>
      <c r="J95" s="51"/>
    </row>
    <row r="96" spans="1:10" x14ac:dyDescent="0.25">
      <c r="B96" s="74" t="s">
        <v>159</v>
      </c>
      <c r="C96" s="32"/>
      <c r="E96" s="32"/>
      <c r="F96" s="32"/>
      <c r="G96" s="32"/>
      <c r="J96" s="51"/>
    </row>
    <row r="97" spans="1:10" x14ac:dyDescent="0.25">
      <c r="A97" s="173"/>
      <c r="B97" s="172"/>
      <c r="C97" s="174"/>
      <c r="D97" s="66"/>
      <c r="E97" s="32"/>
      <c r="F97" s="32"/>
      <c r="G97" s="32"/>
      <c r="J97" s="51"/>
    </row>
    <row r="98" spans="1:10" x14ac:dyDescent="0.25">
      <c r="A98" s="62" t="s">
        <v>265</v>
      </c>
      <c r="B98" s="194" t="s">
        <v>232</v>
      </c>
      <c r="C98" s="177" t="s">
        <v>264</v>
      </c>
      <c r="D98" s="66" t="s">
        <v>160</v>
      </c>
      <c r="E98" s="71"/>
      <c r="F98" s="71"/>
      <c r="G98" s="71"/>
      <c r="H98" s="76"/>
      <c r="I98" s="76"/>
      <c r="J98" s="62">
        <v>1</v>
      </c>
    </row>
    <row r="99" spans="1:10" x14ac:dyDescent="0.25">
      <c r="A99" s="243" t="s">
        <v>365</v>
      </c>
      <c r="B99" s="62" t="s">
        <v>118</v>
      </c>
      <c r="C99" s="183" t="s">
        <v>364</v>
      </c>
      <c r="D99" s="66" t="s">
        <v>175</v>
      </c>
      <c r="E99" s="71"/>
      <c r="F99" s="71"/>
      <c r="G99" s="71"/>
      <c r="H99" s="76"/>
      <c r="I99" s="76"/>
      <c r="J99" s="62">
        <v>1</v>
      </c>
    </row>
    <row r="100" spans="1:10" x14ac:dyDescent="0.25">
      <c r="A100" s="62" t="s">
        <v>385</v>
      </c>
      <c r="B100" s="245" t="s">
        <v>232</v>
      </c>
      <c r="C100" s="208" t="s">
        <v>386</v>
      </c>
      <c r="D100" s="66" t="s">
        <v>175</v>
      </c>
      <c r="E100" s="71"/>
      <c r="F100" s="71"/>
      <c r="G100" s="71"/>
      <c r="H100" s="76"/>
      <c r="I100" s="76"/>
      <c r="J100" s="62">
        <v>1</v>
      </c>
    </row>
    <row r="101" spans="1:10" x14ac:dyDescent="0.25">
      <c r="A101" s="62" t="s">
        <v>404</v>
      </c>
      <c r="B101" s="62" t="s">
        <v>118</v>
      </c>
      <c r="C101" s="210" t="s">
        <v>403</v>
      </c>
      <c r="D101" s="66" t="s">
        <v>405</v>
      </c>
      <c r="E101" s="71"/>
      <c r="F101" s="71"/>
      <c r="G101" s="71"/>
      <c r="H101" s="76"/>
      <c r="I101" s="76"/>
      <c r="J101" s="62">
        <v>1</v>
      </c>
    </row>
    <row r="102" spans="1:10" x14ac:dyDescent="0.25">
      <c r="A102" s="63" t="s">
        <v>462</v>
      </c>
      <c r="B102" s="62" t="s">
        <v>118</v>
      </c>
      <c r="C102" s="270" t="s">
        <v>466</v>
      </c>
      <c r="D102" s="66" t="s">
        <v>483</v>
      </c>
      <c r="E102" s="71"/>
      <c r="F102" s="71"/>
      <c r="G102" s="71"/>
      <c r="H102" s="76"/>
      <c r="I102" s="76"/>
      <c r="J102" s="62">
        <v>1</v>
      </c>
    </row>
    <row r="103" spans="1:10" x14ac:dyDescent="0.25">
      <c r="A103" s="62" t="s">
        <v>542</v>
      </c>
      <c r="B103" s="62" t="s">
        <v>118</v>
      </c>
      <c r="C103" s="287" t="s">
        <v>543</v>
      </c>
      <c r="D103" s="66" t="s">
        <v>145</v>
      </c>
      <c r="E103" s="71"/>
      <c r="F103" s="71"/>
      <c r="G103" s="71"/>
      <c r="H103" s="76"/>
      <c r="I103" s="76"/>
      <c r="J103" s="62">
        <v>1</v>
      </c>
    </row>
    <row r="104" spans="1:10" x14ac:dyDescent="0.25">
      <c r="A104" s="62" t="s">
        <v>542</v>
      </c>
      <c r="B104" s="62" t="s">
        <v>118</v>
      </c>
      <c r="C104" s="287" t="s">
        <v>544</v>
      </c>
      <c r="D104" s="63" t="s">
        <v>545</v>
      </c>
      <c r="E104" s="71"/>
      <c r="F104" s="71"/>
      <c r="G104" s="71"/>
      <c r="H104" s="76"/>
      <c r="I104" s="76"/>
      <c r="J104" s="62">
        <v>1</v>
      </c>
    </row>
    <row r="105" spans="1:10" x14ac:dyDescent="0.25">
      <c r="A105" s="302" t="s">
        <v>365</v>
      </c>
      <c r="B105" s="62" t="s">
        <v>118</v>
      </c>
      <c r="C105" s="302" t="s">
        <v>568</v>
      </c>
      <c r="D105" s="66" t="s">
        <v>145</v>
      </c>
      <c r="E105" s="71"/>
      <c r="F105" s="71"/>
      <c r="G105" s="71"/>
      <c r="H105" s="76"/>
      <c r="I105" s="76"/>
      <c r="J105" s="62">
        <v>1</v>
      </c>
    </row>
    <row r="106" spans="1:10" x14ac:dyDescent="0.25">
      <c r="D106" s="66"/>
      <c r="E106" s="76"/>
      <c r="F106" s="76"/>
      <c r="G106" s="76"/>
      <c r="H106" s="76"/>
      <c r="I106" s="76"/>
      <c r="J106" s="78">
        <f>SUM(J96:J105)</f>
        <v>8</v>
      </c>
    </row>
    <row r="107" spans="1:10" x14ac:dyDescent="0.25">
      <c r="A107" s="73"/>
    </row>
    <row r="108" spans="1:10" x14ac:dyDescent="0.25">
      <c r="A108" s="73"/>
      <c r="I108" s="62" t="s">
        <v>163</v>
      </c>
      <c r="J108" s="62">
        <f>J13+J20+J24+J28+J45+J58+J64+J84+J89+J92+J106</f>
        <v>79</v>
      </c>
    </row>
    <row r="109" spans="1:10" x14ac:dyDescent="0.25">
      <c r="B109" s="51"/>
      <c r="C109" s="32"/>
      <c r="E109" s="51"/>
      <c r="F109" s="32"/>
    </row>
    <row r="110" spans="1:10" x14ac:dyDescent="0.25">
      <c r="A110" s="73" t="s">
        <v>162</v>
      </c>
      <c r="B110" s="51"/>
      <c r="C110" s="32"/>
      <c r="E110" s="75"/>
    </row>
    <row r="112" spans="1:10" x14ac:dyDescent="0.25">
      <c r="A112" s="62"/>
      <c r="B112" s="318"/>
      <c r="C112" s="318"/>
      <c r="D112" s="66"/>
      <c r="E112" s="63"/>
      <c r="F112" s="51"/>
    </row>
    <row r="113" spans="1:6" x14ac:dyDescent="0.25">
      <c r="A113" s="62"/>
      <c r="B113" s="318"/>
      <c r="C113" s="318"/>
      <c r="D113" s="62"/>
      <c r="E113" s="63"/>
      <c r="F113" s="51"/>
    </row>
    <row r="114" spans="1:6" x14ac:dyDescent="0.25">
      <c r="A114" s="62"/>
      <c r="B114" s="318"/>
      <c r="C114" s="318"/>
      <c r="D114" s="62"/>
      <c r="E114" s="63"/>
    </row>
    <row r="115" spans="1:6" x14ac:dyDescent="0.25">
      <c r="A115" s="51"/>
      <c r="B115" s="318"/>
      <c r="C115" s="318"/>
      <c r="D115" s="62"/>
      <c r="E115" s="63"/>
    </row>
    <row r="116" spans="1:6" x14ac:dyDescent="0.25">
      <c r="B116" s="318"/>
      <c r="C116" s="318"/>
      <c r="D116" s="62"/>
    </row>
    <row r="117" spans="1:6" x14ac:dyDescent="0.25">
      <c r="B117" s="318"/>
      <c r="C117" s="318"/>
      <c r="D117" s="62"/>
    </row>
  </sheetData>
  <mergeCells count="8">
    <mergeCell ref="B116:C116"/>
    <mergeCell ref="B117:C117"/>
    <mergeCell ref="B113:C113"/>
    <mergeCell ref="A2:I2"/>
    <mergeCell ref="A23:B23"/>
    <mergeCell ref="B112:C112"/>
    <mergeCell ref="B114:C114"/>
    <mergeCell ref="B115:C1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workbookViewId="0">
      <selection activeCell="N18" sqref="N18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9" t="s">
        <v>268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2:11" x14ac:dyDescent="0.25">
      <c r="C3" s="206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7"/>
      <c r="D8" s="91"/>
      <c r="E8" s="163"/>
      <c r="F8" s="90"/>
      <c r="G8" s="164"/>
      <c r="H8" s="89"/>
      <c r="I8" s="167"/>
      <c r="J8" s="88"/>
      <c r="K8" s="175"/>
    </row>
    <row r="9" spans="2:11" x14ac:dyDescent="0.25">
      <c r="B9" s="71" t="s">
        <v>175</v>
      </c>
      <c r="C9" s="239">
        <v>1</v>
      </c>
      <c r="D9" s="87"/>
      <c r="E9" s="163">
        <v>3</v>
      </c>
      <c r="F9" s="90">
        <v>1</v>
      </c>
      <c r="G9" s="87"/>
      <c r="H9" s="87"/>
      <c r="I9" s="87"/>
      <c r="J9" s="88">
        <v>2</v>
      </c>
      <c r="K9" s="86">
        <f t="shared" ref="K9:K38" si="0">C9+D9+E9+F9+G9+H9+I9+J9</f>
        <v>7</v>
      </c>
    </row>
    <row r="10" spans="2:11" x14ac:dyDescent="0.25">
      <c r="B10" s="71" t="s">
        <v>140</v>
      </c>
      <c r="C10" s="239">
        <v>2</v>
      </c>
      <c r="D10" s="87"/>
      <c r="E10" s="163">
        <v>2</v>
      </c>
      <c r="F10" s="90">
        <v>1</v>
      </c>
      <c r="G10" s="164">
        <v>1</v>
      </c>
      <c r="H10" s="87"/>
      <c r="I10" s="87"/>
      <c r="J10" s="87"/>
      <c r="K10" s="86">
        <f t="shared" si="0"/>
        <v>6</v>
      </c>
    </row>
    <row r="11" spans="2:11" x14ac:dyDescent="0.25">
      <c r="B11" s="71" t="s">
        <v>148</v>
      </c>
      <c r="C11" s="225"/>
      <c r="D11" s="87"/>
      <c r="E11" s="163">
        <v>3</v>
      </c>
      <c r="F11" s="90">
        <v>1</v>
      </c>
      <c r="G11" s="164">
        <v>1</v>
      </c>
      <c r="H11" s="87"/>
      <c r="I11" s="175"/>
      <c r="J11" s="87"/>
      <c r="K11" s="86">
        <f t="shared" si="0"/>
        <v>5</v>
      </c>
    </row>
    <row r="12" spans="2:11" x14ac:dyDescent="0.25">
      <c r="B12" s="71" t="s">
        <v>160</v>
      </c>
      <c r="C12" s="225"/>
      <c r="D12" s="87"/>
      <c r="E12" s="163">
        <v>3</v>
      </c>
      <c r="F12" s="87"/>
      <c r="G12" s="164">
        <v>1</v>
      </c>
      <c r="H12" s="87"/>
      <c r="I12" s="87"/>
      <c r="J12" s="88">
        <v>1</v>
      </c>
      <c r="K12" s="86">
        <f t="shared" si="0"/>
        <v>5</v>
      </c>
    </row>
    <row r="13" spans="2:11" x14ac:dyDescent="0.25">
      <c r="B13" s="71" t="s">
        <v>177</v>
      </c>
      <c r="C13" s="239">
        <v>2</v>
      </c>
      <c r="D13" s="87"/>
      <c r="E13" s="163">
        <v>1</v>
      </c>
      <c r="F13" s="90">
        <v>1</v>
      </c>
      <c r="G13" s="87"/>
      <c r="H13" s="87"/>
      <c r="I13" s="87"/>
      <c r="J13" s="62"/>
      <c r="K13" s="86">
        <f t="shared" si="0"/>
        <v>4</v>
      </c>
    </row>
    <row r="14" spans="2:11" x14ac:dyDescent="0.25">
      <c r="B14" s="225" t="s">
        <v>145</v>
      </c>
      <c r="C14" s="71"/>
      <c r="D14" s="87"/>
      <c r="E14" s="163">
        <v>2</v>
      </c>
      <c r="F14" s="87"/>
      <c r="G14" s="87"/>
      <c r="H14" s="87"/>
      <c r="I14" s="87"/>
      <c r="J14" s="88">
        <v>2</v>
      </c>
      <c r="K14" s="86">
        <f t="shared" si="0"/>
        <v>4</v>
      </c>
    </row>
    <row r="15" spans="2:11" x14ac:dyDescent="0.25">
      <c r="B15" s="225" t="s">
        <v>214</v>
      </c>
      <c r="C15" s="87"/>
      <c r="D15" s="87"/>
      <c r="E15" s="163">
        <v>1</v>
      </c>
      <c r="F15" s="90">
        <v>2</v>
      </c>
      <c r="G15" s="87"/>
      <c r="H15" s="87"/>
      <c r="I15" s="87"/>
      <c r="J15" s="88">
        <v>1</v>
      </c>
      <c r="K15" s="86">
        <f t="shared" si="0"/>
        <v>4</v>
      </c>
    </row>
    <row r="16" spans="2:11" x14ac:dyDescent="0.25">
      <c r="B16" s="303" t="s">
        <v>346</v>
      </c>
      <c r="C16" s="239">
        <v>1</v>
      </c>
      <c r="D16" s="87"/>
      <c r="E16" s="87"/>
      <c r="F16" s="90">
        <v>2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303" t="s">
        <v>144</v>
      </c>
      <c r="C17" s="87"/>
      <c r="D17" s="87"/>
      <c r="E17" s="163">
        <v>2</v>
      </c>
      <c r="F17" s="90">
        <v>1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225" t="s">
        <v>150</v>
      </c>
      <c r="C18" s="87"/>
      <c r="D18" s="87"/>
      <c r="E18" s="163">
        <v>2</v>
      </c>
      <c r="F18" s="87"/>
      <c r="G18" s="87"/>
      <c r="H18" s="87"/>
      <c r="I18" s="87"/>
      <c r="J18" s="88">
        <v>1</v>
      </c>
      <c r="K18" s="86">
        <f t="shared" si="0"/>
        <v>3</v>
      </c>
    </row>
    <row r="19" spans="2:11" x14ac:dyDescent="0.25">
      <c r="B19" s="225" t="s">
        <v>345</v>
      </c>
      <c r="C19" s="87"/>
      <c r="D19" s="87"/>
      <c r="E19" s="163">
        <v>1</v>
      </c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225" t="s">
        <v>161</v>
      </c>
      <c r="C20" s="225"/>
      <c r="D20" s="87"/>
      <c r="E20" s="163">
        <v>1</v>
      </c>
      <c r="F20" s="90">
        <v>2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225" t="s">
        <v>141</v>
      </c>
      <c r="C21" s="71"/>
      <c r="D21" s="87"/>
      <c r="E21" s="87"/>
      <c r="F21" s="90">
        <v>3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225" t="s">
        <v>217</v>
      </c>
      <c r="C22" s="87"/>
      <c r="D22" s="87"/>
      <c r="E22" s="87"/>
      <c r="F22" s="90">
        <v>3</v>
      </c>
      <c r="G22" s="87"/>
      <c r="H22" s="87"/>
      <c r="I22" s="87"/>
      <c r="J22" s="87"/>
      <c r="K22" s="86">
        <f t="shared" si="0"/>
        <v>3</v>
      </c>
    </row>
    <row r="23" spans="2:11" x14ac:dyDescent="0.25">
      <c r="B23" s="225" t="s">
        <v>178</v>
      </c>
      <c r="D23" s="87"/>
      <c r="E23" s="87"/>
      <c r="F23" s="90">
        <v>3</v>
      </c>
      <c r="G23" s="87"/>
      <c r="H23" s="87"/>
      <c r="I23" s="175"/>
      <c r="K23" s="86">
        <f t="shared" si="0"/>
        <v>3</v>
      </c>
    </row>
    <row r="24" spans="2:11" x14ac:dyDescent="0.25">
      <c r="B24" s="225" t="s">
        <v>146</v>
      </c>
      <c r="C24" s="239">
        <v>1</v>
      </c>
      <c r="D24" s="87"/>
      <c r="E24" s="87"/>
      <c r="F24" s="90">
        <v>1</v>
      </c>
      <c r="G24" s="87"/>
      <c r="H24" s="87"/>
      <c r="I24" s="87"/>
      <c r="J24" s="87"/>
      <c r="K24" s="86">
        <f t="shared" si="0"/>
        <v>2</v>
      </c>
    </row>
    <row r="25" spans="2:11" x14ac:dyDescent="0.25">
      <c r="B25" s="225" t="s">
        <v>387</v>
      </c>
      <c r="C25" s="239">
        <v>1</v>
      </c>
      <c r="D25" s="87"/>
      <c r="E25" s="87"/>
      <c r="F25" s="90">
        <v>1</v>
      </c>
      <c r="G25" s="87"/>
      <c r="H25" s="87"/>
      <c r="I25" s="87"/>
      <c r="J25" s="62"/>
      <c r="K25" s="86">
        <f t="shared" si="0"/>
        <v>2</v>
      </c>
    </row>
    <row r="26" spans="2:11" x14ac:dyDescent="0.25">
      <c r="B26" s="303" t="s">
        <v>180</v>
      </c>
      <c r="C26" s="71"/>
      <c r="D26" s="87"/>
      <c r="E26" s="163">
        <v>2</v>
      </c>
      <c r="F26" s="87"/>
      <c r="G26" s="87"/>
      <c r="H26" s="87"/>
      <c r="I26" s="87"/>
      <c r="J26" s="62"/>
      <c r="K26" s="86">
        <f t="shared" si="0"/>
        <v>2</v>
      </c>
    </row>
    <row r="27" spans="2:11" x14ac:dyDescent="0.25">
      <c r="B27" s="225" t="s">
        <v>153</v>
      </c>
      <c r="C27" s="71"/>
      <c r="D27" s="87"/>
      <c r="E27" s="163">
        <v>1</v>
      </c>
      <c r="F27" s="90">
        <v>1</v>
      </c>
      <c r="G27" s="87"/>
      <c r="H27" s="87"/>
      <c r="I27" s="87"/>
      <c r="J27" s="62"/>
      <c r="K27" s="86">
        <f t="shared" si="0"/>
        <v>2</v>
      </c>
    </row>
    <row r="28" spans="2:11" x14ac:dyDescent="0.25">
      <c r="B28" s="225" t="s">
        <v>143</v>
      </c>
      <c r="D28" s="87"/>
      <c r="E28" s="87"/>
      <c r="F28" s="90">
        <v>2</v>
      </c>
      <c r="G28" s="87"/>
      <c r="H28" s="87"/>
      <c r="I28" s="175"/>
      <c r="K28" s="86">
        <f t="shared" si="0"/>
        <v>2</v>
      </c>
    </row>
    <row r="29" spans="2:11" x14ac:dyDescent="0.25">
      <c r="B29" s="225" t="s">
        <v>152</v>
      </c>
      <c r="C29" s="225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225" t="s">
        <v>173</v>
      </c>
      <c r="C30" s="225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225" t="s">
        <v>149</v>
      </c>
      <c r="C31" s="71"/>
      <c r="D31" s="87"/>
      <c r="E31" s="163">
        <v>1</v>
      </c>
      <c r="F31" s="87"/>
      <c r="G31" s="87"/>
      <c r="H31" s="87"/>
      <c r="I31" s="87"/>
      <c r="J31" s="87"/>
      <c r="K31" s="86">
        <f t="shared" si="0"/>
        <v>1</v>
      </c>
    </row>
    <row r="32" spans="2:11" x14ac:dyDescent="0.25">
      <c r="B32" s="225" t="s">
        <v>172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225" t="s">
        <v>210</v>
      </c>
      <c r="D33" s="87"/>
      <c r="E33" s="163">
        <v>1</v>
      </c>
      <c r="F33" s="87"/>
      <c r="G33" s="87"/>
      <c r="H33" s="87"/>
      <c r="I33" s="175"/>
      <c r="K33" s="86">
        <f t="shared" si="0"/>
        <v>1</v>
      </c>
    </row>
    <row r="34" spans="1:11" x14ac:dyDescent="0.25">
      <c r="B34" s="225" t="s">
        <v>147</v>
      </c>
      <c r="D34" s="87"/>
      <c r="E34" s="163">
        <v>1</v>
      </c>
      <c r="F34" s="87"/>
      <c r="G34" s="87"/>
      <c r="H34" s="87"/>
      <c r="I34" s="175"/>
      <c r="K34" s="86">
        <f t="shared" si="0"/>
        <v>1</v>
      </c>
    </row>
    <row r="35" spans="1:11" x14ac:dyDescent="0.25">
      <c r="B35" s="225" t="s">
        <v>176</v>
      </c>
      <c r="C35" s="275"/>
      <c r="D35" s="87"/>
      <c r="E35" s="163">
        <v>1</v>
      </c>
      <c r="F35" s="87"/>
      <c r="G35" s="87"/>
      <c r="H35" s="87"/>
      <c r="I35" s="87"/>
      <c r="J35" s="87"/>
      <c r="K35" s="86">
        <f t="shared" si="0"/>
        <v>1</v>
      </c>
    </row>
    <row r="36" spans="1:11" x14ac:dyDescent="0.25">
      <c r="B36" s="225" t="s">
        <v>151</v>
      </c>
      <c r="D36" s="87"/>
      <c r="E36" s="87"/>
      <c r="F36" s="90">
        <v>1</v>
      </c>
      <c r="G36" s="87"/>
      <c r="H36" s="87"/>
      <c r="I36" s="175"/>
      <c r="K36" s="86">
        <f t="shared" si="0"/>
        <v>1</v>
      </c>
    </row>
    <row r="37" spans="1:11" x14ac:dyDescent="0.25">
      <c r="B37" s="303" t="s">
        <v>218</v>
      </c>
      <c r="D37" s="87"/>
      <c r="E37" s="87"/>
      <c r="F37" s="90">
        <v>1</v>
      </c>
      <c r="G37" s="87"/>
      <c r="H37" s="87"/>
      <c r="I37" s="175"/>
      <c r="K37" s="86">
        <f t="shared" si="0"/>
        <v>1</v>
      </c>
    </row>
    <row r="38" spans="1:11" x14ac:dyDescent="0.25">
      <c r="B38" s="303" t="s">
        <v>179</v>
      </c>
      <c r="C38" s="275"/>
      <c r="D38" s="87"/>
      <c r="E38" s="87"/>
      <c r="F38" s="87"/>
      <c r="G38" s="87"/>
      <c r="H38" s="87"/>
      <c r="I38" s="87"/>
      <c r="J38" s="88">
        <v>1</v>
      </c>
      <c r="K38" s="86">
        <f t="shared" si="0"/>
        <v>1</v>
      </c>
    </row>
    <row r="39" spans="1:11" x14ac:dyDescent="0.25">
      <c r="B39" s="71"/>
      <c r="C39" s="71"/>
      <c r="D39" s="87"/>
      <c r="E39" s="87"/>
      <c r="F39" s="87"/>
      <c r="G39" s="87"/>
      <c r="H39" s="87"/>
      <c r="I39" s="87"/>
      <c r="J39" s="62"/>
      <c r="K39" s="175"/>
    </row>
    <row r="40" spans="1:11" x14ac:dyDescent="0.25">
      <c r="A40" t="s">
        <v>9</v>
      </c>
      <c r="B40" s="62">
        <f>COUNTA(B9:B37)</f>
        <v>29</v>
      </c>
      <c r="C40" s="62">
        <f t="shared" ref="C40:J40" si="1">SUM(C9:C38)</f>
        <v>8</v>
      </c>
      <c r="D40" s="62">
        <f t="shared" si="1"/>
        <v>0</v>
      </c>
      <c r="E40" s="62">
        <f t="shared" si="1"/>
        <v>31</v>
      </c>
      <c r="F40" s="62">
        <f t="shared" si="1"/>
        <v>29</v>
      </c>
      <c r="G40" s="62">
        <f t="shared" si="1"/>
        <v>3</v>
      </c>
      <c r="H40" s="62">
        <f t="shared" si="1"/>
        <v>0</v>
      </c>
      <c r="I40" s="62">
        <f t="shared" si="1"/>
        <v>0</v>
      </c>
      <c r="J40" s="62">
        <f t="shared" si="1"/>
        <v>8</v>
      </c>
      <c r="K40" s="62">
        <f>SUM(K9:K38)</f>
        <v>79</v>
      </c>
    </row>
    <row r="41" spans="1:11" x14ac:dyDescent="0.25">
      <c r="B41" s="71"/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 t="s">
        <v>181</v>
      </c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/>
      <c r="C43" s="71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71" t="s">
        <v>247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183</v>
      </c>
      <c r="C45" s="63"/>
      <c r="D45" s="62"/>
      <c r="E45" s="87"/>
      <c r="F45" s="87"/>
      <c r="G45" s="62"/>
      <c r="H45" s="62"/>
      <c r="I45" s="62"/>
      <c r="J45" s="62"/>
      <c r="K45" s="62"/>
    </row>
    <row r="46" spans="1:11" x14ac:dyDescent="0.25">
      <c r="B46" s="63" t="s">
        <v>182</v>
      </c>
      <c r="C46" s="71"/>
      <c r="D46" s="62"/>
      <c r="E46" s="62"/>
      <c r="F46" s="87"/>
      <c r="G46" s="62"/>
      <c r="H46" s="62"/>
      <c r="I46" s="62"/>
      <c r="J46" s="62"/>
      <c r="K46" s="62"/>
    </row>
    <row r="47" spans="1:11" x14ac:dyDescent="0.25">
      <c r="B47" s="71" t="s">
        <v>248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348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142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349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63" t="s">
        <v>252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71" t="s">
        <v>174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221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63" t="s">
        <v>184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63"/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171"/>
      <c r="C56" s="205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A57" t="s">
        <v>9</v>
      </c>
      <c r="B57" s="62">
        <f>COUNTA(B43:B54)</f>
        <v>11</v>
      </c>
      <c r="C57" s="62"/>
    </row>
  </sheetData>
  <sortState ref="B9:K38">
    <sortCondition descending="1" ref="K9:K38"/>
    <sortCondition descending="1" ref="C9:C38"/>
    <sortCondition descending="1" ref="D9:D38"/>
    <sortCondition descending="1" ref="E9:E38"/>
    <sortCondition descending="1" ref="F9:F38"/>
    <sortCondition descending="1" ref="J9:J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0" workbookViewId="0">
      <selection activeCell="K64" sqref="K64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369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23" t="s">
        <v>187</v>
      </c>
      <c r="F9" s="323"/>
      <c r="G9" s="323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407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458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>
        <v>2</v>
      </c>
      <c r="C13" s="62">
        <v>4</v>
      </c>
      <c r="D13" s="62">
        <v>2023</v>
      </c>
      <c r="E13" s="70" t="s">
        <v>188</v>
      </c>
      <c r="F13" s="70">
        <v>4</v>
      </c>
      <c r="G13" s="71" t="s">
        <v>585</v>
      </c>
      <c r="H13" s="63"/>
      <c r="I13" s="62">
        <v>1943</v>
      </c>
      <c r="J13" s="62">
        <v>11</v>
      </c>
      <c r="K13" s="98">
        <f>I13/J13</f>
        <v>176.63636363636363</v>
      </c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5435</v>
      </c>
      <c r="J14" s="78">
        <f>SUM(J11:J13)</f>
        <v>32</v>
      </c>
      <c r="K14" s="98">
        <f>I14/J14</f>
        <v>169.84375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2">
        <v>20</v>
      </c>
      <c r="C16" s="62">
        <v>11</v>
      </c>
      <c r="D16" s="62">
        <v>2022</v>
      </c>
      <c r="E16" s="252" t="s">
        <v>188</v>
      </c>
      <c r="F16" s="252">
        <v>4</v>
      </c>
      <c r="G16" s="71" t="s">
        <v>407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0" t="s">
        <v>188</v>
      </c>
      <c r="F17" s="270">
        <v>4</v>
      </c>
      <c r="G17" s="63" t="s">
        <v>458</v>
      </c>
      <c r="H17" s="63"/>
      <c r="I17" s="62">
        <v>1855</v>
      </c>
      <c r="J17" s="62">
        <v>11</v>
      </c>
      <c r="K17" s="65">
        <f>I17/J17</f>
        <v>168.63636363636363</v>
      </c>
    </row>
    <row r="18" spans="2:11" x14ac:dyDescent="0.25">
      <c r="B18" s="62">
        <v>2</v>
      </c>
      <c r="C18" s="62">
        <v>4</v>
      </c>
      <c r="D18" s="62">
        <v>2023</v>
      </c>
      <c r="E18" s="311" t="s">
        <v>188</v>
      </c>
      <c r="F18" s="311">
        <v>4</v>
      </c>
      <c r="G18" s="71" t="s">
        <v>585</v>
      </c>
      <c r="H18" s="63"/>
      <c r="I18" s="62">
        <v>1797</v>
      </c>
      <c r="J18" s="62">
        <v>11</v>
      </c>
      <c r="K18" s="65">
        <f>I18/J18</f>
        <v>163.36363636363637</v>
      </c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5612</v>
      </c>
      <c r="J19" s="78">
        <f>SUM(J16:J18)</f>
        <v>33</v>
      </c>
      <c r="K19" s="98">
        <f>I19/J19</f>
        <v>170.06060606060606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2">
        <v>20</v>
      </c>
      <c r="C21" s="62">
        <v>11</v>
      </c>
      <c r="D21" s="62">
        <v>2022</v>
      </c>
      <c r="E21" s="252" t="s">
        <v>188</v>
      </c>
      <c r="F21" s="252">
        <v>4</v>
      </c>
      <c r="G21" s="71" t="s">
        <v>407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0" t="s">
        <v>188</v>
      </c>
      <c r="F22" s="270">
        <v>4</v>
      </c>
      <c r="G22" s="63" t="s">
        <v>458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>
        <v>2</v>
      </c>
      <c r="C23" s="62">
        <v>4</v>
      </c>
      <c r="D23" s="62">
        <v>2023</v>
      </c>
      <c r="E23" s="311" t="s">
        <v>188</v>
      </c>
      <c r="F23" s="311">
        <v>4</v>
      </c>
      <c r="G23" s="71" t="s">
        <v>585</v>
      </c>
      <c r="H23" s="63"/>
      <c r="I23" s="62">
        <v>2008</v>
      </c>
      <c r="J23" s="62">
        <v>11</v>
      </c>
      <c r="K23" s="65">
        <f>I23/J23</f>
        <v>182.54545454545453</v>
      </c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5784</v>
      </c>
      <c r="J24" s="78">
        <f>SUM(J21:J23)</f>
        <v>33</v>
      </c>
      <c r="K24" s="98">
        <f>I24/J24</f>
        <v>175.27272727272728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2">
        <v>20</v>
      </c>
      <c r="C26" s="62">
        <v>11</v>
      </c>
      <c r="D26" s="62">
        <v>2022</v>
      </c>
      <c r="E26" s="252" t="s">
        <v>188</v>
      </c>
      <c r="F26" s="252">
        <v>4</v>
      </c>
      <c r="G26" s="71" t="s">
        <v>407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0" t="s">
        <v>188</v>
      </c>
      <c r="F27" s="270">
        <v>4</v>
      </c>
      <c r="G27" s="63" t="s">
        <v>458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>
        <v>2</v>
      </c>
      <c r="C28" s="62">
        <v>4</v>
      </c>
      <c r="D28" s="62">
        <v>2023</v>
      </c>
      <c r="E28" s="311" t="s">
        <v>188</v>
      </c>
      <c r="F28" s="311">
        <v>4</v>
      </c>
      <c r="G28" s="71" t="s">
        <v>585</v>
      </c>
      <c r="H28" s="63"/>
      <c r="I28" s="62">
        <v>1332</v>
      </c>
      <c r="J28" s="62">
        <v>8</v>
      </c>
      <c r="K28" s="65">
        <f>I28/J28</f>
        <v>166.5</v>
      </c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SUM(I26:I28)</f>
        <v>2918</v>
      </c>
      <c r="J29" s="78">
        <f>SUM(J26:J28)</f>
        <v>18</v>
      </c>
      <c r="K29" s="98">
        <f>I29/J29</f>
        <v>162.11111111111111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2">
        <v>20</v>
      </c>
      <c r="C31" s="62">
        <v>11</v>
      </c>
      <c r="D31" s="62">
        <v>2022</v>
      </c>
      <c r="E31" s="252" t="s">
        <v>188</v>
      </c>
      <c r="F31" s="252">
        <v>4</v>
      </c>
      <c r="G31" s="71" t="s">
        <v>407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0" t="s">
        <v>188</v>
      </c>
      <c r="F32" s="270">
        <v>4</v>
      </c>
      <c r="G32" s="63" t="s">
        <v>458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>
        <v>2</v>
      </c>
      <c r="C33" s="62">
        <v>4</v>
      </c>
      <c r="D33" s="62">
        <v>2023</v>
      </c>
      <c r="E33" s="311" t="s">
        <v>188</v>
      </c>
      <c r="F33" s="311">
        <v>4</v>
      </c>
      <c r="G33" s="71" t="s">
        <v>585</v>
      </c>
      <c r="H33" s="63"/>
      <c r="I33" s="62">
        <v>449</v>
      </c>
      <c r="J33" s="62">
        <v>3</v>
      </c>
      <c r="K33" s="65">
        <f>I33/J33</f>
        <v>149.66666666666666</v>
      </c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2412</v>
      </c>
      <c r="J34" s="78">
        <f>SUM(J31:J33)</f>
        <v>16</v>
      </c>
      <c r="K34" s="98">
        <f>I34/J34</f>
        <v>150.75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22161</v>
      </c>
      <c r="J38" s="101">
        <f>J14+J19+J24+J29+J34</f>
        <v>132</v>
      </c>
      <c r="K38" s="102">
        <f>I38/J38</f>
        <v>167.88636363636363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23" t="s">
        <v>192</v>
      </c>
      <c r="F40" s="323"/>
      <c r="G40" s="323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1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414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>
        <v>2</v>
      </c>
      <c r="C44" s="62">
        <v>4</v>
      </c>
      <c r="D44" s="62">
        <v>2023</v>
      </c>
      <c r="E44" s="70" t="s">
        <v>193</v>
      </c>
      <c r="F44" s="70">
        <v>4</v>
      </c>
      <c r="G44" s="71" t="s">
        <v>587</v>
      </c>
      <c r="H44" s="71"/>
      <c r="I44" s="62">
        <v>705</v>
      </c>
      <c r="J44" s="62">
        <v>4</v>
      </c>
      <c r="K44" s="65">
        <f>I44/J44</f>
        <v>176.25</v>
      </c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2279</v>
      </c>
      <c r="J45" s="78">
        <f>SUM(J42:J44)</f>
        <v>14</v>
      </c>
      <c r="K45" s="98">
        <f>I45/J45</f>
        <v>162.78571428571428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5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0" t="s">
        <v>193</v>
      </c>
      <c r="F48" s="270">
        <v>4</v>
      </c>
      <c r="G48" s="63" t="s">
        <v>414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>
        <v>2</v>
      </c>
      <c r="C49" s="62">
        <v>4</v>
      </c>
      <c r="D49" s="62">
        <v>2023</v>
      </c>
      <c r="E49" s="311" t="s">
        <v>193</v>
      </c>
      <c r="F49" s="311">
        <v>4</v>
      </c>
      <c r="G49" s="71" t="s">
        <v>587</v>
      </c>
      <c r="H49" s="71"/>
      <c r="I49" s="62">
        <v>1238</v>
      </c>
      <c r="J49" s="62">
        <v>7</v>
      </c>
      <c r="K49" s="65">
        <f>I49/J49</f>
        <v>176.85714285714286</v>
      </c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3522</v>
      </c>
      <c r="J50" s="78">
        <f>SUM(J47:J49)</f>
        <v>21</v>
      </c>
      <c r="K50" s="98">
        <f>I50/J50</f>
        <v>167.71428571428572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5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0" t="s">
        <v>193</v>
      </c>
      <c r="F53" s="270">
        <v>4</v>
      </c>
      <c r="G53" s="63" t="s">
        <v>414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>
        <v>2</v>
      </c>
      <c r="C54" s="62">
        <v>4</v>
      </c>
      <c r="D54" s="62">
        <v>2023</v>
      </c>
      <c r="E54" s="311" t="s">
        <v>193</v>
      </c>
      <c r="F54" s="311">
        <v>4</v>
      </c>
      <c r="G54" s="71" t="s">
        <v>587</v>
      </c>
      <c r="H54" s="71"/>
      <c r="I54" s="62">
        <v>389</v>
      </c>
      <c r="J54" s="62">
        <v>3</v>
      </c>
      <c r="K54" s="65">
        <f>I54/J54</f>
        <v>129.66666666666666</v>
      </c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5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278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0" t="s">
        <v>193</v>
      </c>
      <c r="F58" s="270">
        <v>4</v>
      </c>
      <c r="G58" s="63" t="s">
        <v>414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62">
        <v>2</v>
      </c>
      <c r="C59" s="62">
        <v>4</v>
      </c>
      <c r="D59" s="62">
        <v>2023</v>
      </c>
      <c r="E59" s="311" t="s">
        <v>193</v>
      </c>
      <c r="F59" s="311">
        <v>4</v>
      </c>
      <c r="G59" s="71" t="s">
        <v>587</v>
      </c>
      <c r="H59" s="76"/>
      <c r="I59" s="62">
        <v>1189</v>
      </c>
      <c r="J59" s="62">
        <v>7</v>
      </c>
      <c r="K59" s="65">
        <f>I59/J59</f>
        <v>169.85714285714286</v>
      </c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SUM(I57:I59)</f>
        <v>2896</v>
      </c>
      <c r="J60" s="78">
        <f>SUM(J57:J59)</f>
        <v>18</v>
      </c>
      <c r="K60" s="98">
        <f>I60/J60</f>
        <v>160.88888888888889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5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0" t="s">
        <v>193</v>
      </c>
      <c r="F63" s="270">
        <v>4</v>
      </c>
      <c r="G63" s="63" t="s">
        <v>414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>
        <v>2</v>
      </c>
      <c r="C64" s="62">
        <v>4</v>
      </c>
      <c r="D64" s="62">
        <v>2023</v>
      </c>
      <c r="E64" s="311" t="s">
        <v>193</v>
      </c>
      <c r="F64" s="311">
        <v>4</v>
      </c>
      <c r="G64" s="71" t="s">
        <v>587</v>
      </c>
      <c r="H64" s="76"/>
      <c r="I64" s="62">
        <v>1127</v>
      </c>
      <c r="J64" s="62">
        <v>7</v>
      </c>
      <c r="K64" s="65">
        <f>I64/J64</f>
        <v>161</v>
      </c>
    </row>
    <row r="65" spans="2:11" x14ac:dyDescent="0.25">
      <c r="C65" s="63"/>
      <c r="G65" s="76"/>
      <c r="H65" s="76"/>
      <c r="I65" s="78">
        <f>SUM(I62:I64)</f>
        <v>3097</v>
      </c>
      <c r="J65" s="78">
        <f>SUM(J62:J64)</f>
        <v>19</v>
      </c>
      <c r="K65" s="65">
        <f>I65/J65</f>
        <v>163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3"/>
      <c r="F67" s="203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12523</v>
      </c>
      <c r="J69" s="101">
        <f>J45+J50+J55+J60+J65</f>
        <v>77</v>
      </c>
      <c r="K69" s="102">
        <f>I69/J69</f>
        <v>162.63636363636363</v>
      </c>
    </row>
    <row r="70" spans="2:11" ht="15.75" x14ac:dyDescent="0.25">
      <c r="C70" s="63"/>
      <c r="E70" s="323" t="s">
        <v>194</v>
      </c>
      <c r="F70" s="323"/>
      <c r="G70" s="323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>
        <v>19</v>
      </c>
      <c r="C74" s="62">
        <v>3</v>
      </c>
      <c r="D74" s="62">
        <v>2023</v>
      </c>
      <c r="E74" s="70" t="s">
        <v>195</v>
      </c>
      <c r="F74" s="169">
        <v>3</v>
      </c>
      <c r="G74" s="71" t="s">
        <v>133</v>
      </c>
      <c r="H74" s="63"/>
      <c r="I74" s="62">
        <v>916</v>
      </c>
      <c r="J74" s="62">
        <v>7</v>
      </c>
      <c r="K74" s="65">
        <f>I74/J74</f>
        <v>130.85714285714286</v>
      </c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2952</v>
      </c>
      <c r="J75" s="78">
        <f>SUM(J72:J74)</f>
        <v>23</v>
      </c>
      <c r="K75" s="65">
        <f>I75/J75</f>
        <v>128.34782608695653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1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79" t="s">
        <v>195</v>
      </c>
      <c r="F78" s="279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>
        <v>19</v>
      </c>
      <c r="C79" s="62">
        <v>3</v>
      </c>
      <c r="D79" s="62">
        <v>2023</v>
      </c>
      <c r="E79" s="70" t="s">
        <v>195</v>
      </c>
      <c r="F79" s="169">
        <v>3</v>
      </c>
      <c r="G79" s="71" t="s">
        <v>133</v>
      </c>
      <c r="H79" s="63"/>
      <c r="I79" s="62">
        <v>961</v>
      </c>
      <c r="J79" s="62">
        <v>7</v>
      </c>
      <c r="K79" s="65">
        <f>I79/J79</f>
        <v>137.28571428571428</v>
      </c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2918</v>
      </c>
      <c r="J80" s="78">
        <f>SUM(J77:J79)</f>
        <v>23</v>
      </c>
      <c r="K80" s="65">
        <f>I80/J80</f>
        <v>126.8695652173913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1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>
        <v>19</v>
      </c>
      <c r="C83" s="62">
        <v>3</v>
      </c>
      <c r="D83" s="62">
        <v>2023</v>
      </c>
      <c r="E83" s="70" t="s">
        <v>195</v>
      </c>
      <c r="F83" s="169">
        <v>3</v>
      </c>
      <c r="G83" s="71" t="s">
        <v>133</v>
      </c>
      <c r="H83" s="63"/>
      <c r="I83" s="62">
        <v>897</v>
      </c>
      <c r="J83" s="62">
        <v>7</v>
      </c>
      <c r="K83" s="65">
        <f>I83/J83</f>
        <v>128.14285714285714</v>
      </c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1647</v>
      </c>
      <c r="J84" s="78">
        <f>SUM(J82:J83)</f>
        <v>13</v>
      </c>
      <c r="K84" s="65">
        <f>I84/J84</f>
        <v>126.69230769230769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1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79" t="s">
        <v>195</v>
      </c>
      <c r="F87" s="279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>
        <v>19</v>
      </c>
      <c r="C88" s="62">
        <v>3</v>
      </c>
      <c r="D88" s="62">
        <v>2023</v>
      </c>
      <c r="E88" s="70" t="s">
        <v>195</v>
      </c>
      <c r="F88" s="169">
        <v>3</v>
      </c>
      <c r="G88" s="71" t="s">
        <v>133</v>
      </c>
      <c r="H88" s="63"/>
      <c r="I88" s="62">
        <v>1030</v>
      </c>
      <c r="J88" s="62">
        <v>6</v>
      </c>
      <c r="K88" s="65">
        <f>I88/J88</f>
        <v>171.66666666666666</v>
      </c>
    </row>
    <row r="89" spans="2:11" x14ac:dyDescent="0.25">
      <c r="B89" s="63"/>
      <c r="H89" s="63"/>
      <c r="I89" s="78">
        <f>SUM(I86:I88)</f>
        <v>3766</v>
      </c>
      <c r="J89" s="78">
        <f>SUM(J86:J88)</f>
        <v>22</v>
      </c>
      <c r="K89" s="65">
        <f>I89/J89</f>
        <v>171.18181818181819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11283</v>
      </c>
      <c r="J91" s="101">
        <f>J75+J80+J84+J89</f>
        <v>81</v>
      </c>
      <c r="K91" s="102">
        <f>I91/J91</f>
        <v>139.2962962962963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workbookViewId="0">
      <selection activeCell="J37" sqref="J37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369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24" t="s">
        <v>370</v>
      </c>
      <c r="H8" s="324"/>
      <c r="I8" s="93"/>
      <c r="J8" s="93"/>
      <c r="K8" s="93"/>
    </row>
    <row r="9" spans="2:11" x14ac:dyDescent="0.25">
      <c r="B9" s="243">
        <v>20</v>
      </c>
      <c r="C9" s="62">
        <v>11</v>
      </c>
      <c r="D9" s="62">
        <v>2022</v>
      </c>
      <c r="E9" s="70" t="s">
        <v>417</v>
      </c>
      <c r="F9" s="70">
        <v>5</v>
      </c>
      <c r="G9" s="63" t="s">
        <v>414</v>
      </c>
      <c r="H9" s="71" t="s">
        <v>415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0" t="s">
        <v>417</v>
      </c>
      <c r="F10" s="270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>
        <v>2</v>
      </c>
      <c r="C11" s="62">
        <v>4</v>
      </c>
      <c r="D11" s="62">
        <v>2023</v>
      </c>
      <c r="E11" s="302" t="s">
        <v>417</v>
      </c>
      <c r="F11" s="302">
        <v>5</v>
      </c>
      <c r="G11" s="63" t="s">
        <v>589</v>
      </c>
      <c r="H11" s="76"/>
      <c r="I11" s="62">
        <v>1722</v>
      </c>
      <c r="J11" s="62">
        <v>9</v>
      </c>
      <c r="K11" s="65">
        <f>I11/J11</f>
        <v>191.33333333333334</v>
      </c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5068</v>
      </c>
      <c r="J12" s="78">
        <f>SUM(J9:J11)</f>
        <v>26</v>
      </c>
      <c r="K12" s="65">
        <f>I12/J12</f>
        <v>194.92307692307693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2">
        <v>20</v>
      </c>
      <c r="C14" s="62">
        <v>11</v>
      </c>
      <c r="D14" s="62">
        <v>2022</v>
      </c>
      <c r="E14" s="252" t="s">
        <v>417</v>
      </c>
      <c r="F14" s="252">
        <v>5</v>
      </c>
      <c r="G14" s="63" t="s">
        <v>414</v>
      </c>
      <c r="H14" s="71" t="s">
        <v>279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0" t="s">
        <v>417</v>
      </c>
      <c r="F15" s="270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>
        <v>2</v>
      </c>
      <c r="C16" s="62">
        <v>4</v>
      </c>
      <c r="D16" s="62">
        <v>2023</v>
      </c>
      <c r="E16" s="311" t="s">
        <v>417</v>
      </c>
      <c r="F16" s="311">
        <v>5</v>
      </c>
      <c r="G16" s="63" t="s">
        <v>589</v>
      </c>
      <c r="H16" s="76"/>
      <c r="I16" s="62">
        <v>1592</v>
      </c>
      <c r="J16" s="62">
        <v>8</v>
      </c>
      <c r="K16" s="201">
        <f>I16/J16</f>
        <v>199</v>
      </c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4989</v>
      </c>
      <c r="J17" s="78">
        <f>SUM(J14:J16)</f>
        <v>26</v>
      </c>
      <c r="K17" s="231">
        <f>I17/J17</f>
        <v>191.88461538461539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2">
        <v>20</v>
      </c>
      <c r="C19" s="62">
        <v>11</v>
      </c>
      <c r="D19" s="62">
        <v>2022</v>
      </c>
      <c r="E19" s="252" t="s">
        <v>417</v>
      </c>
      <c r="F19" s="252">
        <v>5</v>
      </c>
      <c r="G19" s="63" t="s">
        <v>414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0" t="s">
        <v>417</v>
      </c>
      <c r="F20" s="270">
        <v>5</v>
      </c>
      <c r="G20" s="63" t="s">
        <v>118</v>
      </c>
      <c r="H20" s="76"/>
      <c r="I20" s="62">
        <v>1594</v>
      </c>
      <c r="J20" s="62">
        <v>8</v>
      </c>
      <c r="K20" s="231">
        <f>I20/J20</f>
        <v>199.25</v>
      </c>
    </row>
    <row r="21" spans="2:11" x14ac:dyDescent="0.25">
      <c r="B21" s="62">
        <v>2</v>
      </c>
      <c r="C21" s="62">
        <v>4</v>
      </c>
      <c r="D21" s="62">
        <v>2023</v>
      </c>
      <c r="E21" s="311" t="s">
        <v>417</v>
      </c>
      <c r="F21" s="311">
        <v>5</v>
      </c>
      <c r="G21" s="63" t="s">
        <v>589</v>
      </c>
      <c r="H21" s="76"/>
      <c r="I21" s="62">
        <v>1146</v>
      </c>
      <c r="J21" s="62">
        <v>7</v>
      </c>
      <c r="K21" s="65">
        <f>I21/J21</f>
        <v>163.71428571428572</v>
      </c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4299</v>
      </c>
      <c r="J22" s="78">
        <f>SUM(J19:J21)</f>
        <v>24</v>
      </c>
      <c r="K22" s="65">
        <f>I22/J22</f>
        <v>179.125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2">
        <v>20</v>
      </c>
      <c r="C24" s="62">
        <v>11</v>
      </c>
      <c r="D24" s="62">
        <v>2022</v>
      </c>
      <c r="E24" s="252" t="s">
        <v>417</v>
      </c>
      <c r="F24" s="252">
        <v>5</v>
      </c>
      <c r="G24" s="63" t="s">
        <v>414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0" t="s">
        <v>417</v>
      </c>
      <c r="F25" s="270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>
        <v>2</v>
      </c>
      <c r="C26" s="62">
        <v>4</v>
      </c>
      <c r="D26" s="62">
        <v>2023</v>
      </c>
      <c r="E26" s="311" t="s">
        <v>417</v>
      </c>
      <c r="F26" s="311">
        <v>5</v>
      </c>
      <c r="G26" s="63" t="s">
        <v>589</v>
      </c>
      <c r="H26" s="76"/>
      <c r="I26" s="62">
        <v>1433</v>
      </c>
      <c r="J26" s="62">
        <v>8</v>
      </c>
      <c r="K26" s="65">
        <f>I26/J26</f>
        <v>179.125</v>
      </c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4148</v>
      </c>
      <c r="J27" s="78">
        <f>SUM(J24:J26)</f>
        <v>23</v>
      </c>
      <c r="K27" s="65">
        <f>I27/J27</f>
        <v>180.34782608695653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2">
        <v>20</v>
      </c>
      <c r="C29" s="62">
        <v>11</v>
      </c>
      <c r="D29" s="62">
        <v>2022</v>
      </c>
      <c r="E29" s="252" t="s">
        <v>417</v>
      </c>
      <c r="F29" s="252">
        <v>5</v>
      </c>
      <c r="G29" s="63" t="s">
        <v>414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0" t="s">
        <v>417</v>
      </c>
      <c r="F30" s="270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B31" s="62">
        <v>2</v>
      </c>
      <c r="C31" s="62">
        <v>4</v>
      </c>
      <c r="D31" s="62">
        <v>2023</v>
      </c>
      <c r="E31" s="311" t="s">
        <v>417</v>
      </c>
      <c r="F31" s="311">
        <v>5</v>
      </c>
      <c r="G31" s="63" t="s">
        <v>589</v>
      </c>
      <c r="H31" s="32"/>
      <c r="I31" s="62">
        <v>1012</v>
      </c>
      <c r="J31" s="62">
        <v>6</v>
      </c>
      <c r="K31" s="65">
        <f>I31/J31</f>
        <v>168.66666666666666</v>
      </c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2907</v>
      </c>
      <c r="J32" s="78">
        <f>SUM(J29:J31)</f>
        <v>17</v>
      </c>
      <c r="K32" s="65">
        <f>I32/J32</f>
        <v>171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2">
        <v>20</v>
      </c>
      <c r="C34" s="62">
        <v>11</v>
      </c>
      <c r="D34" s="62">
        <v>2022</v>
      </c>
      <c r="E34" s="252" t="s">
        <v>417</v>
      </c>
      <c r="F34" s="252">
        <v>5</v>
      </c>
      <c r="G34" s="63" t="s">
        <v>414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0" t="s">
        <v>417</v>
      </c>
      <c r="F35" s="270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>
        <v>2</v>
      </c>
      <c r="C36" s="62">
        <v>4</v>
      </c>
      <c r="D36" s="62">
        <v>2023</v>
      </c>
      <c r="E36" s="311" t="s">
        <v>417</v>
      </c>
      <c r="F36" s="311">
        <v>5</v>
      </c>
      <c r="G36" s="63" t="s">
        <v>589</v>
      </c>
      <c r="H36" s="71"/>
      <c r="I36" s="99">
        <v>1210</v>
      </c>
      <c r="J36" s="99">
        <v>7</v>
      </c>
      <c r="K36" s="65">
        <f>I36/J36</f>
        <v>172.85714285714286</v>
      </c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3333</v>
      </c>
      <c r="J37" s="78">
        <f>SUM(J34:J36)</f>
        <v>19</v>
      </c>
      <c r="K37" s="65">
        <f>I37/J37</f>
        <v>175.42105263157896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24744</v>
      </c>
      <c r="J39" s="101">
        <f>J12+J17+J22+J27+J32+J37</f>
        <v>135</v>
      </c>
      <c r="K39" s="102">
        <f>I39/J39</f>
        <v>183.28888888888889</v>
      </c>
    </row>
    <row r="40" spans="2:11" ht="22.5" customHeight="1" x14ac:dyDescent="0.25">
      <c r="B40" s="53"/>
      <c r="C40" s="51"/>
      <c r="D40" s="51"/>
      <c r="E40" s="32"/>
      <c r="F40" s="53"/>
      <c r="G40" s="324" t="s">
        <v>254</v>
      </c>
      <c r="H40" s="324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3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09">
        <v>2023</v>
      </c>
      <c r="E43" s="279" t="s">
        <v>195</v>
      </c>
      <c r="F43" s="200">
        <v>5</v>
      </c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302">
        <v>19</v>
      </c>
      <c r="C44" s="302">
        <v>3</v>
      </c>
      <c r="D44" s="62">
        <v>2023</v>
      </c>
      <c r="E44" s="302" t="s">
        <v>195</v>
      </c>
      <c r="F44" s="302">
        <v>5</v>
      </c>
      <c r="G44" s="63" t="s">
        <v>118</v>
      </c>
      <c r="H44" s="71"/>
      <c r="I44" s="62">
        <v>1691</v>
      </c>
      <c r="J44" s="62">
        <v>9</v>
      </c>
      <c r="K44" s="65">
        <f>I44/J44</f>
        <v>187.88888888888889</v>
      </c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4846</v>
      </c>
      <c r="J45" s="78">
        <f>SUM(J42:J44)</f>
        <v>26</v>
      </c>
      <c r="K45" s="65">
        <f>I45/J45</f>
        <v>186.38461538461539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3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0">
        <v>2023</v>
      </c>
      <c r="E48" s="280" t="s">
        <v>195</v>
      </c>
      <c r="F48" s="302">
        <v>5</v>
      </c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302">
        <v>19</v>
      </c>
      <c r="C49" s="302">
        <v>3</v>
      </c>
      <c r="D49" s="62">
        <v>2023</v>
      </c>
      <c r="E49" s="302" t="s">
        <v>195</v>
      </c>
      <c r="F49" s="302">
        <v>5</v>
      </c>
      <c r="G49" s="63" t="s">
        <v>118</v>
      </c>
      <c r="H49" s="71"/>
      <c r="I49" s="62">
        <v>1722</v>
      </c>
      <c r="J49" s="62">
        <v>9</v>
      </c>
      <c r="K49" s="231">
        <f>I49/J49</f>
        <v>191.33333333333334</v>
      </c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4260</v>
      </c>
      <c r="J50" s="78">
        <f>SUM(J47:J49)</f>
        <v>23</v>
      </c>
      <c r="K50" s="65">
        <f>I50/J50</f>
        <v>185.21739130434781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3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0">
        <v>2023</v>
      </c>
      <c r="E53" s="280" t="s">
        <v>195</v>
      </c>
      <c r="F53" s="302">
        <v>5</v>
      </c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302">
        <v>19</v>
      </c>
      <c r="C54" s="302">
        <v>3</v>
      </c>
      <c r="D54" s="62">
        <v>2023</v>
      </c>
      <c r="E54" s="302" t="s">
        <v>195</v>
      </c>
      <c r="F54" s="302">
        <v>5</v>
      </c>
      <c r="G54" s="63" t="s">
        <v>118</v>
      </c>
      <c r="H54" s="71"/>
      <c r="I54" s="62">
        <v>1236</v>
      </c>
      <c r="J54" s="62">
        <v>7</v>
      </c>
      <c r="K54" s="65">
        <f>I54/J54</f>
        <v>176.57142857142858</v>
      </c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4498</v>
      </c>
      <c r="J55" s="78">
        <f>SUM(J52:J54)</f>
        <v>24</v>
      </c>
      <c r="K55" s="65">
        <f>I55/J55</f>
        <v>187.41666666666666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3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200">
        <v>16</v>
      </c>
      <c r="C61" s="62">
        <v>10</v>
      </c>
      <c r="D61" s="62">
        <v>2022</v>
      </c>
      <c r="E61" s="170" t="s">
        <v>195</v>
      </c>
      <c r="F61" s="170">
        <v>5</v>
      </c>
      <c r="G61" s="63" t="s">
        <v>118</v>
      </c>
      <c r="H61" s="71" t="s">
        <v>125</v>
      </c>
      <c r="I61" s="99">
        <v>1798</v>
      </c>
      <c r="J61" s="99">
        <v>9</v>
      </c>
      <c r="K61" s="231">
        <f>I61/J61</f>
        <v>199.77777777777777</v>
      </c>
    </row>
    <row r="62" spans="2:11" x14ac:dyDescent="0.25">
      <c r="B62" s="97">
        <v>5</v>
      </c>
      <c r="C62" s="62">
        <v>2</v>
      </c>
      <c r="D62" s="280">
        <v>2023</v>
      </c>
      <c r="E62" s="280" t="s">
        <v>195</v>
      </c>
      <c r="F62" s="302">
        <v>5</v>
      </c>
      <c r="G62" s="63" t="s">
        <v>133</v>
      </c>
      <c r="H62" s="76"/>
      <c r="I62" s="62">
        <v>1132</v>
      </c>
      <c r="J62" s="62">
        <v>7</v>
      </c>
      <c r="K62" s="65">
        <f>I62/J62</f>
        <v>161.71428571428572</v>
      </c>
    </row>
    <row r="63" spans="2:11" x14ac:dyDescent="0.25">
      <c r="B63" s="302">
        <v>19</v>
      </c>
      <c r="C63" s="302">
        <v>3</v>
      </c>
      <c r="D63" s="62">
        <v>2023</v>
      </c>
      <c r="E63" s="302" t="s">
        <v>195</v>
      </c>
      <c r="F63" s="302">
        <v>5</v>
      </c>
      <c r="G63" s="63" t="s">
        <v>118</v>
      </c>
      <c r="H63" s="76"/>
      <c r="I63" s="62">
        <v>1215</v>
      </c>
      <c r="J63" s="62">
        <v>7</v>
      </c>
      <c r="K63" s="65">
        <f>I63/J63</f>
        <v>173.57142857142858</v>
      </c>
    </row>
    <row r="64" spans="2:11" x14ac:dyDescent="0.25">
      <c r="B64" s="63"/>
      <c r="C64" s="63"/>
      <c r="D64" s="63"/>
      <c r="E64" s="77"/>
      <c r="F64" s="76"/>
      <c r="G64" s="63"/>
      <c r="H64" s="76"/>
      <c r="I64" s="78">
        <f>SUM(I61:I63)</f>
        <v>4145</v>
      </c>
      <c r="J64" s="78">
        <f>SUM(J61:J63)</f>
        <v>23</v>
      </c>
      <c r="K64" s="65">
        <f>I64/J64</f>
        <v>180.21739130434781</v>
      </c>
    </row>
    <row r="65" spans="2:11" x14ac:dyDescent="0.25">
      <c r="B65" s="63"/>
      <c r="C65" s="63"/>
      <c r="D65" s="63"/>
      <c r="E65" s="77"/>
      <c r="F65" s="76"/>
      <c r="G65" s="63"/>
      <c r="H65" s="76"/>
      <c r="I65" s="62"/>
      <c r="J65" s="62"/>
      <c r="K65" s="62"/>
    </row>
    <row r="66" spans="2:11" x14ac:dyDescent="0.25">
      <c r="B66" s="243">
        <v>16</v>
      </c>
      <c r="C66" s="62">
        <v>10</v>
      </c>
      <c r="D66" s="62">
        <v>2022</v>
      </c>
      <c r="E66" s="243" t="s">
        <v>195</v>
      </c>
      <c r="F66" s="243">
        <v>5</v>
      </c>
      <c r="G66" s="63" t="s">
        <v>118</v>
      </c>
      <c r="H66" s="71" t="s">
        <v>123</v>
      </c>
      <c r="I66" s="62">
        <v>1199</v>
      </c>
      <c r="J66" s="62">
        <v>7</v>
      </c>
      <c r="K66" s="65">
        <f>I66/J66</f>
        <v>171.28571428571428</v>
      </c>
    </row>
    <row r="67" spans="2:11" x14ac:dyDescent="0.25">
      <c r="B67" s="97">
        <v>5</v>
      </c>
      <c r="C67" s="62">
        <v>2</v>
      </c>
      <c r="D67" s="280">
        <v>2023</v>
      </c>
      <c r="E67" s="280" t="s">
        <v>195</v>
      </c>
      <c r="F67" s="280">
        <v>5</v>
      </c>
      <c r="G67" s="63" t="s">
        <v>133</v>
      </c>
      <c r="H67" s="76"/>
      <c r="I67" s="62">
        <v>1409</v>
      </c>
      <c r="J67" s="62">
        <v>8</v>
      </c>
      <c r="K67" s="65">
        <f>I67/J67</f>
        <v>176.125</v>
      </c>
    </row>
    <row r="68" spans="2:11" x14ac:dyDescent="0.25">
      <c r="B68" s="302">
        <v>19</v>
      </c>
      <c r="C68" s="302">
        <v>3</v>
      </c>
      <c r="D68" s="62">
        <v>2023</v>
      </c>
      <c r="E68" s="302" t="s">
        <v>195</v>
      </c>
      <c r="F68" s="302">
        <v>5</v>
      </c>
      <c r="G68" s="63" t="s">
        <v>118</v>
      </c>
      <c r="H68" s="76"/>
      <c r="I68" s="62">
        <v>1873</v>
      </c>
      <c r="J68" s="62">
        <v>9</v>
      </c>
      <c r="K68" s="60">
        <f>I68/J68</f>
        <v>208.11111111111111</v>
      </c>
    </row>
    <row r="69" spans="2:11" x14ac:dyDescent="0.25">
      <c r="B69" s="53"/>
      <c r="C69" s="51"/>
      <c r="D69" s="51"/>
      <c r="E69" s="32"/>
      <c r="F69" s="53"/>
      <c r="H69" s="76"/>
      <c r="I69" s="78">
        <f>SUM(I66:I68)</f>
        <v>4481</v>
      </c>
      <c r="J69" s="78">
        <f>SUM(J66:J68)</f>
        <v>24</v>
      </c>
      <c r="K69" s="65">
        <f>I69/J69</f>
        <v>186.70833333333334</v>
      </c>
    </row>
    <row r="70" spans="2:11" x14ac:dyDescent="0.25">
      <c r="B70" s="53"/>
      <c r="C70" s="51"/>
      <c r="D70" s="51"/>
      <c r="E70" s="32"/>
      <c r="F70" s="53"/>
      <c r="H70" s="76"/>
      <c r="I70" s="99"/>
      <c r="J70" s="99"/>
      <c r="K70" s="65"/>
    </row>
    <row r="71" spans="2:11" x14ac:dyDescent="0.25">
      <c r="B71" s="97">
        <v>5</v>
      </c>
      <c r="C71" s="62">
        <v>2</v>
      </c>
      <c r="D71" s="280">
        <v>2023</v>
      </c>
      <c r="E71" s="280" t="s">
        <v>195</v>
      </c>
      <c r="F71" s="280">
        <v>5</v>
      </c>
      <c r="G71" s="63" t="s">
        <v>133</v>
      </c>
      <c r="H71" s="76" t="s">
        <v>513</v>
      </c>
      <c r="I71" s="99">
        <v>1521</v>
      </c>
      <c r="J71" s="99">
        <v>8</v>
      </c>
      <c r="K71" s="231">
        <f>I71/J71</f>
        <v>190.125</v>
      </c>
    </row>
    <row r="72" spans="2:11" x14ac:dyDescent="0.25">
      <c r="B72" s="302">
        <v>19</v>
      </c>
      <c r="C72" s="302">
        <v>3</v>
      </c>
      <c r="D72" s="62">
        <v>2023</v>
      </c>
      <c r="E72" s="302" t="s">
        <v>195</v>
      </c>
      <c r="F72" s="302">
        <v>5</v>
      </c>
      <c r="G72" s="63" t="s">
        <v>118</v>
      </c>
      <c r="H72" s="76"/>
      <c r="I72" s="281">
        <v>767</v>
      </c>
      <c r="J72" s="281">
        <v>4</v>
      </c>
      <c r="K72" s="231">
        <f>I72/J72</f>
        <v>191.75</v>
      </c>
    </row>
    <row r="73" spans="2:11" x14ac:dyDescent="0.25">
      <c r="B73" s="53"/>
      <c r="C73" s="51"/>
      <c r="D73" s="51"/>
      <c r="E73" s="32"/>
      <c r="F73" s="53"/>
      <c r="H73" s="76"/>
      <c r="I73" s="99">
        <f>SUM(I71:I72)</f>
        <v>2288</v>
      </c>
      <c r="J73" s="99">
        <f>SUM(J71:J72)</f>
        <v>12</v>
      </c>
      <c r="K73" s="231">
        <f>I73/J73</f>
        <v>190.66666666666666</v>
      </c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170" t="s">
        <v>191</v>
      </c>
      <c r="I75" s="100">
        <f>I45+I50+I55+I59+I64+I69+I73</f>
        <v>24978</v>
      </c>
      <c r="J75" s="101">
        <f>J45+J50+J55+J59+J64+J69+J72+J73</f>
        <v>139</v>
      </c>
      <c r="K75" s="102">
        <f>I75/J75</f>
        <v>179.69784172661869</v>
      </c>
    </row>
    <row r="76" spans="2:11" x14ac:dyDescent="0.25">
      <c r="B76" s="53"/>
      <c r="C76" s="51"/>
      <c r="D76" s="51"/>
      <c r="E76" s="32"/>
      <c r="F76" s="53"/>
      <c r="H76" s="76"/>
      <c r="I76" s="99"/>
      <c r="J76" s="99"/>
      <c r="K76" s="65"/>
    </row>
    <row r="77" spans="2:11" ht="15.75" x14ac:dyDescent="0.25">
      <c r="B77" s="53"/>
      <c r="C77" s="51"/>
      <c r="D77" s="51"/>
      <c r="E77" s="32"/>
      <c r="F77" s="53"/>
      <c r="G77" s="104" t="s">
        <v>371</v>
      </c>
      <c r="H77" s="76"/>
      <c r="I77" s="99"/>
      <c r="J77" s="99"/>
      <c r="K77" s="65"/>
    </row>
    <row r="78" spans="2:11" x14ac:dyDescent="0.25">
      <c r="B78" s="53"/>
      <c r="C78" s="51"/>
      <c r="D78" s="51"/>
      <c r="E78" s="32"/>
      <c r="F78" s="53"/>
      <c r="H78" s="76"/>
      <c r="I78" s="99"/>
      <c r="J78" s="99"/>
      <c r="K78" s="65"/>
    </row>
    <row r="79" spans="2:11" x14ac:dyDescent="0.25">
      <c r="B79" s="170">
        <v>16</v>
      </c>
      <c r="C79" s="62">
        <v>10</v>
      </c>
      <c r="D79" s="62">
        <v>2022</v>
      </c>
      <c r="E79" s="170" t="s">
        <v>372</v>
      </c>
      <c r="F79" s="170">
        <v>4</v>
      </c>
      <c r="G79" s="63" t="s">
        <v>232</v>
      </c>
      <c r="H79" s="63" t="s">
        <v>327</v>
      </c>
      <c r="I79" s="99">
        <v>700</v>
      </c>
      <c r="J79" s="99">
        <v>5</v>
      </c>
      <c r="K79" s="65">
        <f>I79/J79</f>
        <v>140</v>
      </c>
    </row>
    <row r="80" spans="2:11" x14ac:dyDescent="0.25">
      <c r="B80" s="97">
        <v>5</v>
      </c>
      <c r="C80" s="62">
        <v>2</v>
      </c>
      <c r="D80" s="280">
        <v>2023</v>
      </c>
      <c r="E80" s="280" t="s">
        <v>372</v>
      </c>
      <c r="F80" s="280">
        <v>4</v>
      </c>
      <c r="G80" s="63" t="s">
        <v>504</v>
      </c>
      <c r="H80" s="63"/>
      <c r="I80" s="99">
        <v>493</v>
      </c>
      <c r="J80" s="99">
        <v>4</v>
      </c>
      <c r="K80" s="65">
        <f>I80/J80</f>
        <v>123.25</v>
      </c>
    </row>
    <row r="81" spans="2:11" x14ac:dyDescent="0.25">
      <c r="B81" s="62">
        <v>19</v>
      </c>
      <c r="C81" s="62">
        <v>3</v>
      </c>
      <c r="D81" s="62">
        <v>2023</v>
      </c>
      <c r="E81" s="302" t="s">
        <v>372</v>
      </c>
      <c r="F81" s="302">
        <v>4</v>
      </c>
      <c r="G81" s="63" t="s">
        <v>504</v>
      </c>
      <c r="H81" s="76"/>
      <c r="I81" s="99">
        <v>606</v>
      </c>
      <c r="J81" s="99">
        <v>5</v>
      </c>
      <c r="K81" s="65">
        <f>I81/J81</f>
        <v>121.2</v>
      </c>
    </row>
    <row r="82" spans="2:11" x14ac:dyDescent="0.25">
      <c r="B82" s="53"/>
      <c r="C82" s="51"/>
      <c r="D82" s="51"/>
      <c r="E82" s="32"/>
      <c r="F82" s="53"/>
      <c r="H82" s="76"/>
      <c r="I82" s="78">
        <f>SUM(I79:I81)</f>
        <v>1799</v>
      </c>
      <c r="J82" s="78">
        <f>SUM(J79:J81)</f>
        <v>14</v>
      </c>
      <c r="K82" s="65">
        <f>I82/J82</f>
        <v>128.5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3">
        <v>16</v>
      </c>
      <c r="C84" s="62">
        <v>10</v>
      </c>
      <c r="D84" s="62">
        <v>2022</v>
      </c>
      <c r="E84" s="243" t="s">
        <v>372</v>
      </c>
      <c r="F84" s="243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97">
        <v>5</v>
      </c>
      <c r="C85" s="62">
        <v>2</v>
      </c>
      <c r="D85" s="280">
        <v>2023</v>
      </c>
      <c r="E85" s="280" t="s">
        <v>372</v>
      </c>
      <c r="F85" s="280">
        <v>4</v>
      </c>
      <c r="G85" s="63" t="s">
        <v>504</v>
      </c>
      <c r="H85" s="63"/>
      <c r="I85" s="99">
        <v>732</v>
      </c>
      <c r="J85" s="99">
        <v>5</v>
      </c>
      <c r="K85" s="65">
        <f>I85/J85</f>
        <v>146.4</v>
      </c>
    </row>
    <row r="86" spans="2:11" x14ac:dyDescent="0.25">
      <c r="B86" s="62">
        <v>19</v>
      </c>
      <c r="C86" s="62">
        <v>3</v>
      </c>
      <c r="D86" s="62">
        <v>2023</v>
      </c>
      <c r="E86" s="302" t="s">
        <v>372</v>
      </c>
      <c r="F86" s="302">
        <v>4</v>
      </c>
      <c r="G86" s="63" t="s">
        <v>504</v>
      </c>
      <c r="H86" s="63"/>
      <c r="I86" s="99">
        <v>730</v>
      </c>
      <c r="J86" s="99">
        <v>5</v>
      </c>
      <c r="K86" s="65">
        <f>I86/J86</f>
        <v>146</v>
      </c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2230</v>
      </c>
      <c r="J87" s="78">
        <f>SUM(J84:J86)</f>
        <v>15</v>
      </c>
      <c r="K87" s="65">
        <f>I87/J87</f>
        <v>148.66666666666666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3">
        <v>16</v>
      </c>
      <c r="C89" s="62">
        <v>10</v>
      </c>
      <c r="D89" s="62">
        <v>2022</v>
      </c>
      <c r="E89" s="243" t="s">
        <v>372</v>
      </c>
      <c r="F89" s="243">
        <v>4</v>
      </c>
      <c r="G89" s="63" t="s">
        <v>232</v>
      </c>
      <c r="H89" s="63" t="s">
        <v>329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97">
        <v>5</v>
      </c>
      <c r="C90" s="62">
        <v>2</v>
      </c>
      <c r="D90" s="280">
        <v>2023</v>
      </c>
      <c r="E90" s="280" t="s">
        <v>372</v>
      </c>
      <c r="F90" s="280">
        <v>4</v>
      </c>
      <c r="G90" s="63" t="s">
        <v>504</v>
      </c>
      <c r="H90" s="63"/>
      <c r="I90" s="99">
        <v>432</v>
      </c>
      <c r="J90" s="99">
        <v>4</v>
      </c>
      <c r="K90" s="65">
        <f>I90/J90</f>
        <v>108</v>
      </c>
    </row>
    <row r="91" spans="2:11" x14ac:dyDescent="0.25">
      <c r="B91" s="62">
        <v>19</v>
      </c>
      <c r="C91" s="62">
        <v>3</v>
      </c>
      <c r="D91" s="62">
        <v>2023</v>
      </c>
      <c r="E91" s="302" t="s">
        <v>372</v>
      </c>
      <c r="F91" s="302">
        <v>4</v>
      </c>
      <c r="G91" s="63" t="s">
        <v>504</v>
      </c>
      <c r="H91" s="63"/>
      <c r="I91" s="99">
        <v>721</v>
      </c>
      <c r="J91" s="99">
        <v>5</v>
      </c>
      <c r="K91" s="65">
        <f>I91/J91</f>
        <v>144.19999999999999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1812</v>
      </c>
      <c r="J92" s="78">
        <f>SUM(J89:J91)</f>
        <v>14</v>
      </c>
      <c r="K92" s="65">
        <f>I92/J92</f>
        <v>129.42857142857142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3">
        <v>16</v>
      </c>
      <c r="C94" s="62">
        <v>10</v>
      </c>
      <c r="D94" s="62">
        <v>2022</v>
      </c>
      <c r="E94" s="243" t="s">
        <v>372</v>
      </c>
      <c r="F94" s="243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97">
        <v>5</v>
      </c>
      <c r="C95" s="62">
        <v>2</v>
      </c>
      <c r="D95" s="280">
        <v>2023</v>
      </c>
      <c r="E95" s="280" t="s">
        <v>372</v>
      </c>
      <c r="F95" s="280">
        <v>4</v>
      </c>
      <c r="G95" s="63" t="s">
        <v>504</v>
      </c>
      <c r="H95" s="63"/>
      <c r="I95" s="99">
        <v>249</v>
      </c>
      <c r="J95" s="99">
        <v>2</v>
      </c>
      <c r="K95" s="65">
        <f>I95/J95</f>
        <v>124.5</v>
      </c>
    </row>
    <row r="96" spans="2:11" x14ac:dyDescent="0.25">
      <c r="B96" s="62">
        <v>19</v>
      </c>
      <c r="C96" s="62">
        <v>3</v>
      </c>
      <c r="D96" s="62">
        <v>2023</v>
      </c>
      <c r="E96" s="302" t="s">
        <v>372</v>
      </c>
      <c r="F96" s="302">
        <v>4</v>
      </c>
      <c r="G96" s="63" t="s">
        <v>504</v>
      </c>
      <c r="H96" s="63"/>
      <c r="I96" s="99">
        <v>733</v>
      </c>
      <c r="J96" s="99">
        <v>5</v>
      </c>
      <c r="K96" s="65">
        <f>I96/J96</f>
        <v>146.6</v>
      </c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1662</v>
      </c>
      <c r="J97" s="78">
        <f>SUM(J94:J96)</f>
        <v>12</v>
      </c>
      <c r="K97" s="65">
        <f>I97/J97</f>
        <v>138.5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97">
        <v>5</v>
      </c>
      <c r="C99" s="62">
        <v>2</v>
      </c>
      <c r="D99" s="280">
        <v>2023</v>
      </c>
      <c r="E99" s="280" t="s">
        <v>372</v>
      </c>
      <c r="F99" s="280">
        <v>4</v>
      </c>
      <c r="G99" s="63" t="s">
        <v>504</v>
      </c>
      <c r="H99" s="63" t="s">
        <v>514</v>
      </c>
      <c r="I99" s="99">
        <v>669</v>
      </c>
      <c r="J99" s="99">
        <v>5</v>
      </c>
      <c r="K99" s="65">
        <f>I99/J99</f>
        <v>133.80000000000001</v>
      </c>
    </row>
    <row r="100" spans="2:11" x14ac:dyDescent="0.25">
      <c r="B100" s="53"/>
      <c r="C100" s="51"/>
      <c r="D100" s="51"/>
      <c r="E100" s="32"/>
      <c r="F100" s="53"/>
      <c r="G100" s="63"/>
      <c r="H100" s="63"/>
      <c r="I100" s="281"/>
      <c r="J100" s="281"/>
      <c r="K100" s="98"/>
    </row>
    <row r="101" spans="2:11" x14ac:dyDescent="0.25">
      <c r="B101" s="62"/>
      <c r="C101" s="62"/>
      <c r="D101" s="62"/>
      <c r="E101" s="209"/>
      <c r="F101" s="209"/>
      <c r="G101" s="63"/>
      <c r="H101" s="63"/>
      <c r="I101" s="99">
        <f>SUM(I99:I100)</f>
        <v>669</v>
      </c>
      <c r="J101" s="99">
        <f>SUM(J99:J100)</f>
        <v>5</v>
      </c>
      <c r="K101" s="65">
        <f>I101/J101</f>
        <v>133.80000000000001</v>
      </c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I82+I87+I92+I97+I101</f>
        <v>8172</v>
      </c>
      <c r="J103" s="101">
        <f>J82+J87+J92+J97+J101</f>
        <v>60</v>
      </c>
      <c r="K103" s="102">
        <f>I103/J103</f>
        <v>136.19999999999999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I39+I75+I103</f>
        <v>57894</v>
      </c>
      <c r="J108" s="101">
        <f>J39+J75+J103</f>
        <v>334</v>
      </c>
      <c r="K108" s="102">
        <f>I108/J108</f>
        <v>173.33532934131736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476</v>
      </c>
    </row>
    <row r="3" spans="1:8" x14ac:dyDescent="0.25">
      <c r="B3" t="s">
        <v>475</v>
      </c>
      <c r="D3" t="s">
        <v>474</v>
      </c>
      <c r="F3" t="s">
        <v>473</v>
      </c>
      <c r="H3" t="s">
        <v>472</v>
      </c>
    </row>
    <row r="4" spans="1:8" x14ac:dyDescent="0.25">
      <c r="A4" t="s">
        <v>259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4">
        <f t="shared" ref="H4:H9" si="1">+G4/F4</f>
        <v>189.66666666666666</v>
      </c>
    </row>
    <row r="5" spans="1:8" x14ac:dyDescent="0.25">
      <c r="A5" t="s">
        <v>471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4">
        <f t="shared" si="1"/>
        <v>199.25</v>
      </c>
    </row>
    <row r="6" spans="1:8" x14ac:dyDescent="0.25">
      <c r="A6" t="s">
        <v>470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4">
        <f t="shared" si="1"/>
        <v>201.125</v>
      </c>
    </row>
    <row r="7" spans="1:8" x14ac:dyDescent="0.25">
      <c r="A7" t="s">
        <v>469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4">
        <f t="shared" si="1"/>
        <v>177.42857142857142</v>
      </c>
    </row>
    <row r="8" spans="1:8" x14ac:dyDescent="0.25">
      <c r="A8" t="s">
        <v>468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4">
        <f t="shared" si="1"/>
        <v>184.14285714285714</v>
      </c>
    </row>
    <row r="9" spans="1:8" x14ac:dyDescent="0.25">
      <c r="A9" t="s">
        <v>467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4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8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4">
        <f>+G13/F13</f>
        <v>166.2</v>
      </c>
    </row>
    <row r="14" spans="1:8" x14ac:dyDescent="0.25">
      <c r="A14" s="178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4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4">
        <f>+G15/F15</f>
        <v>165.14285714285714</v>
      </c>
    </row>
    <row r="16" spans="1:8" x14ac:dyDescent="0.25">
      <c r="A16" s="178" t="s">
        <v>278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4">
        <f>+G16/F16</f>
        <v>164</v>
      </c>
    </row>
    <row r="17" spans="1:8" x14ac:dyDescent="0.25">
      <c r="A17" s="178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4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E16" sqref="E16"/>
    </sheetView>
  </sheetViews>
  <sheetFormatPr baseColWidth="10" defaultRowHeight="15" x14ac:dyDescent="0.25"/>
  <sheetData>
    <row r="1" spans="1:13" x14ac:dyDescent="0.25">
      <c r="B1" t="s">
        <v>620</v>
      </c>
    </row>
    <row r="2" spans="1:13" x14ac:dyDescent="0.25">
      <c r="A2">
        <v>185</v>
      </c>
      <c r="B2">
        <v>174</v>
      </c>
      <c r="C2">
        <v>173</v>
      </c>
      <c r="D2">
        <v>170</v>
      </c>
      <c r="E2">
        <v>195</v>
      </c>
      <c r="F2">
        <v>233</v>
      </c>
      <c r="G2">
        <v>209</v>
      </c>
      <c r="H2">
        <v>181</v>
      </c>
      <c r="I2">
        <v>202</v>
      </c>
      <c r="J2">
        <f>SUM(A2:I2)</f>
        <v>1722</v>
      </c>
      <c r="K2">
        <f>J2/9</f>
        <v>191.33333333333334</v>
      </c>
    </row>
    <row r="3" spans="1:13" x14ac:dyDescent="0.25">
      <c r="A3">
        <v>150</v>
      </c>
      <c r="B3">
        <v>135</v>
      </c>
      <c r="C3">
        <v>190</v>
      </c>
      <c r="D3">
        <v>175</v>
      </c>
      <c r="E3">
        <v>169</v>
      </c>
      <c r="F3">
        <v>223</v>
      </c>
      <c r="G3">
        <v>168</v>
      </c>
      <c r="J3">
        <f>SUM(A3:I3)</f>
        <v>1210</v>
      </c>
      <c r="K3">
        <f>J3/7</f>
        <v>172.85714285714286</v>
      </c>
    </row>
    <row r="4" spans="1:13" x14ac:dyDescent="0.25">
      <c r="A4">
        <v>180</v>
      </c>
      <c r="B4">
        <v>158</v>
      </c>
      <c r="C4">
        <v>175</v>
      </c>
      <c r="D4">
        <v>125</v>
      </c>
      <c r="E4">
        <v>220</v>
      </c>
      <c r="F4">
        <v>155</v>
      </c>
      <c r="G4">
        <v>133</v>
      </c>
      <c r="J4">
        <f>SUM(A4:I4)</f>
        <v>1146</v>
      </c>
      <c r="K4">
        <f>J4/7</f>
        <v>163.71428571428572</v>
      </c>
      <c r="M4">
        <f>165.48*7</f>
        <v>1158.3599999999999</v>
      </c>
    </row>
    <row r="5" spans="1:13" x14ac:dyDescent="0.25">
      <c r="A5">
        <v>175</v>
      </c>
      <c r="B5">
        <v>193</v>
      </c>
      <c r="C5">
        <v>189</v>
      </c>
      <c r="D5">
        <v>158</v>
      </c>
      <c r="E5">
        <v>180</v>
      </c>
      <c r="F5">
        <v>200</v>
      </c>
      <c r="G5">
        <v>167</v>
      </c>
      <c r="H5">
        <v>171</v>
      </c>
      <c r="J5">
        <f>SUM(A5:I5)</f>
        <v>1433</v>
      </c>
      <c r="K5">
        <f>J5/8</f>
        <v>179.125</v>
      </c>
    </row>
    <row r="6" spans="1:13" x14ac:dyDescent="0.25">
      <c r="A6">
        <v>197</v>
      </c>
      <c r="B6">
        <v>199</v>
      </c>
      <c r="C6">
        <v>149</v>
      </c>
      <c r="D6">
        <v>230</v>
      </c>
      <c r="E6">
        <v>198</v>
      </c>
      <c r="F6">
        <v>180</v>
      </c>
      <c r="G6">
        <v>245</v>
      </c>
      <c r="H6">
        <v>194</v>
      </c>
      <c r="J6">
        <f>SUM(A6:I6)</f>
        <v>1592</v>
      </c>
      <c r="K6">
        <f>J6/8</f>
        <v>199</v>
      </c>
    </row>
    <row r="7" spans="1:13" x14ac:dyDescent="0.25">
      <c r="A7">
        <v>199</v>
      </c>
      <c r="B7">
        <v>203</v>
      </c>
      <c r="C7">
        <v>166</v>
      </c>
      <c r="D7">
        <v>157</v>
      </c>
      <c r="E7">
        <v>156</v>
      </c>
      <c r="F7">
        <v>131</v>
      </c>
      <c r="J7">
        <f>SUM(A7:I7)</f>
        <v>1012</v>
      </c>
      <c r="K7">
        <f>J7/6</f>
        <v>168.66666666666666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  <vt:lpstr>Feuil1 (2)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2023-04-03T16:48:27Z</dcterms:modified>
</cp:coreProperties>
</file>