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2_2023" sheetId="1" r:id="rId1"/>
    <sheet name="CHRONO_22_23" sheetId="2" r:id="rId2"/>
    <sheet name="palmares22_23" sheetId="3" r:id="rId3"/>
    <sheet name="nomines_22_23" sheetId="4" r:id="rId4"/>
    <sheet name="dames_clubs_22_23" sheetId="5" r:id="rId5"/>
    <sheet name="hommes_clubs_22_23" sheetId="6" r:id="rId6"/>
    <sheet name="N3  J 2  2023" sheetId="8" r:id="rId7"/>
    <sheet name="Feuil1 (2)" sheetId="10" r:id="rId8"/>
    <sheet name="Feuil1" sheetId="9" r:id="rId9"/>
  </sheets>
  <definedNames>
    <definedName name="_xlnm._FilterDatabase" localSheetId="1" hidden="1">CHRONO_22_23!$A$6:$M$179</definedName>
  </definedNames>
  <calcPr calcId="144525"/>
</workbook>
</file>

<file path=xl/calcChain.xml><?xml version="1.0" encoding="utf-8"?>
<calcChain xmlns="http://schemas.openxmlformats.org/spreadsheetml/2006/main">
  <c r="BB135" i="1" l="1"/>
  <c r="BB132" i="1"/>
  <c r="BB131" i="1"/>
  <c r="BC126" i="1"/>
  <c r="BB126" i="1"/>
  <c r="BB125" i="1"/>
  <c r="BB127" i="1" s="1"/>
  <c r="BC123" i="1"/>
  <c r="BB123" i="1"/>
  <c r="BB122" i="1"/>
  <c r="BB124" i="1" s="1"/>
  <c r="BC120" i="1"/>
  <c r="BB120" i="1"/>
  <c r="BB119" i="1"/>
  <c r="BB121" i="1" s="1"/>
  <c r="BC117" i="1"/>
  <c r="BB117" i="1"/>
  <c r="BB116" i="1"/>
  <c r="BB118" i="1" s="1"/>
  <c r="BC114" i="1"/>
  <c r="BB114" i="1"/>
  <c r="BB113" i="1"/>
  <c r="BB115" i="1" s="1"/>
  <c r="BC111" i="1"/>
  <c r="BB111" i="1"/>
  <c r="BB110" i="1"/>
  <c r="BB112" i="1" s="1"/>
  <c r="BC108" i="1"/>
  <c r="BB108" i="1"/>
  <c r="BB107" i="1"/>
  <c r="BB109" i="1" s="1"/>
  <c r="BC105" i="1"/>
  <c r="BB105" i="1"/>
  <c r="BB104" i="1"/>
  <c r="BB106" i="1" s="1"/>
  <c r="BC102" i="1"/>
  <c r="BB102" i="1"/>
  <c r="BB101" i="1"/>
  <c r="BB103" i="1" s="1"/>
  <c r="BC99" i="1"/>
  <c r="BB99" i="1"/>
  <c r="BB98" i="1"/>
  <c r="BB100" i="1" s="1"/>
  <c r="BC96" i="1"/>
  <c r="BB96" i="1"/>
  <c r="BB95" i="1"/>
  <c r="BB97" i="1" s="1"/>
  <c r="BC93" i="1"/>
  <c r="BB93" i="1"/>
  <c r="BB92" i="1"/>
  <c r="BB94" i="1" s="1"/>
  <c r="BC90" i="1"/>
  <c r="BB90" i="1"/>
  <c r="BB89" i="1"/>
  <c r="BB91" i="1" s="1"/>
  <c r="BC87" i="1"/>
  <c r="BB87" i="1"/>
  <c r="BB86" i="1"/>
  <c r="BB88" i="1" s="1"/>
  <c r="BC84" i="1"/>
  <c r="BB84" i="1"/>
  <c r="BB83" i="1"/>
  <c r="BB85" i="1" s="1"/>
  <c r="BC81" i="1"/>
  <c r="BB81" i="1"/>
  <c r="BB80" i="1"/>
  <c r="BB82" i="1" s="1"/>
  <c r="BC78" i="1"/>
  <c r="BB78" i="1"/>
  <c r="BB77" i="1"/>
  <c r="BB79" i="1" s="1"/>
  <c r="BC75" i="1"/>
  <c r="BB75" i="1"/>
  <c r="BB74" i="1"/>
  <c r="BB76" i="1" s="1"/>
  <c r="BC72" i="1"/>
  <c r="BB72" i="1"/>
  <c r="BB71" i="1"/>
  <c r="BB73" i="1" s="1"/>
  <c r="BC69" i="1"/>
  <c r="BB69" i="1"/>
  <c r="BB68" i="1"/>
  <c r="BB70" i="1" s="1"/>
  <c r="BC66" i="1"/>
  <c r="BB66" i="1"/>
  <c r="BB65" i="1"/>
  <c r="BB67" i="1" s="1"/>
  <c r="BC63" i="1"/>
  <c r="BB63" i="1"/>
  <c r="BB62" i="1"/>
  <c r="BB64" i="1" s="1"/>
  <c r="BC60" i="1"/>
  <c r="BB60" i="1"/>
  <c r="BB59" i="1"/>
  <c r="BB61" i="1" s="1"/>
  <c r="BC57" i="1"/>
  <c r="BB57" i="1"/>
  <c r="BB56" i="1"/>
  <c r="BB58" i="1" s="1"/>
  <c r="BC54" i="1"/>
  <c r="BB54" i="1"/>
  <c r="BB53" i="1"/>
  <c r="BB55" i="1" s="1"/>
  <c r="BC51" i="1"/>
  <c r="BB51" i="1"/>
  <c r="BB50" i="1"/>
  <c r="BB52" i="1" s="1"/>
  <c r="BC48" i="1"/>
  <c r="BB48" i="1"/>
  <c r="BB47" i="1"/>
  <c r="BB49" i="1" s="1"/>
  <c r="BC45" i="1"/>
  <c r="BB45" i="1"/>
  <c r="BB44" i="1"/>
  <c r="BB46" i="1" s="1"/>
  <c r="BC42" i="1"/>
  <c r="BB42" i="1"/>
  <c r="BB41" i="1"/>
  <c r="BB43" i="1" s="1"/>
  <c r="BC39" i="1"/>
  <c r="BB39" i="1"/>
  <c r="BB38" i="1"/>
  <c r="BB40" i="1" s="1"/>
  <c r="BC36" i="1"/>
  <c r="BB36" i="1"/>
  <c r="BB35" i="1"/>
  <c r="BB37" i="1" s="1"/>
  <c r="BC33" i="1"/>
  <c r="BB33" i="1"/>
  <c r="BB32" i="1"/>
  <c r="BB34" i="1" s="1"/>
  <c r="BC30" i="1"/>
  <c r="BB30" i="1"/>
  <c r="BB29" i="1"/>
  <c r="BB31" i="1" s="1"/>
  <c r="BC27" i="1"/>
  <c r="BB27" i="1"/>
  <c r="BB26" i="1"/>
  <c r="BB28" i="1" s="1"/>
  <c r="BC18" i="1"/>
  <c r="BB18" i="1"/>
  <c r="BB17" i="1"/>
  <c r="BB19" i="1" s="1"/>
  <c r="BC15" i="1"/>
  <c r="BB15" i="1"/>
  <c r="BB14" i="1"/>
  <c r="BB16" i="1" s="1"/>
  <c r="BC12" i="1"/>
  <c r="BB12" i="1"/>
  <c r="BB11" i="1"/>
  <c r="BA135" i="1"/>
  <c r="BA132" i="1"/>
  <c r="BA133" i="1" s="1"/>
  <c r="BA131" i="1"/>
  <c r="BA124" i="1"/>
  <c r="BA112" i="1"/>
  <c r="BA67" i="1"/>
  <c r="BA61" i="1"/>
  <c r="BA46" i="1"/>
  <c r="BA13" i="1"/>
  <c r="H274" i="2"/>
  <c r="K274" i="2"/>
  <c r="L273" i="2"/>
  <c r="J274" i="2"/>
  <c r="L272" i="2"/>
  <c r="L271" i="2"/>
  <c r="L270" i="2"/>
  <c r="L269" i="2"/>
  <c r="L268" i="2"/>
  <c r="K36" i="4" l="1"/>
  <c r="J49" i="3"/>
  <c r="BB13" i="1" l="1"/>
  <c r="AY121" i="1"/>
  <c r="L261" i="2"/>
  <c r="K9" i="4" l="1"/>
  <c r="K10" i="4"/>
  <c r="K11" i="4"/>
  <c r="K12" i="4"/>
  <c r="K13" i="4"/>
  <c r="K14" i="4"/>
  <c r="K15" i="4"/>
  <c r="K17" i="4"/>
  <c r="K18" i="4"/>
  <c r="K19" i="4"/>
  <c r="K20" i="4"/>
  <c r="K21" i="4"/>
  <c r="K22" i="4"/>
  <c r="K23" i="4"/>
  <c r="K24" i="4"/>
  <c r="K16" i="4"/>
  <c r="K25" i="4"/>
  <c r="K26" i="4"/>
  <c r="K27" i="4"/>
  <c r="K28" i="4"/>
  <c r="K29" i="4"/>
  <c r="K30" i="4"/>
  <c r="K31" i="4"/>
  <c r="K32" i="4"/>
  <c r="K33" i="4"/>
  <c r="K34" i="4"/>
  <c r="K35" i="4"/>
  <c r="K37" i="4"/>
  <c r="K38" i="4"/>
  <c r="K39" i="4"/>
  <c r="J63" i="3"/>
  <c r="AZ135" i="1"/>
  <c r="AZ132" i="1"/>
  <c r="AZ133" i="1" s="1"/>
  <c r="AZ131" i="1"/>
  <c r="AZ106" i="1"/>
  <c r="AZ103" i="1"/>
  <c r="L267" i="2"/>
  <c r="L266" i="2"/>
  <c r="J15" i="3" l="1"/>
  <c r="AY43" i="1"/>
  <c r="AY82" i="1"/>
  <c r="AY132" i="1"/>
  <c r="AX132" i="1"/>
  <c r="AY131" i="1"/>
  <c r="AX131" i="1"/>
  <c r="AX124" i="1"/>
  <c r="AY118" i="1"/>
  <c r="AY115" i="1"/>
  <c r="AX91" i="1"/>
  <c r="AX49" i="1"/>
  <c r="AX135" i="1" s="1"/>
  <c r="AY34" i="1"/>
  <c r="AY31" i="1"/>
  <c r="AY135" i="1" s="1"/>
  <c r="L265" i="2"/>
  <c r="L264" i="2"/>
  <c r="L263" i="2"/>
  <c r="L262" i="2"/>
  <c r="L260" i="2"/>
  <c r="L259" i="2"/>
  <c r="L258" i="2"/>
  <c r="L257" i="2"/>
  <c r="L256" i="2"/>
  <c r="AX133" i="1" l="1"/>
  <c r="AY133" i="1"/>
  <c r="AW135" i="1"/>
  <c r="AW132" i="1"/>
  <c r="AW133" i="1" s="1"/>
  <c r="AW131" i="1"/>
  <c r="AW112" i="1"/>
  <c r="AW67" i="1"/>
  <c r="L255" i="2"/>
  <c r="L254" i="2"/>
  <c r="AV31" i="1" l="1"/>
  <c r="AV132" i="1"/>
  <c r="AV131" i="1"/>
  <c r="AV121" i="1"/>
  <c r="AV91" i="1"/>
  <c r="AV70" i="1"/>
  <c r="AV58" i="1"/>
  <c r="AV52" i="1"/>
  <c r="AV43" i="1"/>
  <c r="AV135" i="1" s="1"/>
  <c r="AV40" i="1"/>
  <c r="AV19" i="1"/>
  <c r="L253" i="2"/>
  <c r="L252" i="2"/>
  <c r="L251" i="2"/>
  <c r="L250" i="2"/>
  <c r="L249" i="2"/>
  <c r="L248" i="2"/>
  <c r="L247" i="2"/>
  <c r="L246" i="2"/>
  <c r="L245" i="2"/>
  <c r="AV133" i="1" l="1"/>
  <c r="AU135" i="1"/>
  <c r="AU132" i="1"/>
  <c r="AU131" i="1"/>
  <c r="AU16" i="1"/>
  <c r="L244" i="2"/>
  <c r="AU133" i="1" l="1"/>
  <c r="AT132" i="1"/>
  <c r="AT131" i="1"/>
  <c r="AT97" i="1"/>
  <c r="AT70" i="1"/>
  <c r="AT58" i="1"/>
  <c r="AT135" i="1" s="1"/>
  <c r="L242" i="2"/>
  <c r="L243" i="2"/>
  <c r="L241" i="2"/>
  <c r="AT133" i="1" l="1"/>
  <c r="J7" i="10"/>
  <c r="K7" i="10" s="1"/>
  <c r="J6" i="10"/>
  <c r="K6" i="10" s="1"/>
  <c r="J5" i="10"/>
  <c r="K5" i="10" s="1"/>
  <c r="M4" i="10"/>
  <c r="J4" i="10"/>
  <c r="K4" i="10" s="1"/>
  <c r="K3" i="10"/>
  <c r="J3" i="10"/>
  <c r="J2" i="10"/>
  <c r="K2" i="10" s="1"/>
  <c r="K36" i="6" l="1"/>
  <c r="K31" i="6"/>
  <c r="K26" i="6"/>
  <c r="K21" i="6"/>
  <c r="K16" i="6"/>
  <c r="K11" i="6"/>
  <c r="J65" i="5"/>
  <c r="K64" i="5"/>
  <c r="I65" i="5"/>
  <c r="J60" i="5"/>
  <c r="K59" i="5"/>
  <c r="I60" i="5"/>
  <c r="K54" i="5"/>
  <c r="K49" i="5"/>
  <c r="K44" i="5"/>
  <c r="K33" i="5"/>
  <c r="J29" i="5"/>
  <c r="K28" i="5"/>
  <c r="I29" i="5"/>
  <c r="K23" i="5"/>
  <c r="K18" i="5"/>
  <c r="K13" i="5"/>
  <c r="AR132" i="1"/>
  <c r="AR131" i="1"/>
  <c r="AR109" i="1"/>
  <c r="AR94" i="1"/>
  <c r="AR88" i="1"/>
  <c r="AR85" i="1"/>
  <c r="AR135" i="1" s="1"/>
  <c r="AR76" i="1"/>
  <c r="AQ132" i="1"/>
  <c r="AQ131" i="1"/>
  <c r="AQ31" i="1"/>
  <c r="AQ135" i="1" s="1"/>
  <c r="AQ106" i="1"/>
  <c r="AQ118" i="1"/>
  <c r="AQ115" i="1"/>
  <c r="AQ43" i="1"/>
  <c r="AS132" i="1"/>
  <c r="AS131" i="1"/>
  <c r="AS121" i="1"/>
  <c r="AS82" i="1"/>
  <c r="AS73" i="1"/>
  <c r="AS52" i="1"/>
  <c r="AS40" i="1"/>
  <c r="AS37" i="1"/>
  <c r="AS135" i="1" s="1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AR133" i="1" l="1"/>
  <c r="AQ133" i="1"/>
  <c r="AS133" i="1"/>
  <c r="AP85" i="1"/>
  <c r="AP135" i="1" l="1"/>
  <c r="AP132" i="1"/>
  <c r="AP131" i="1"/>
  <c r="AP43" i="1"/>
  <c r="AP40" i="1"/>
  <c r="L223" i="2"/>
  <c r="L224" i="2"/>
  <c r="L222" i="2"/>
  <c r="AP133" i="1" l="1"/>
  <c r="K96" i="6"/>
  <c r="K91" i="6"/>
  <c r="K86" i="6"/>
  <c r="K81" i="6"/>
  <c r="K44" i="6"/>
  <c r="K49" i="6"/>
  <c r="K54" i="6"/>
  <c r="K63" i="6"/>
  <c r="K68" i="6"/>
  <c r="K72" i="6"/>
  <c r="J111" i="3"/>
  <c r="AO103" i="1"/>
  <c r="AO70" i="1"/>
  <c r="AO58" i="1"/>
  <c r="AO34" i="1"/>
  <c r="AO19" i="1"/>
  <c r="AO127" i="1"/>
  <c r="AO132" i="1"/>
  <c r="AO131" i="1"/>
  <c r="L221" i="2"/>
  <c r="L220" i="2"/>
  <c r="L219" i="2"/>
  <c r="L218" i="2"/>
  <c r="L217" i="2"/>
  <c r="L216" i="2"/>
  <c r="J41" i="4"/>
  <c r="I41" i="4"/>
  <c r="H41" i="4"/>
  <c r="G41" i="4"/>
  <c r="F41" i="4"/>
  <c r="E41" i="4"/>
  <c r="D41" i="4"/>
  <c r="C41" i="4"/>
  <c r="AO135" i="1" l="1"/>
  <c r="AO133" i="1"/>
  <c r="AN132" i="1"/>
  <c r="AN131" i="1"/>
  <c r="AN55" i="1"/>
  <c r="AN124" i="1"/>
  <c r="AN79" i="1"/>
  <c r="AN49" i="1"/>
  <c r="L215" i="2"/>
  <c r="L214" i="2"/>
  <c r="L213" i="2"/>
  <c r="L212" i="2"/>
  <c r="AN135" i="1" l="1"/>
  <c r="AN133" i="1"/>
  <c r="AM132" i="1"/>
  <c r="AM131" i="1"/>
  <c r="AM112" i="1"/>
  <c r="AM100" i="1"/>
  <c r="AM67" i="1"/>
  <c r="AM13" i="1"/>
  <c r="AM135" i="1" s="1"/>
  <c r="L211" i="2"/>
  <c r="L210" i="2"/>
  <c r="L209" i="2"/>
  <c r="L208" i="2"/>
  <c r="K88" i="5"/>
  <c r="K83" i="5"/>
  <c r="K79" i="5"/>
  <c r="K74" i="5"/>
  <c r="AM133" i="1" l="1"/>
  <c r="BG127" i="1"/>
  <c r="BG124" i="1"/>
  <c r="BG121" i="1"/>
  <c r="BG118" i="1"/>
  <c r="BG115" i="1"/>
  <c r="BG112" i="1"/>
  <c r="BG109" i="1"/>
  <c r="BG106" i="1"/>
  <c r="BG103" i="1"/>
  <c r="BG100" i="1"/>
  <c r="BG97" i="1"/>
  <c r="BG94" i="1"/>
  <c r="BG91" i="1"/>
  <c r="BG88" i="1"/>
  <c r="BG85" i="1"/>
  <c r="BG82" i="1"/>
  <c r="BG79" i="1"/>
  <c r="BG76" i="1"/>
  <c r="BG73" i="1"/>
  <c r="BG70" i="1"/>
  <c r="BG67" i="1"/>
  <c r="BG64" i="1"/>
  <c r="BG61" i="1"/>
  <c r="BG58" i="1"/>
  <c r="BG55" i="1"/>
  <c r="BG52" i="1"/>
  <c r="BG49" i="1"/>
  <c r="BG46" i="1"/>
  <c r="BG43" i="1"/>
  <c r="BG40" i="1"/>
  <c r="BG37" i="1"/>
  <c r="BG34" i="1"/>
  <c r="BG31" i="1"/>
  <c r="BG28" i="1"/>
  <c r="BG22" i="1"/>
  <c r="BG19" i="1"/>
  <c r="BG16" i="1"/>
  <c r="BG13" i="1"/>
  <c r="AL132" i="1" l="1"/>
  <c r="AL131" i="1"/>
  <c r="AL85" i="1"/>
  <c r="AL70" i="1"/>
  <c r="AL58" i="1"/>
  <c r="AL52" i="1"/>
  <c r="AL43" i="1"/>
  <c r="AL40" i="1"/>
  <c r="AL31" i="1"/>
  <c r="L207" i="2"/>
  <c r="L206" i="2"/>
  <c r="L205" i="2"/>
  <c r="L204" i="2"/>
  <c r="L202" i="2"/>
  <c r="L203" i="2"/>
  <c r="L201" i="2"/>
  <c r="AL135" i="1" l="1"/>
  <c r="AL133" i="1"/>
  <c r="AK40" i="1"/>
  <c r="AK100" i="1"/>
  <c r="AK132" i="1"/>
  <c r="AK131" i="1"/>
  <c r="AK121" i="1"/>
  <c r="AK115" i="1"/>
  <c r="AK112" i="1"/>
  <c r="AK106" i="1"/>
  <c r="AK103" i="1"/>
  <c r="AK91" i="1"/>
  <c r="AK82" i="1"/>
  <c r="AK73" i="1"/>
  <c r="AK70" i="1"/>
  <c r="AK67" i="1"/>
  <c r="AK61" i="1"/>
  <c r="AK58" i="1"/>
  <c r="AK52" i="1"/>
  <c r="AK31" i="1"/>
  <c r="AK19" i="1"/>
  <c r="AK13" i="1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4" i="2"/>
  <c r="L183" i="2"/>
  <c r="L185" i="2"/>
  <c r="AK135" i="1" l="1"/>
  <c r="AK133" i="1"/>
  <c r="A132" i="1"/>
  <c r="A131" i="1"/>
  <c r="AJ132" i="1"/>
  <c r="AJ131" i="1"/>
  <c r="AJ52" i="1"/>
  <c r="AJ43" i="1"/>
  <c r="AJ31" i="1"/>
  <c r="AJ135" i="1" s="1"/>
  <c r="L182" i="2"/>
  <c r="L181" i="2"/>
  <c r="L180" i="2"/>
  <c r="AJ133" i="1" l="1"/>
  <c r="AI135" i="1"/>
  <c r="AI132" i="1"/>
  <c r="AI133" i="1" s="1"/>
  <c r="AI131" i="1"/>
  <c r="AI115" i="1"/>
  <c r="AI82" i="1"/>
  <c r="L179" i="2"/>
  <c r="L178" i="2"/>
  <c r="J101" i="6" l="1"/>
  <c r="I101" i="6"/>
  <c r="K101" i="6" s="1"/>
  <c r="K95" i="6"/>
  <c r="K90" i="6"/>
  <c r="K85" i="6"/>
  <c r="K80" i="6"/>
  <c r="K99" i="6"/>
  <c r="J73" i="6"/>
  <c r="I73" i="6"/>
  <c r="K71" i="6"/>
  <c r="K67" i="6"/>
  <c r="K62" i="6"/>
  <c r="K53" i="6"/>
  <c r="K48" i="6"/>
  <c r="K43" i="6"/>
  <c r="AH132" i="1"/>
  <c r="AH133" i="1" s="1"/>
  <c r="AH131" i="1"/>
  <c r="AH124" i="1"/>
  <c r="AH91" i="1"/>
  <c r="AH79" i="1"/>
  <c r="AH55" i="1"/>
  <c r="AH135" i="1" s="1"/>
  <c r="AH49" i="1"/>
  <c r="AG58" i="1"/>
  <c r="AG127" i="1"/>
  <c r="AG103" i="1"/>
  <c r="AG70" i="1"/>
  <c r="AG34" i="1"/>
  <c r="AG19" i="1"/>
  <c r="L172" i="2"/>
  <c r="L171" i="2"/>
  <c r="L170" i="2"/>
  <c r="L169" i="2"/>
  <c r="L168" i="2"/>
  <c r="L167" i="2"/>
  <c r="L177" i="2"/>
  <c r="L176" i="2"/>
  <c r="L175" i="2"/>
  <c r="L174" i="2"/>
  <c r="L173" i="2"/>
  <c r="K73" i="6" l="1"/>
  <c r="AG135" i="1"/>
  <c r="AG132" i="1"/>
  <c r="AF132" i="1"/>
  <c r="AG131" i="1"/>
  <c r="AF131" i="1"/>
  <c r="K87" i="5"/>
  <c r="K78" i="5"/>
  <c r="K73" i="5"/>
  <c r="AF100" i="1"/>
  <c r="AF67" i="1"/>
  <c r="AF13" i="1"/>
  <c r="AF135" i="1" s="1"/>
  <c r="L166" i="2"/>
  <c r="L165" i="2"/>
  <c r="L164" i="2"/>
  <c r="AF133" i="1" l="1"/>
  <c r="AG133" i="1"/>
  <c r="AE132" i="1"/>
  <c r="AC132" i="1"/>
  <c r="AB132" i="1"/>
  <c r="AA132" i="1"/>
  <c r="Z132" i="1"/>
  <c r="Y132" i="1"/>
  <c r="X132" i="1"/>
  <c r="X133" i="1" s="1"/>
  <c r="AE131" i="1"/>
  <c r="AC131" i="1"/>
  <c r="AC133" i="1" s="1"/>
  <c r="AB131" i="1"/>
  <c r="AA131" i="1"/>
  <c r="Z131" i="1"/>
  <c r="Y131" i="1"/>
  <c r="Y133" i="1" s="1"/>
  <c r="X131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G132" i="1"/>
  <c r="BG131" i="1"/>
  <c r="AD132" i="1"/>
  <c r="AD131" i="1"/>
  <c r="AB133" i="1" l="1"/>
  <c r="F133" i="1"/>
  <c r="N133" i="1"/>
  <c r="G133" i="1"/>
  <c r="K133" i="1"/>
  <c r="O133" i="1"/>
  <c r="S133" i="1"/>
  <c r="W133" i="1"/>
  <c r="J133" i="1"/>
  <c r="V133" i="1"/>
  <c r="D133" i="1"/>
  <c r="H133" i="1"/>
  <c r="L133" i="1"/>
  <c r="P133" i="1"/>
  <c r="T133" i="1"/>
  <c r="R133" i="1"/>
  <c r="E133" i="1"/>
  <c r="I133" i="1"/>
  <c r="M133" i="1"/>
  <c r="Q133" i="1"/>
  <c r="U133" i="1"/>
  <c r="Z133" i="1"/>
  <c r="AE133" i="1"/>
  <c r="AA133" i="1"/>
  <c r="AE124" i="1"/>
  <c r="AE112" i="1"/>
  <c r="AE70" i="1"/>
  <c r="AE67" i="1"/>
  <c r="AE61" i="1"/>
  <c r="AE58" i="1"/>
  <c r="AE43" i="1"/>
  <c r="AE40" i="1"/>
  <c r="AE19" i="1"/>
  <c r="AE13" i="1"/>
  <c r="L163" i="2"/>
  <c r="L162" i="2"/>
  <c r="L161" i="2"/>
  <c r="L160" i="2"/>
  <c r="L159" i="2"/>
  <c r="L158" i="2"/>
  <c r="L157" i="2"/>
  <c r="L156" i="2"/>
  <c r="L155" i="2"/>
  <c r="L154" i="2"/>
  <c r="AE135" i="1" l="1"/>
  <c r="AD133" i="1"/>
  <c r="AD82" i="1"/>
  <c r="AD52" i="1"/>
  <c r="AD31" i="1"/>
  <c r="L153" i="2"/>
  <c r="L152" i="2"/>
  <c r="L151" i="2"/>
  <c r="AD135" i="1" l="1"/>
  <c r="F4" i="8"/>
  <c r="F11" i="8" s="1"/>
  <c r="G4" i="8"/>
  <c r="H4" i="8" s="1"/>
  <c r="F5" i="8"/>
  <c r="G5" i="8"/>
  <c r="H5" i="8" s="1"/>
  <c r="F6" i="8"/>
  <c r="G6" i="8"/>
  <c r="H6" i="8"/>
  <c r="F7" i="8"/>
  <c r="H7" i="8" s="1"/>
  <c r="G7" i="8"/>
  <c r="F8" i="8"/>
  <c r="G8" i="8"/>
  <c r="H8" i="8" s="1"/>
  <c r="F9" i="8"/>
  <c r="G9" i="8"/>
  <c r="H9" i="8"/>
  <c r="B11" i="8"/>
  <c r="C11" i="8"/>
  <c r="D11" i="8"/>
  <c r="E11" i="8"/>
  <c r="F13" i="8"/>
  <c r="F19" i="8" s="1"/>
  <c r="G13" i="8"/>
  <c r="H13" i="8" s="1"/>
  <c r="F14" i="8"/>
  <c r="G14" i="8"/>
  <c r="H14" i="8"/>
  <c r="F15" i="8"/>
  <c r="G15" i="8"/>
  <c r="H15" i="8"/>
  <c r="F16" i="8"/>
  <c r="H16" i="8" s="1"/>
  <c r="G16" i="8"/>
  <c r="F17" i="8"/>
  <c r="G17" i="8"/>
  <c r="H17" i="8" s="1"/>
  <c r="B19" i="8"/>
  <c r="C19" i="8"/>
  <c r="D19" i="8"/>
  <c r="E19" i="8"/>
  <c r="K35" i="6"/>
  <c r="K30" i="6"/>
  <c r="K25" i="6"/>
  <c r="K20" i="6"/>
  <c r="K15" i="6"/>
  <c r="K10" i="6"/>
  <c r="K12" i="5"/>
  <c r="K27" i="5"/>
  <c r="K32" i="5"/>
  <c r="K22" i="5"/>
  <c r="K17" i="5"/>
  <c r="K43" i="5"/>
  <c r="K48" i="5"/>
  <c r="K53" i="5"/>
  <c r="K58" i="5"/>
  <c r="K63" i="5"/>
  <c r="AC82" i="1"/>
  <c r="AC121" i="1"/>
  <c r="AC73" i="1"/>
  <c r="AC52" i="1"/>
  <c r="AC40" i="1"/>
  <c r="AC37" i="1"/>
  <c r="AB109" i="1"/>
  <c r="AB94" i="1"/>
  <c r="AB88" i="1"/>
  <c r="AB85" i="1"/>
  <c r="AB76" i="1"/>
  <c r="L150" i="2"/>
  <c r="L149" i="2"/>
  <c r="L148" i="2"/>
  <c r="L147" i="2"/>
  <c r="L146" i="2"/>
  <c r="L140" i="2"/>
  <c r="L141" i="2"/>
  <c r="L142" i="2"/>
  <c r="L143" i="2"/>
  <c r="L144" i="2"/>
  <c r="L145" i="2"/>
  <c r="G19" i="8" l="1"/>
  <c r="G11" i="8"/>
  <c r="AC135" i="1"/>
  <c r="AB135" i="1"/>
  <c r="AA118" i="1"/>
  <c r="AA115" i="1"/>
  <c r="AA106" i="1"/>
  <c r="AA43" i="1"/>
  <c r="AA31" i="1"/>
  <c r="L135" i="2"/>
  <c r="L136" i="2"/>
  <c r="L137" i="2"/>
  <c r="L138" i="2"/>
  <c r="L139" i="2"/>
  <c r="AA135" i="1" l="1"/>
  <c r="Y121" i="1"/>
  <c r="Y112" i="1"/>
  <c r="Y85" i="1"/>
  <c r="Y82" i="1"/>
  <c r="Z67" i="1"/>
  <c r="Z61" i="1"/>
  <c r="Y43" i="1"/>
  <c r="Y40" i="1"/>
  <c r="Y13" i="1"/>
  <c r="L134" i="2"/>
  <c r="L133" i="2"/>
  <c r="L132" i="2"/>
  <c r="L130" i="2"/>
  <c r="L131" i="2"/>
  <c r="L129" i="2"/>
  <c r="L128" i="2"/>
  <c r="L127" i="2"/>
  <c r="L126" i="2"/>
  <c r="L125" i="2"/>
  <c r="L124" i="2"/>
  <c r="B41" i="4" l="1"/>
  <c r="Z135" i="1"/>
  <c r="Y100" i="1"/>
  <c r="Y28" i="1"/>
  <c r="Y135" i="1" s="1"/>
  <c r="X16" i="1"/>
  <c r="X135" i="1" s="1"/>
  <c r="L123" i="2"/>
  <c r="V85" i="1" l="1"/>
  <c r="V112" i="1"/>
  <c r="V121" i="1"/>
  <c r="W70" i="1"/>
  <c r="V70" i="1"/>
  <c r="W58" i="1"/>
  <c r="V58" i="1"/>
  <c r="V31" i="1"/>
  <c r="L122" i="2"/>
  <c r="L121" i="2"/>
  <c r="L120" i="2"/>
  <c r="L119" i="2"/>
  <c r="L118" i="2"/>
  <c r="L117" i="2"/>
  <c r="L116" i="2"/>
  <c r="L115" i="2"/>
  <c r="V135" i="1" l="1"/>
  <c r="W135" i="1"/>
  <c r="U121" i="1"/>
  <c r="U88" i="1"/>
  <c r="U82" i="1"/>
  <c r="U70" i="1"/>
  <c r="U52" i="1"/>
  <c r="U34" i="1"/>
  <c r="L114" i="2"/>
  <c r="L113" i="2"/>
  <c r="L112" i="2"/>
  <c r="L111" i="2"/>
  <c r="L110" i="2"/>
  <c r="L109" i="2"/>
  <c r="U135" i="1" l="1"/>
  <c r="BG25" i="1"/>
  <c r="S88" i="1" l="1"/>
  <c r="S76" i="1"/>
  <c r="S94" i="1"/>
  <c r="S85" i="1"/>
  <c r="S109" i="1"/>
  <c r="L108" i="2"/>
  <c r="L107" i="2"/>
  <c r="L106" i="2"/>
  <c r="L105" i="2"/>
  <c r="L104" i="2"/>
  <c r="K34" i="6" l="1"/>
  <c r="K29" i="6"/>
  <c r="K24" i="6"/>
  <c r="K19" i="6"/>
  <c r="K14" i="6"/>
  <c r="K9" i="6"/>
  <c r="S135" i="1"/>
  <c r="T121" i="1"/>
  <c r="T73" i="1"/>
  <c r="T82" i="1"/>
  <c r="T52" i="1"/>
  <c r="T40" i="1"/>
  <c r="T37" i="1"/>
  <c r="L103" i="2"/>
  <c r="L102" i="2"/>
  <c r="L101" i="2"/>
  <c r="L100" i="2"/>
  <c r="L99" i="2"/>
  <c r="L98" i="2"/>
  <c r="T135" i="1" l="1"/>
  <c r="R106" i="1"/>
  <c r="R118" i="1"/>
  <c r="R115" i="1"/>
  <c r="R43" i="1"/>
  <c r="R31" i="1"/>
  <c r="L97" i="2"/>
  <c r="L96" i="2"/>
  <c r="L95" i="2"/>
  <c r="L94" i="2"/>
  <c r="L93" i="2"/>
  <c r="R135" i="1" l="1"/>
  <c r="Q82" i="1"/>
  <c r="Q70" i="1"/>
  <c r="Q52" i="1"/>
  <c r="Q43" i="1"/>
  <c r="Q40" i="1"/>
  <c r="Q31" i="1"/>
  <c r="L92" i="2"/>
  <c r="L91" i="2"/>
  <c r="L90" i="2"/>
  <c r="L89" i="2"/>
  <c r="L88" i="2"/>
  <c r="L87" i="2"/>
  <c r="Q135" i="1" l="1"/>
  <c r="P115" i="1"/>
  <c r="P112" i="1"/>
  <c r="P31" i="1"/>
  <c r="P135" i="1" s="1"/>
  <c r="L86" i="2"/>
  <c r="L85" i="2"/>
  <c r="L84" i="2"/>
  <c r="O124" i="1" l="1"/>
  <c r="O121" i="1"/>
  <c r="O112" i="1"/>
  <c r="O82" i="1"/>
  <c r="O70" i="1"/>
  <c r="O67" i="1"/>
  <c r="O61" i="1"/>
  <c r="O58" i="1"/>
  <c r="O52" i="1"/>
  <c r="O43" i="1"/>
  <c r="O40" i="1"/>
  <c r="O31" i="1"/>
  <c r="O19" i="1"/>
  <c r="O13" i="1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O135" i="1" l="1"/>
  <c r="K66" i="6" l="1"/>
  <c r="N124" i="1"/>
  <c r="M103" i="1"/>
  <c r="N79" i="1"/>
  <c r="M70" i="1"/>
  <c r="M64" i="1"/>
  <c r="M58" i="1"/>
  <c r="N55" i="1"/>
  <c r="N49" i="1"/>
  <c r="M34" i="1"/>
  <c r="M19" i="1"/>
  <c r="L69" i="2"/>
  <c r="L68" i="2"/>
  <c r="L67" i="2"/>
  <c r="L66" i="2"/>
  <c r="L65" i="2"/>
  <c r="L64" i="2"/>
  <c r="L63" i="2"/>
  <c r="L62" i="2"/>
  <c r="L61" i="2"/>
  <c r="L60" i="2"/>
  <c r="M135" i="1" l="1"/>
  <c r="N135" i="1"/>
  <c r="J89" i="3"/>
  <c r="L112" i="1"/>
  <c r="L100" i="1"/>
  <c r="L67" i="1"/>
  <c r="L13" i="1"/>
  <c r="L59" i="2"/>
  <c r="L58" i="2"/>
  <c r="L57" i="2"/>
  <c r="L56" i="2"/>
  <c r="L135" i="1" l="1"/>
  <c r="B57" i="4"/>
  <c r="K55" i="1" l="1"/>
  <c r="K79" i="1"/>
  <c r="K124" i="1"/>
  <c r="K112" i="1"/>
  <c r="K46" i="1"/>
  <c r="K61" i="1"/>
  <c r="K67" i="1"/>
  <c r="K13" i="1"/>
  <c r="I88" i="1"/>
  <c r="J121" i="1"/>
  <c r="I76" i="1"/>
  <c r="I73" i="1"/>
  <c r="J70" i="1"/>
  <c r="J40" i="1"/>
  <c r="J34" i="1"/>
  <c r="I31" i="1"/>
  <c r="I115" i="1"/>
  <c r="J118" i="1"/>
  <c r="J109" i="1"/>
  <c r="I106" i="1"/>
  <c r="I100" i="1"/>
  <c r="I58" i="1"/>
  <c r="I52" i="1"/>
  <c r="I82" i="1"/>
  <c r="L53" i="2"/>
  <c r="L52" i="2"/>
  <c r="L55" i="2"/>
  <c r="L54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K135" i="1" l="1"/>
  <c r="I135" i="1"/>
  <c r="J135" i="1"/>
  <c r="H112" i="1"/>
  <c r="H115" i="1"/>
  <c r="H85" i="1"/>
  <c r="H82" i="1"/>
  <c r="H58" i="1"/>
  <c r="H52" i="1"/>
  <c r="H31" i="1"/>
  <c r="H135" i="1" l="1"/>
  <c r="L31" i="2"/>
  <c r="L30" i="2"/>
  <c r="L29" i="2"/>
  <c r="L28" i="2"/>
  <c r="L27" i="2"/>
  <c r="L26" i="2"/>
  <c r="L25" i="2"/>
  <c r="L24" i="2" l="1"/>
  <c r="G16" i="1"/>
  <c r="G135" i="1" s="1"/>
  <c r="F115" i="1" l="1"/>
  <c r="BC129" i="1" l="1"/>
  <c r="BB129" i="1"/>
  <c r="BB128" i="1"/>
  <c r="BB130" i="1" s="1"/>
  <c r="BC24" i="1"/>
  <c r="BB24" i="1"/>
  <c r="BB23" i="1"/>
  <c r="BB25" i="1" s="1"/>
  <c r="BC21" i="1"/>
  <c r="BB21" i="1"/>
  <c r="BB20" i="1"/>
  <c r="BB22" i="1" s="1"/>
  <c r="F121" i="1"/>
  <c r="F88" i="1"/>
  <c r="F85" i="1"/>
  <c r="F82" i="1"/>
  <c r="F58" i="1"/>
  <c r="F52" i="1"/>
  <c r="F43" i="1"/>
  <c r="F40" i="1"/>
  <c r="F31" i="1"/>
  <c r="E70" i="1"/>
  <c r="L23" i="2"/>
  <c r="L22" i="2"/>
  <c r="L21" i="2"/>
  <c r="L20" i="2"/>
  <c r="L19" i="2"/>
  <c r="L18" i="2"/>
  <c r="L17" i="2"/>
  <c r="L16" i="2"/>
  <c r="L15" i="2"/>
  <c r="L14" i="2"/>
  <c r="L13" i="2"/>
  <c r="F135" i="1" l="1"/>
  <c r="A112" i="1"/>
  <c r="BI112" i="1" s="1"/>
  <c r="A82" i="1"/>
  <c r="BI82" i="1" s="1"/>
  <c r="A124" i="1"/>
  <c r="BI124" i="1" s="1"/>
  <c r="A121" i="1"/>
  <c r="BI121" i="1" s="1"/>
  <c r="A109" i="1"/>
  <c r="BI109" i="1" s="1"/>
  <c r="A97" i="1"/>
  <c r="A94" i="1"/>
  <c r="A91" i="1"/>
  <c r="A64" i="1"/>
  <c r="BI64" i="1" s="1"/>
  <c r="A49" i="1"/>
  <c r="BI49" i="1" s="1"/>
  <c r="A46" i="1"/>
  <c r="BI46" i="1" s="1"/>
  <c r="A37" i="1"/>
  <c r="BI37" i="1" s="1"/>
  <c r="A28" i="1"/>
  <c r="BI28" i="1" s="1"/>
  <c r="A22" i="1"/>
  <c r="A16" i="1"/>
  <c r="BI16" i="1" s="1"/>
  <c r="D85" i="1" l="1"/>
  <c r="D118" i="1"/>
  <c r="D70" i="1"/>
  <c r="J30" i="3"/>
  <c r="L11" i="2"/>
  <c r="L9" i="2"/>
  <c r="J69" i="3" l="1"/>
  <c r="J19" i="5" l="1"/>
  <c r="I19" i="5"/>
  <c r="K41" i="4" l="1"/>
  <c r="K57" i="5"/>
  <c r="I97" i="6" l="1"/>
  <c r="J97" i="6"/>
  <c r="I82" i="6"/>
  <c r="J82" i="6"/>
  <c r="I92" i="6"/>
  <c r="J92" i="6"/>
  <c r="I87" i="6"/>
  <c r="J87" i="6"/>
  <c r="J55" i="6"/>
  <c r="I55" i="6"/>
  <c r="J103" i="6" l="1"/>
  <c r="I103" i="6"/>
  <c r="K92" i="6"/>
  <c r="K82" i="6"/>
  <c r="K97" i="6"/>
  <c r="K87" i="6"/>
  <c r="J22" i="3" l="1"/>
  <c r="A133" i="1" l="1"/>
  <c r="A127" i="1"/>
  <c r="BI127" i="1" s="1"/>
  <c r="A118" i="1"/>
  <c r="A115" i="1"/>
  <c r="BI115" i="1" s="1"/>
  <c r="A106" i="1"/>
  <c r="BI106" i="1" s="1"/>
  <c r="A103" i="1"/>
  <c r="BI103" i="1" s="1"/>
  <c r="A100" i="1"/>
  <c r="BI100" i="1" s="1"/>
  <c r="A85" i="1"/>
  <c r="A76" i="1"/>
  <c r="BI76" i="1" s="1"/>
  <c r="A73" i="1"/>
  <c r="BI73" i="1" s="1"/>
  <c r="A70" i="1"/>
  <c r="A67" i="1"/>
  <c r="BI67" i="1" s="1"/>
  <c r="A61" i="1"/>
  <c r="BI61" i="1" s="1"/>
  <c r="A58" i="1"/>
  <c r="BI58" i="1" s="1"/>
  <c r="A52" i="1"/>
  <c r="A43" i="1"/>
  <c r="BI43" i="1" s="1"/>
  <c r="A40" i="1"/>
  <c r="BI40" i="1" s="1"/>
  <c r="A19" i="1"/>
  <c r="BI19" i="1" s="1"/>
  <c r="A13" i="1"/>
  <c r="A34" i="1"/>
  <c r="A31" i="1"/>
  <c r="D52" i="1" l="1"/>
  <c r="D34" i="1"/>
  <c r="D31" i="1"/>
  <c r="K94" i="6" l="1"/>
  <c r="K89" i="6"/>
  <c r="K84" i="6"/>
  <c r="K79" i="6"/>
  <c r="K103" i="6" l="1"/>
  <c r="J94" i="3" l="1"/>
  <c r="BI118" i="1" l="1"/>
  <c r="BI34" i="1"/>
  <c r="BI85" i="1" l="1"/>
  <c r="L8" i="2" l="1"/>
  <c r="L10" i="2"/>
  <c r="J69" i="6" l="1"/>
  <c r="I69" i="6"/>
  <c r="J64" i="6"/>
  <c r="I64" i="6"/>
  <c r="K61" i="6"/>
  <c r="J59" i="6"/>
  <c r="I59" i="6"/>
  <c r="K57" i="6"/>
  <c r="K52" i="6"/>
  <c r="J50" i="6"/>
  <c r="I50" i="6"/>
  <c r="K47" i="6"/>
  <c r="J45" i="6"/>
  <c r="I45" i="6"/>
  <c r="K42" i="6"/>
  <c r="J37" i="6"/>
  <c r="I37" i="6"/>
  <c r="J32" i="6"/>
  <c r="I32" i="6"/>
  <c r="J27" i="6"/>
  <c r="I27" i="6"/>
  <c r="J22" i="6"/>
  <c r="I22" i="6"/>
  <c r="J17" i="6"/>
  <c r="I17" i="6"/>
  <c r="J12" i="6"/>
  <c r="I12" i="6"/>
  <c r="J89" i="5"/>
  <c r="I89" i="5"/>
  <c r="K86" i="5"/>
  <c r="J84" i="5"/>
  <c r="I84" i="5"/>
  <c r="K82" i="5"/>
  <c r="J80" i="5"/>
  <c r="I80" i="5"/>
  <c r="K77" i="5"/>
  <c r="J75" i="5"/>
  <c r="I75" i="5"/>
  <c r="K72" i="5"/>
  <c r="K62" i="5"/>
  <c r="J55" i="5"/>
  <c r="I55" i="5"/>
  <c r="K52" i="5"/>
  <c r="J50" i="5"/>
  <c r="I50" i="5"/>
  <c r="K47" i="5"/>
  <c r="J45" i="5"/>
  <c r="I45" i="5"/>
  <c r="K42" i="5"/>
  <c r="J34" i="5"/>
  <c r="I34" i="5"/>
  <c r="K31" i="5"/>
  <c r="K26" i="5"/>
  <c r="J24" i="5"/>
  <c r="I24" i="5"/>
  <c r="K21" i="5"/>
  <c r="K16" i="5"/>
  <c r="J14" i="5"/>
  <c r="I14" i="5"/>
  <c r="K11" i="5"/>
  <c r="J26" i="3"/>
  <c r="J113" i="3" s="1"/>
  <c r="L12" i="2"/>
  <c r="L7" i="2"/>
  <c r="K34" i="5" l="1"/>
  <c r="J75" i="6"/>
  <c r="I75" i="6"/>
  <c r="J38" i="5"/>
  <c r="J69" i="5"/>
  <c r="I69" i="5"/>
  <c r="I38" i="5"/>
  <c r="K27" i="6"/>
  <c r="K50" i="6"/>
  <c r="K59" i="6"/>
  <c r="K69" i="6"/>
  <c r="K32" i="6"/>
  <c r="K55" i="6"/>
  <c r="K64" i="6"/>
  <c r="K17" i="6"/>
  <c r="I39" i="6"/>
  <c r="K37" i="6"/>
  <c r="K22" i="6"/>
  <c r="J39" i="6"/>
  <c r="K12" i="6"/>
  <c r="K89" i="5"/>
  <c r="K84" i="5"/>
  <c r="K29" i="5"/>
  <c r="K24" i="5"/>
  <c r="K60" i="5"/>
  <c r="K55" i="5"/>
  <c r="K50" i="5"/>
  <c r="I91" i="5"/>
  <c r="J91" i="5"/>
  <c r="K19" i="5"/>
  <c r="K45" i="5"/>
  <c r="K80" i="5"/>
  <c r="K65" i="5"/>
  <c r="K45" i="6"/>
  <c r="K14" i="5"/>
  <c r="K75" i="5"/>
  <c r="BE134" i="1"/>
  <c r="E135" i="1"/>
  <c r="K75" i="6" l="1"/>
  <c r="I108" i="6"/>
  <c r="J108" i="6"/>
  <c r="K39" i="6"/>
  <c r="K91" i="5"/>
  <c r="K38" i="5"/>
  <c r="K69" i="5"/>
  <c r="BI70" i="1"/>
  <c r="BI52" i="1"/>
  <c r="BG133" i="1"/>
  <c r="D135" i="1"/>
  <c r="BI31" i="1"/>
  <c r="K108" i="6" l="1"/>
  <c r="BB133" i="1"/>
  <c r="L274" i="2"/>
  <c r="BI13" i="1"/>
  <c r="BC132" i="1"/>
</calcChain>
</file>

<file path=xl/sharedStrings.xml><?xml version="1.0" encoding="utf-8"?>
<sst xmlns="http://schemas.openxmlformats.org/spreadsheetml/2006/main" count="2697" uniqueCount="657">
  <si>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</si>
  <si>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</si>
  <si>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</si>
  <si>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</si>
  <si>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</si>
  <si>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</si>
  <si>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</si>
  <si>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</si>
  <si>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</si>
  <si>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</si>
  <si>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</si>
  <si>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</si>
  <si>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</si>
  <si>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</si>
  <si>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</si>
  <si>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</si>
  <si>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</si>
  <si>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</si>
  <si>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</si>
  <si>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</si>
  <si>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</si>
  <si>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</si>
  <si>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</si>
  <si>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</si>
  <si>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</si>
  <si>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</si>
  <si>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</si>
  <si>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</si>
  <si>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</si>
  <si>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</si>
  <si>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</si>
  <si>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</si>
  <si>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</si>
  <si>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</si>
  <si>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</si>
  <si>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</si>
  <si>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</si>
  <si>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</si>
  <si>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</si>
  <si>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</si>
  <si>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</si>
  <si>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</si>
  <si>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</si>
  <si>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</si>
  <si>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</si>
  <si>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</si>
  <si>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</si>
  <si>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</si>
  <si>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</si>
  <si>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</si>
  <si>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</si>
  <si>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</si>
  <si>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</si>
  <si>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</si>
  <si>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</si>
  <si>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</si>
  <si>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</si>
  <si>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</si>
  <si>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</si>
  <si>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</si>
  <si>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</si>
  <si>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</si>
  <si>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</si>
  <si>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</si>
  <si>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</si>
  <si>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</si>
  <si>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</si>
  <si>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</si>
  <si>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</si>
  <si>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</si>
  <si>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</si>
  <si>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</si>
  <si>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</si>
  <si>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</si>
  <si>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</si>
  <si>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</si>
  <si>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</si>
  <si>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</si>
  <si>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</si>
  <si>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</si>
  <si>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</si>
  <si>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</si>
  <si>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</si>
  <si>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</si>
  <si>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</si>
  <si>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</si>
  <si>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</si>
  <si>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</si>
  <si>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</si>
  <si>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</si>
  <si>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</si>
  <si>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</si>
  <si>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</si>
  <si>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</si>
  <si>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</si>
  <si>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</si>
  <si>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</si>
  <si>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</si>
  <si>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</si>
  <si>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</si>
  <si>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</si>
  <si>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</si>
  <si>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</si>
  <si>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</si>
  <si>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</si>
  <si>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</si>
  <si>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</si>
  <si>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</si>
  <si>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</si>
  <si>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</si>
  <si>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</si>
  <si>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</si>
  <si>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</si>
  <si>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</si>
  <si>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</si>
  <si>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</si>
  <si>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</si>
  <si>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</si>
  <si>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</si>
  <si>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</si>
  <si>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</si>
  <si>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</si>
  <si>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</si>
  <si>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</si>
  <si>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</si>
  <si>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</si>
  <si>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</si>
  <si>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</si>
  <si>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</si>
  <si>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</si>
  <si>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</si>
  <si>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</si>
  <si>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</si>
  <si>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Vire</t>
  </si>
  <si>
    <t>Mariette Laure</t>
  </si>
  <si>
    <t>2 ème</t>
  </si>
  <si>
    <t>3 ème</t>
  </si>
  <si>
    <t>Leprince Christine</t>
  </si>
  <si>
    <t>Bourel Daniel</t>
  </si>
  <si>
    <t>nominés</t>
  </si>
  <si>
    <t>CLAVIER Fanfan 2</t>
  </si>
  <si>
    <t>MARIETTE Laure</t>
  </si>
  <si>
    <t>LECORDIER Emmanuel</t>
  </si>
  <si>
    <t>LEPRINCE Christine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</si>
  <si>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</si>
  <si>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</si>
  <si>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</si>
  <si>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</si>
  <si>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</si>
  <si>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</si>
  <si>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</si>
  <si>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</si>
  <si>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</si>
  <si>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</si>
  <si>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</si>
  <si>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</si>
  <si>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</si>
  <si>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</si>
  <si>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</si>
  <si>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</si>
  <si>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</si>
  <si>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</si>
  <si>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</si>
  <si>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</si>
  <si>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</si>
  <si>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</si>
  <si>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</si>
  <si>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</si>
  <si>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</si>
  <si>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</si>
  <si>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</si>
  <si>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</si>
  <si>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</si>
  <si>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</si>
  <si>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</si>
  <si>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</si>
  <si>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</si>
  <si>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</si>
  <si>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</si>
  <si>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</si>
  <si>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</si>
  <si>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</si>
  <si>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</si>
  <si>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</si>
  <si>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</si>
  <si>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</si>
  <si>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</si>
  <si>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</si>
  <si>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</si>
  <si>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</si>
  <si>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</si>
  <si>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</si>
  <si>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</si>
  <si>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</si>
  <si>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</si>
  <si>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</si>
  <si>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</si>
  <si>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</si>
  <si>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</si>
  <si>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</si>
  <si>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</si>
  <si>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</si>
  <si>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</si>
  <si>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</si>
  <si>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</si>
  <si>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</si>
  <si>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</si>
  <si>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</si>
  <si>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Poirot Lucien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</si>
  <si>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</si>
  <si>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</si>
  <si>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</si>
  <si>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</si>
  <si>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</si>
  <si>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</si>
  <si>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</si>
  <si>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</si>
  <si>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</si>
  <si>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</si>
  <si>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</si>
  <si>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</si>
  <si>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ROULLAND Christophe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</si>
  <si>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</si>
  <si>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</si>
  <si>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</si>
  <si>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</si>
  <si>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</si>
  <si>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</si>
  <si>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</si>
  <si>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</si>
  <si>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</si>
  <si>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6 èmes</t>
  </si>
  <si>
    <t>Macao</t>
  </si>
  <si>
    <t>Yvetot</t>
  </si>
  <si>
    <t>Metivier Virginie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</si>
  <si>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</si>
  <si>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</si>
  <si>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</si>
  <si>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</si>
  <si>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</si>
  <si>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</si>
  <si>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</si>
  <si>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</si>
  <si>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1 ers</t>
  </si>
  <si>
    <t>attendre</t>
  </si>
  <si>
    <t>annuel</t>
  </si>
  <si>
    <t>Métivier Virginie</t>
  </si>
  <si>
    <t>BOCE  Valentin</t>
  </si>
  <si>
    <t>GADAIS Stéphane</t>
  </si>
  <si>
    <t>Gadais Lucie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</si>
  <si>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</si>
  <si>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</si>
  <si>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</si>
  <si>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</si>
  <si>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Régionale   1  Equipe   2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</si>
  <si>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</si>
  <si>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</si>
  <si>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</si>
  <si>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</si>
  <si>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</si>
  <si>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</si>
  <si>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</si>
  <si>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</si>
  <si>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</si>
  <si>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>204,38 / 8</t>
  </si>
  <si>
    <t>J 1 comités</t>
  </si>
  <si>
    <t>CLAVIER Fanfan , DELAFOSSE Florian, LECARPENTIER Denis</t>
  </si>
  <si>
    <t>Bad   Boys    Saint - Lô     :   Palmarès  de  la  saison  2022  -  2023</t>
  </si>
  <si>
    <t>Bad  Boys  Saint - Lô  : les nominés du palmarès   2022  -  2023</t>
  </si>
  <si>
    <t>10 99377</t>
  </si>
  <si>
    <t>1  61953</t>
  </si>
  <si>
    <t>91 71368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</si>
  <si>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</si>
  <si>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</si>
  <si>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</si>
  <si>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</si>
  <si>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</si>
  <si>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</si>
  <si>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</si>
  <si>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</si>
  <si>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</si>
  <si>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</si>
  <si>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</si>
  <si>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9 èmes</t>
  </si>
  <si>
    <t>7 ème</t>
  </si>
  <si>
    <t>12 èmes</t>
  </si>
  <si>
    <t>17 ème</t>
  </si>
  <si>
    <t>10 èmes</t>
  </si>
  <si>
    <t>GENEVIEVE</t>
  </si>
  <si>
    <t>Teddy</t>
  </si>
  <si>
    <t>23;121579</t>
  </si>
  <si>
    <t>LEGARSON</t>
  </si>
  <si>
    <t>Victor</t>
  </si>
  <si>
    <t>23;121578</t>
  </si>
  <si>
    <t>vire</t>
  </si>
  <si>
    <t xml:space="preserve">chpt </t>
  </si>
  <si>
    <t>jeunes</t>
  </si>
  <si>
    <t>J 1</t>
  </si>
  <si>
    <t>bayeux</t>
  </si>
  <si>
    <t>trio</t>
  </si>
  <si>
    <t>viking</t>
  </si>
  <si>
    <t>1 scr</t>
  </si>
  <si>
    <t>4 ème</t>
  </si>
  <si>
    <t>chpt jeunes  cadet J 1</t>
  </si>
  <si>
    <t>national double ttmp</t>
  </si>
  <si>
    <t>2 hdp</t>
  </si>
  <si>
    <t>20 èmes</t>
  </si>
  <si>
    <t>21 ème</t>
  </si>
  <si>
    <t>Métivier Chantal</t>
  </si>
  <si>
    <t>24 ème</t>
  </si>
  <si>
    <t>ttmp</t>
  </si>
  <si>
    <t>16 ème</t>
  </si>
  <si>
    <t>Chpt FR doub région  elites</t>
  </si>
  <si>
    <t>2 scr</t>
  </si>
  <si>
    <t>1 ères</t>
  </si>
  <si>
    <t>3 èmes</t>
  </si>
  <si>
    <t>D</t>
  </si>
  <si>
    <t>E</t>
  </si>
  <si>
    <t>8 èmes</t>
  </si>
  <si>
    <t>11 èmes</t>
  </si>
  <si>
    <t>F</t>
  </si>
  <si>
    <t>G</t>
  </si>
  <si>
    <t>I</t>
  </si>
  <si>
    <t>Chpt FR doub depart honneur</t>
  </si>
  <si>
    <t>Laroque Elisabeth</t>
  </si>
  <si>
    <t>J</t>
  </si>
  <si>
    <t>K</t>
  </si>
  <si>
    <t>Genevieve Teddy</t>
  </si>
  <si>
    <t>5 èmes</t>
  </si>
  <si>
    <t>Legarson Victor</t>
  </si>
  <si>
    <t>Chpt FR doub district excel.</t>
  </si>
  <si>
    <t>elites</t>
  </si>
  <si>
    <t>excel</t>
  </si>
  <si>
    <t>ch Fr doub</t>
  </si>
  <si>
    <t>honneur</t>
  </si>
  <si>
    <t>depart</t>
  </si>
  <si>
    <t>distrit</t>
  </si>
  <si>
    <t>region</t>
  </si>
  <si>
    <t>LEPARQUIER Christel - MERCIER Régine</t>
  </si>
  <si>
    <t>CLAVIER Fanfan - METIVIER Virginie</t>
  </si>
  <si>
    <t>MESNIER Fanfan 1  - MOREL Anne Gaelle</t>
  </si>
  <si>
    <t>DELAFOSSE Florian - LECARPENTIER Denis</t>
  </si>
  <si>
    <t>HORION François - POIROT Lucien</t>
  </si>
  <si>
    <t>METIVIER Chantal - GADAIS Lucie</t>
  </si>
  <si>
    <t>LECORDIER Lolita - MARIETTE Laure</t>
  </si>
  <si>
    <t>METIVIER Chantal</t>
  </si>
  <si>
    <t>LEPARQUIER Christel</t>
  </si>
  <si>
    <t>GENEVIEVE Teddy</t>
  </si>
  <si>
    <t>LEGARSON Victor</t>
  </si>
  <si>
    <t>chpt clubs R 1 Dames</t>
  </si>
  <si>
    <t>3 scr</t>
  </si>
  <si>
    <t>chpt clubs</t>
  </si>
  <si>
    <t xml:space="preserve">R 1 </t>
  </si>
  <si>
    <t>Dames</t>
  </si>
  <si>
    <t>ASSELIN - LAROQUE - METIVIER Ch. - MARIETTE</t>
  </si>
  <si>
    <t>Chpt Clubs R 1 Dames</t>
  </si>
  <si>
    <t>chpt clubs R 1 Hommes</t>
  </si>
  <si>
    <t>5 scr</t>
  </si>
  <si>
    <t>chpt clubs R 2 Hommes</t>
  </si>
  <si>
    <t>4 scr</t>
  </si>
  <si>
    <t>4 èmes</t>
  </si>
  <si>
    <t xml:space="preserve">R 2 </t>
  </si>
  <si>
    <t>Hommes</t>
  </si>
  <si>
    <t>206,33 / 9</t>
  </si>
  <si>
    <t>R 1 hommes</t>
  </si>
  <si>
    <t>R 1 dames J 1</t>
  </si>
  <si>
    <t>R 1 hommes  J 1</t>
  </si>
  <si>
    <t>Chpt Clubs R 1 hommes J 1</t>
  </si>
  <si>
    <t xml:space="preserve">Bad   Boys    Saint - Lô     :   résultats   individuels   aux Chpts des Clubs saison  2022  -  2023 </t>
  </si>
  <si>
    <t>Nationale 3   Equipe   1</t>
  </si>
  <si>
    <t>Régionale   2</t>
  </si>
  <si>
    <t>Régionale 2</t>
  </si>
  <si>
    <t>entrée par la petite porte !</t>
  </si>
  <si>
    <t>1 ère</t>
  </si>
  <si>
    <t>chpt seniors départ SB</t>
  </si>
  <si>
    <t>1 er</t>
  </si>
  <si>
    <t>chpt seniors départ SC</t>
  </si>
  <si>
    <t>5 ème</t>
  </si>
  <si>
    <t>1 hdp</t>
  </si>
  <si>
    <t>6 ème</t>
  </si>
  <si>
    <t>8 ème</t>
  </si>
  <si>
    <t>indiv</t>
  </si>
  <si>
    <t>seniors</t>
  </si>
  <si>
    <t>départ</t>
  </si>
  <si>
    <t>seniors C depart</t>
  </si>
  <si>
    <t>202,88 / 8</t>
  </si>
  <si>
    <t>LELERRE Daniel</t>
  </si>
  <si>
    <t xml:space="preserve">CLAVIER Fanfan </t>
  </si>
  <si>
    <t>chpt depart senior B</t>
  </si>
  <si>
    <t>chpt depart senior C</t>
  </si>
  <si>
    <t>LAROQUE Elisabeth</t>
  </si>
  <si>
    <t xml:space="preserve">METIVIER Chantal </t>
  </si>
  <si>
    <t>GADAIS Cathy</t>
  </si>
  <si>
    <t>R 2 hommes  J 1</t>
  </si>
  <si>
    <t>GADAIS S - GENEVIEVE - LEGARSON - POIROT</t>
  </si>
  <si>
    <t>doub dames national</t>
  </si>
  <si>
    <t>7 èmes</t>
  </si>
  <si>
    <t>doub</t>
  </si>
  <si>
    <t>dames</t>
  </si>
  <si>
    <t>doub national ecole st lo</t>
  </si>
  <si>
    <t>21 èmes</t>
  </si>
  <si>
    <t>24 èmes</t>
  </si>
  <si>
    <t>203,79 / 14</t>
  </si>
  <si>
    <t>dpub national</t>
  </si>
  <si>
    <t>GANNE  Gilles</t>
  </si>
  <si>
    <t>CDC N 2 dames</t>
  </si>
  <si>
    <t>Orléans</t>
  </si>
  <si>
    <t xml:space="preserve"> 4 scr</t>
  </si>
  <si>
    <t>orléans</t>
  </si>
  <si>
    <t xml:space="preserve"> NAT  2</t>
  </si>
  <si>
    <t>yvetot</t>
  </si>
  <si>
    <t>NAT 3</t>
  </si>
  <si>
    <t>CDC N 3 hommes</t>
  </si>
  <si>
    <t>Rennes</t>
  </si>
  <si>
    <t>Delafosse Nicolas</t>
  </si>
  <si>
    <t>rennes</t>
  </si>
  <si>
    <t>Nationale 3</t>
  </si>
  <si>
    <t>CDC N 3 dames</t>
  </si>
  <si>
    <t>3 èmes / 10</t>
  </si>
  <si>
    <t>8 èmes / 9</t>
  </si>
  <si>
    <t>N 3 hommes  J 1</t>
  </si>
  <si>
    <t>DELAFOSSE N - LELERRE - GANNE -LECORDIER - NIOBEY - GADAIS A</t>
  </si>
  <si>
    <t>DELAFOSSE F - GRESSELIN - HOUY -LECARPENTIER - BOUREL - MERCIER</t>
  </si>
  <si>
    <t>N 2 dames J 1</t>
  </si>
  <si>
    <t>METIVIER V - MERCIER R - CLAVIER - GADAIS C - MOREL</t>
  </si>
  <si>
    <t>N 3 dames J 1</t>
  </si>
  <si>
    <t xml:space="preserve">LEPRINCE - LEMAZURIER - LECORDIER L - LEPARQUIER C - MESNIER </t>
  </si>
  <si>
    <t>3 èmes / 8</t>
  </si>
  <si>
    <t>natinoal indiv scr et hdp</t>
  </si>
  <si>
    <t>1 scr-hdp</t>
  </si>
  <si>
    <t>scr et hdp</t>
  </si>
  <si>
    <t>Cherbourg</t>
  </si>
  <si>
    <t>doub mixte corpo région</t>
  </si>
  <si>
    <t xml:space="preserve">3 èmes </t>
  </si>
  <si>
    <t>quadrette corpo région</t>
  </si>
  <si>
    <t>cherbourg</t>
  </si>
  <si>
    <t>corpo</t>
  </si>
  <si>
    <t>quadrette</t>
  </si>
  <si>
    <t>CLAVIER Fanfan - NIOBEY Hubert</t>
  </si>
  <si>
    <t>chpt jeunes  cadet J 2</t>
  </si>
  <si>
    <t>Canteux Thierry</t>
  </si>
  <si>
    <t>doub mixte excellence district</t>
  </si>
  <si>
    <t>J 2</t>
  </si>
  <si>
    <t>doub mixte</t>
  </si>
  <si>
    <t>excellence</t>
  </si>
  <si>
    <t>doub mixte honneur district</t>
  </si>
  <si>
    <t>GADAIS Alain ,- GADAIS Cathy</t>
  </si>
  <si>
    <t>CANTEUX Thierry - MARIETTE Laure</t>
  </si>
  <si>
    <t>GRESSELIN Cyrille - LECARPENTIER Denis</t>
  </si>
  <si>
    <t>mécontent de son jeu, mais 3 ème !</t>
  </si>
  <si>
    <t>Villeneuve d'Ascq</t>
  </si>
  <si>
    <t>CDC N 2 dames  J  2</t>
  </si>
  <si>
    <t>3 èmes  Jour</t>
  </si>
  <si>
    <t>villeneuve</t>
  </si>
  <si>
    <t>d'ascq</t>
  </si>
  <si>
    <t>Villeneuve d' Ascq</t>
  </si>
  <si>
    <t>N 2 dames J 2</t>
  </si>
  <si>
    <t>N 3 dames J 2</t>
  </si>
  <si>
    <t>N 3 hommes  J 2</t>
  </si>
  <si>
    <t>CDC N 3 hommes  J 2</t>
  </si>
  <si>
    <t>6 èmes Jour</t>
  </si>
  <si>
    <t>CDC N 3 dames  J 2</t>
  </si>
  <si>
    <t>8 èmes  Jour</t>
  </si>
  <si>
    <t>201,13 / 8</t>
  </si>
  <si>
    <t>HUBERT</t>
  </si>
  <si>
    <t>ALAIN</t>
  </si>
  <si>
    <t>MANU</t>
  </si>
  <si>
    <t>NICOKAS</t>
  </si>
  <si>
    <t>GILLES</t>
  </si>
  <si>
    <t>MOY J 2</t>
  </si>
  <si>
    <t>JOUR 2</t>
  </si>
  <si>
    <t>JOUR 1</t>
  </si>
  <si>
    <t>CUM J 2</t>
  </si>
  <si>
    <t>calculs N 3    J 2   2023</t>
  </si>
  <si>
    <t>indiv vétérans B</t>
  </si>
  <si>
    <t>indiv vétérans C</t>
  </si>
  <si>
    <t xml:space="preserve">indiv </t>
  </si>
  <si>
    <t>vét B</t>
  </si>
  <si>
    <t>vét C</t>
  </si>
  <si>
    <t>indiv vétéran B district</t>
  </si>
  <si>
    <t>DELAFOSSE  Nicolas</t>
  </si>
  <si>
    <t>11 ème</t>
  </si>
  <si>
    <t>14 ème</t>
  </si>
  <si>
    <t>15 ème</t>
  </si>
  <si>
    <t>18 ème</t>
  </si>
  <si>
    <t>10 ème</t>
  </si>
  <si>
    <t>( 1 )</t>
  </si>
  <si>
    <t>indiv vétéran C district</t>
  </si>
  <si>
    <t xml:space="preserve">arrivé en retard à la 2 ème série, Daniel a fini la 5 ème ligne avec 38. Elle compte pour le classement mais pas pour l'homologation. </t>
  </si>
  <si>
    <t>Aussi,   avec une moyenne inférieure, Alain est devant Daniel.</t>
  </si>
  <si>
    <t>1 hdp/an</t>
  </si>
  <si>
    <t>chpt clubs R 1 Dames J 2</t>
  </si>
  <si>
    <t>R 1   J 2</t>
  </si>
  <si>
    <t>chpt clubs R 1 Hommes  J 2</t>
  </si>
  <si>
    <t>R 1 dames J 2</t>
  </si>
  <si>
    <t>R 1 hommes  J 2</t>
  </si>
  <si>
    <t>R 2 hommes  J 2</t>
  </si>
  <si>
    <t>R 2   J 2</t>
  </si>
  <si>
    <t>argentan</t>
  </si>
  <si>
    <t>Argentan</t>
  </si>
  <si>
    <t>4 èmes jour</t>
  </si>
  <si>
    <t>ASSELIN - LAROQUE -- MARIETTE</t>
  </si>
  <si>
    <t>chpt clubs R 2 Hommes  J 2</t>
  </si>
  <si>
    <t>6 èmes jour</t>
  </si>
  <si>
    <t>DELAFOSSE F - GRESSELIN - TASSET - LECARPENTIER - BOUREL - MERCIER</t>
  </si>
  <si>
    <t>GADAIS S - GENEVIEVE - LEGARSON - POIROT - LEPARQUIER Didier</t>
  </si>
  <si>
    <t>4 è J2 et 3 è Gen</t>
  </si>
  <si>
    <t>6 è J2 et 6 è Gen</t>
  </si>
  <si>
    <t>Tasset  Daniel</t>
  </si>
  <si>
    <t>Leparquier Didier</t>
  </si>
  <si>
    <t>6 è J2 et 7 è Gen</t>
  </si>
  <si>
    <t>8 è J2 et 4 è Gen</t>
  </si>
  <si>
    <t>3 è J2 et 3 è Gen</t>
  </si>
  <si>
    <t>4 è J2 et 2 è Gen</t>
  </si>
  <si>
    <t>doublette st valentin</t>
  </si>
  <si>
    <t xml:space="preserve">3 èmes  </t>
  </si>
  <si>
    <t>st valentin</t>
  </si>
  <si>
    <t xml:space="preserve">doulettesb st valentin </t>
  </si>
  <si>
    <t>METIVIER Virginie - LELERRE Daniel</t>
  </si>
  <si>
    <t>national doub et indiv</t>
  </si>
  <si>
    <t>2 et1 hdp</t>
  </si>
  <si>
    <t>11 èmes doub</t>
  </si>
  <si>
    <t>23 èmes doub</t>
  </si>
  <si>
    <t>doub ind</t>
  </si>
  <si>
    <t>2 et 1 hdp</t>
  </si>
  <si>
    <t>coupe normandie district</t>
  </si>
  <si>
    <t xml:space="preserve">13 èmes  </t>
  </si>
  <si>
    <t xml:space="preserve">4 èmes  </t>
  </si>
  <si>
    <t xml:space="preserve">9 èmes  </t>
  </si>
  <si>
    <t xml:space="preserve">17 èmes  </t>
  </si>
  <si>
    <t xml:space="preserve">18 èmes  </t>
  </si>
  <si>
    <t xml:space="preserve">23 èmes  </t>
  </si>
  <si>
    <t>coupe</t>
  </si>
  <si>
    <t>ndie</t>
  </si>
  <si>
    <t>coupe ndie</t>
  </si>
  <si>
    <t>212,67 / 6</t>
  </si>
  <si>
    <t>202,67 / 6</t>
  </si>
  <si>
    <t>METIVIER Virgine</t>
  </si>
  <si>
    <t>national doublettes</t>
  </si>
  <si>
    <t xml:space="preserve">26 èmes  </t>
  </si>
  <si>
    <t xml:space="preserve">16 èmes  </t>
  </si>
  <si>
    <t xml:space="preserve">doub </t>
  </si>
  <si>
    <t>VIRGINIE a fait  1869 mais 1855 ont été pris en compte, soit - 14.</t>
  </si>
  <si>
    <t>chpt clubs R 1 Dames  J3</t>
  </si>
  <si>
    <t>R 1 dames J 3</t>
  </si>
  <si>
    <t>4 èmes J 3</t>
  </si>
  <si>
    <t xml:space="preserve"> 4 è J3 et 3 è Gen</t>
  </si>
  <si>
    <t>chpt clubs R 2 Hommes  J3</t>
  </si>
  <si>
    <t>R 2 hommes  J 3</t>
  </si>
  <si>
    <t>4 è J3 et 4 è Gen</t>
  </si>
  <si>
    <t>R 2   J 3</t>
  </si>
  <si>
    <t>R 1 hommes  J 3</t>
  </si>
  <si>
    <t>2 è J3 et 2 è Gen</t>
  </si>
  <si>
    <t>DELAFOSSE F- GRESSELIN - TASSET -LECARPENTIER - BOUREL - MERCIER</t>
  </si>
  <si>
    <t>chpt clubs R 1 Hommes  J 3</t>
  </si>
  <si>
    <t>2 èmes J 3</t>
  </si>
  <si>
    <t>Chpt Clubs R 1 Hommes</t>
  </si>
  <si>
    <t>R 1   J 3</t>
  </si>
  <si>
    <t>208,11 / 9</t>
  </si>
  <si>
    <t>doit accélérer !</t>
  </si>
  <si>
    <t>qu'il est obéissant !</t>
  </si>
  <si>
    <t>confirmation du retour !</t>
  </si>
  <si>
    <t>a emmené l'équipe sur podium final !</t>
  </si>
  <si>
    <t>région</t>
  </si>
  <si>
    <t>doub mixte excellence région</t>
  </si>
  <si>
    <t xml:space="preserve">5 èmes </t>
  </si>
  <si>
    <t>CDC N 2 dames  J  3</t>
  </si>
  <si>
    <t>Reims Tinqueux</t>
  </si>
  <si>
    <t>CDC N 3 dames  J 3</t>
  </si>
  <si>
    <t>Rambouillet</t>
  </si>
  <si>
    <t>CDC N 3 hommes  J 3</t>
  </si>
  <si>
    <t>Dinan</t>
  </si>
  <si>
    <t>reims</t>
  </si>
  <si>
    <t>tinqueux</t>
  </si>
  <si>
    <t>N 2   J 3</t>
  </si>
  <si>
    <t>rambouillet</t>
  </si>
  <si>
    <t>N 3   J 3</t>
  </si>
  <si>
    <t>dinan</t>
  </si>
  <si>
    <t>taden</t>
  </si>
  <si>
    <t>gros trou à oublier!</t>
  </si>
  <si>
    <t>excellent !</t>
  </si>
  <si>
    <t>c'est reparti !</t>
  </si>
  <si>
    <t>très bon !</t>
  </si>
  <si>
    <t>la moyenne, mais bon  !</t>
  </si>
  <si>
    <t>assure sa moyenne !</t>
  </si>
  <si>
    <t>c'est qui le chef ? Bis</t>
  </si>
  <si>
    <t>3 èmes Gen</t>
  </si>
  <si>
    <t>2 èmes Gen</t>
  </si>
  <si>
    <t>7 emes Gen</t>
  </si>
  <si>
    <t>N 3 dames J 3</t>
  </si>
  <si>
    <t>3 ème Gen</t>
  </si>
  <si>
    <t>N 2 dames J 3</t>
  </si>
  <si>
    <t>Reims</t>
  </si>
  <si>
    <t>2 ème Gen</t>
  </si>
  <si>
    <t>N 3 hommes  J 3</t>
  </si>
  <si>
    <t>7 ème Gen</t>
  </si>
  <si>
    <t>n 3 h</t>
  </si>
  <si>
    <t>Levesque Bernard</t>
  </si>
  <si>
    <t>La Rochelle</t>
  </si>
  <si>
    <t>23 èmes</t>
  </si>
  <si>
    <t>corpo Legrand</t>
  </si>
  <si>
    <t>la</t>
  </si>
  <si>
    <t>rochelle</t>
  </si>
  <si>
    <t>petite entrée !</t>
  </si>
  <si>
    <t>chpt jeunes  cadet J 5</t>
  </si>
  <si>
    <t>J 5</t>
  </si>
  <si>
    <t>doub seniors V 2 dames</t>
  </si>
  <si>
    <t>doub seniors V 2 hommes</t>
  </si>
  <si>
    <t>doub seniors V 3 hommes</t>
  </si>
  <si>
    <t>Leparquier Denis</t>
  </si>
  <si>
    <t xml:space="preserve">6 èmes </t>
  </si>
  <si>
    <t>coup d' arrêt !  Bis !</t>
  </si>
  <si>
    <t>mauvaise pente !</t>
  </si>
  <si>
    <t>pas trouvé grand-chose !</t>
  </si>
  <si>
    <t>limite la casse !</t>
  </si>
  <si>
    <t>p…de bowling !</t>
  </si>
  <si>
    <t>CLAVIER Fanfan - GADAIS Cathy</t>
  </si>
  <si>
    <t>doub seniors Vet 2</t>
  </si>
  <si>
    <t>s'est racheté à Bayeux !</t>
  </si>
  <si>
    <t>doub seniors V 3 dames</t>
  </si>
  <si>
    <t>V 3</t>
  </si>
  <si>
    <t>avril</t>
  </si>
  <si>
    <t xml:space="preserve">15 èmes </t>
  </si>
  <si>
    <t>indiv honneurs depart.</t>
  </si>
  <si>
    <t>indiv excellence district</t>
  </si>
  <si>
    <t xml:space="preserve">4 ème </t>
  </si>
  <si>
    <t xml:space="preserve">6 ème </t>
  </si>
  <si>
    <t xml:space="preserve">5 ème </t>
  </si>
  <si>
    <t>grosse amélioration !</t>
  </si>
  <si>
    <t>joue sa moyenne !</t>
  </si>
  <si>
    <t>le retour !</t>
  </si>
  <si>
    <t>stable !</t>
  </si>
  <si>
    <t>moins que correct !</t>
  </si>
  <si>
    <t>pas facile à oublier!</t>
  </si>
  <si>
    <t>9    TITRES</t>
  </si>
  <si>
    <t>CLAVIER Fanfan</t>
  </si>
  <si>
    <t xml:space="preserve">3 ème  </t>
  </si>
  <si>
    <t>indiv élite région</t>
  </si>
  <si>
    <t>Honfleur</t>
  </si>
  <si>
    <t>honfleur</t>
  </si>
  <si>
    <t>élite</t>
  </si>
  <si>
    <t>podium quand mêùe !</t>
  </si>
  <si>
    <t>minimum vital !</t>
  </si>
  <si>
    <t xml:space="preserve">    11   3 èmes   places</t>
  </si>
  <si>
    <t xml:space="preserve">19 ème </t>
  </si>
  <si>
    <t>petit coup de mou !</t>
  </si>
  <si>
    <t xml:space="preserve"> 15    2 èmes   places</t>
  </si>
  <si>
    <t>26  PODIUMS : hors 1 ère place</t>
  </si>
  <si>
    <t>doub honneurs district</t>
  </si>
  <si>
    <t xml:space="preserve">4 èmes </t>
  </si>
  <si>
    <t xml:space="preserve">8 èmes </t>
  </si>
  <si>
    <t>améliore  son jeu !</t>
  </si>
  <si>
    <t>réguliére mais  faut accélérer !</t>
  </si>
  <si>
    <t>comme papa !</t>
  </si>
  <si>
    <t>comme maman !</t>
  </si>
  <si>
    <t>joue peu, dommâge !</t>
  </si>
  <si>
    <t>a changé de dimension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</si>
</sst>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7DEE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22" borderId="0" xfId="0" applyFont="1" applyFill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7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49" fontId="18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2" fontId="20" fillId="0" borderId="0" xfId="0" applyNumberFormat="1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3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Fill="1"/>
    <xf numFmtId="0" fontId="18" fillId="23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13" borderId="0" xfId="0" applyFont="1" applyFill="1"/>
    <xf numFmtId="0" fontId="0" fillId="0" borderId="9" xfId="0" applyBorder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0" borderId="6" xfId="0" applyFont="1" applyFill="1" applyBorder="1"/>
    <xf numFmtId="0" fontId="0" fillId="0" borderId="0" xfId="0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29" fillId="13" borderId="0" xfId="0" applyFont="1" applyFill="1"/>
    <xf numFmtId="0" fontId="3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31" fillId="13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CD5B4"/>
      <color rgb="FFB7DEE8"/>
      <color rgb="FFDAEEF3"/>
      <color rgb="FFF2DCDB"/>
      <color rgb="FF66FFFF"/>
      <color rgb="FF00FF00"/>
      <color rgb="FFD0A3FD"/>
      <color rgb="FFD9D9D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35"/>
  <sheetViews>
    <sheetView tabSelected="1" topLeftCell="AP1" workbookViewId="0">
      <selection activeCell="BD13" sqref="BD13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53" width="9.7109375" customWidth="1"/>
    <col min="54" max="54" width="10.7109375" customWidth="1"/>
    <col min="55" max="55" width="8.5703125" customWidth="1"/>
    <col min="56" max="56" width="36.140625" customWidth="1"/>
    <col min="57" max="57" width="12.42578125" customWidth="1"/>
    <col min="58" max="58" width="2.28515625" customWidth="1"/>
    <col min="59" max="59" width="9.28515625" customWidth="1"/>
    <col min="60" max="60" width="2.42578125" customWidth="1"/>
    <col min="61" max="61" width="9.85546875" customWidth="1"/>
  </cols>
  <sheetData>
    <row r="1" spans="1:63" ht="15.75" x14ac:dyDescent="0.25">
      <c r="A1" s="54" t="s">
        <v>256</v>
      </c>
    </row>
    <row r="4" spans="1:63" x14ac:dyDescent="0.25">
      <c r="A4" s="1"/>
      <c r="B4" s="141" t="s">
        <v>0</v>
      </c>
      <c r="C4" s="2"/>
      <c r="D4" s="105" t="s">
        <v>220</v>
      </c>
      <c r="E4" s="105" t="s">
        <v>281</v>
      </c>
      <c r="F4" s="226" t="s">
        <v>298</v>
      </c>
      <c r="G4" s="226" t="s">
        <v>294</v>
      </c>
      <c r="H4" s="226" t="s">
        <v>298</v>
      </c>
      <c r="I4" s="226" t="s">
        <v>294</v>
      </c>
      <c r="J4" s="226" t="s">
        <v>298</v>
      </c>
      <c r="K4" s="105" t="s">
        <v>220</v>
      </c>
      <c r="L4" s="226" t="s">
        <v>294</v>
      </c>
      <c r="M4" s="226" t="s">
        <v>298</v>
      </c>
      <c r="N4" s="105" t="s">
        <v>220</v>
      </c>
      <c r="O4" s="105" t="s">
        <v>220</v>
      </c>
      <c r="P4" s="226" t="s">
        <v>294</v>
      </c>
      <c r="Q4" s="226" t="s">
        <v>298</v>
      </c>
      <c r="R4" s="226" t="s">
        <v>408</v>
      </c>
      <c r="S4" s="226" t="s">
        <v>410</v>
      </c>
      <c r="T4" s="226" t="s">
        <v>415</v>
      </c>
      <c r="U4" s="226" t="s">
        <v>298</v>
      </c>
      <c r="V4" s="226" t="s">
        <v>435</v>
      </c>
      <c r="W4" s="105" t="s">
        <v>220</v>
      </c>
      <c r="X4" s="226" t="s">
        <v>298</v>
      </c>
      <c r="Y4" s="226" t="s">
        <v>298</v>
      </c>
      <c r="Z4" s="226" t="s">
        <v>298</v>
      </c>
      <c r="AA4" s="226" t="s">
        <v>453</v>
      </c>
      <c r="AB4" s="226" t="s">
        <v>415</v>
      </c>
      <c r="AC4" s="226" t="s">
        <v>298</v>
      </c>
      <c r="AD4" s="226" t="s">
        <v>294</v>
      </c>
      <c r="AE4" s="226" t="s">
        <v>298</v>
      </c>
      <c r="AF4" s="226" t="s">
        <v>298</v>
      </c>
      <c r="AG4" s="226" t="s">
        <v>294</v>
      </c>
      <c r="AH4" s="226" t="s">
        <v>498</v>
      </c>
      <c r="AI4" s="226" t="s">
        <v>294</v>
      </c>
      <c r="AJ4" s="226" t="s">
        <v>298</v>
      </c>
      <c r="AK4" s="226" t="s">
        <v>298</v>
      </c>
      <c r="AL4" s="226" t="s">
        <v>298</v>
      </c>
      <c r="AM4" s="226" t="s">
        <v>294</v>
      </c>
      <c r="AN4" s="105" t="s">
        <v>220</v>
      </c>
      <c r="AO4" s="226" t="s">
        <v>298</v>
      </c>
      <c r="AP4" s="226" t="s">
        <v>410</v>
      </c>
      <c r="AQ4" s="226" t="s">
        <v>572</v>
      </c>
      <c r="AR4" s="226" t="s">
        <v>575</v>
      </c>
      <c r="AS4" s="226" t="s">
        <v>577</v>
      </c>
      <c r="AT4" s="226" t="s">
        <v>601</v>
      </c>
      <c r="AU4" s="226" t="s">
        <v>298</v>
      </c>
      <c r="AV4" s="226" t="s">
        <v>298</v>
      </c>
      <c r="AW4" s="105" t="s">
        <v>220</v>
      </c>
      <c r="AX4" s="105" t="s">
        <v>220</v>
      </c>
      <c r="AY4" s="226" t="s">
        <v>298</v>
      </c>
      <c r="AZ4" s="226" t="s">
        <v>639</v>
      </c>
      <c r="BA4" s="226" t="s">
        <v>294</v>
      </c>
      <c r="BB4" s="116"/>
      <c r="BC4" s="117"/>
      <c r="BE4" s="4"/>
      <c r="BG4" s="5" t="s">
        <v>244</v>
      </c>
      <c r="BI4" s="6" t="s">
        <v>1</v>
      </c>
    </row>
    <row r="5" spans="1:63" x14ac:dyDescent="0.25">
      <c r="A5" s="136" t="s">
        <v>13</v>
      </c>
      <c r="B5" s="136"/>
      <c r="C5" s="7"/>
      <c r="D5" s="118" t="s">
        <v>222</v>
      </c>
      <c r="E5" s="106"/>
      <c r="F5" s="118"/>
      <c r="G5" s="118"/>
      <c r="H5" s="118"/>
      <c r="I5" s="118"/>
      <c r="J5" s="118"/>
      <c r="K5" s="118" t="s">
        <v>222</v>
      </c>
      <c r="L5" s="118"/>
      <c r="M5" s="118"/>
      <c r="N5" s="118" t="s">
        <v>222</v>
      </c>
      <c r="O5" s="118" t="s">
        <v>222</v>
      </c>
      <c r="P5" s="118"/>
      <c r="Q5" s="118"/>
      <c r="R5" s="118"/>
      <c r="S5" s="118"/>
      <c r="T5" s="118"/>
      <c r="U5" s="118"/>
      <c r="V5" s="118"/>
      <c r="W5" s="118" t="s">
        <v>222</v>
      </c>
      <c r="X5" s="118"/>
      <c r="Y5" s="118"/>
      <c r="Z5" s="118"/>
      <c r="AA5" s="118" t="s">
        <v>454</v>
      </c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 t="s">
        <v>222</v>
      </c>
      <c r="AO5" s="118"/>
      <c r="AP5" s="118"/>
      <c r="AQ5" s="118" t="s">
        <v>573</v>
      </c>
      <c r="AR5" s="118"/>
      <c r="AS5" s="118" t="s">
        <v>578</v>
      </c>
      <c r="AT5" s="118" t="s">
        <v>602</v>
      </c>
      <c r="AU5" s="118"/>
      <c r="AV5" s="118"/>
      <c r="AW5" s="118" t="s">
        <v>222</v>
      </c>
      <c r="AX5" s="118" t="s">
        <v>222</v>
      </c>
      <c r="AY5" s="118"/>
      <c r="AZ5" s="118"/>
      <c r="BA5" s="118"/>
      <c r="BB5" s="340" t="s">
        <v>257</v>
      </c>
      <c r="BC5" s="341"/>
      <c r="BE5" s="8"/>
      <c r="BG5" s="9" t="s">
        <v>3</v>
      </c>
      <c r="BI5" s="10" t="s">
        <v>4</v>
      </c>
    </row>
    <row r="6" spans="1:63" x14ac:dyDescent="0.25">
      <c r="A6" s="136"/>
      <c r="B6" s="142" t="s">
        <v>5</v>
      </c>
      <c r="C6" s="7"/>
      <c r="D6" s="107">
        <v>44815</v>
      </c>
      <c r="E6" s="107">
        <v>44822</v>
      </c>
      <c r="F6" s="107">
        <v>44822</v>
      </c>
      <c r="G6" s="107">
        <v>44829</v>
      </c>
      <c r="H6" s="233">
        <v>44836</v>
      </c>
      <c r="I6" s="233">
        <v>44843</v>
      </c>
      <c r="J6" s="233">
        <v>44843</v>
      </c>
      <c r="K6" s="233">
        <v>44843</v>
      </c>
      <c r="L6" s="233">
        <v>44850</v>
      </c>
      <c r="M6" s="233">
        <v>44850</v>
      </c>
      <c r="N6" s="233">
        <v>44850</v>
      </c>
      <c r="O6" s="233">
        <v>44857</v>
      </c>
      <c r="P6" s="233">
        <v>44871</v>
      </c>
      <c r="Q6" s="233">
        <v>44878</v>
      </c>
      <c r="R6" s="233">
        <v>44885</v>
      </c>
      <c r="S6" s="233">
        <v>44885</v>
      </c>
      <c r="T6" s="233">
        <v>44885</v>
      </c>
      <c r="U6" s="233">
        <v>44892</v>
      </c>
      <c r="V6" s="233">
        <v>44898</v>
      </c>
      <c r="W6" s="233">
        <v>44899</v>
      </c>
      <c r="X6" s="233">
        <v>44905</v>
      </c>
      <c r="Y6" s="233">
        <v>44906</v>
      </c>
      <c r="Z6" s="233">
        <v>44906</v>
      </c>
      <c r="AA6" s="233">
        <v>44948</v>
      </c>
      <c r="AB6" s="233">
        <v>44948</v>
      </c>
      <c r="AC6" s="233">
        <v>44948</v>
      </c>
      <c r="AD6" s="233">
        <v>44955</v>
      </c>
      <c r="AE6" s="233">
        <v>44955</v>
      </c>
      <c r="AF6" s="233">
        <v>44962</v>
      </c>
      <c r="AG6" s="233">
        <v>44962</v>
      </c>
      <c r="AH6" s="233">
        <v>44962</v>
      </c>
      <c r="AI6" s="233">
        <v>44976</v>
      </c>
      <c r="AJ6" s="233">
        <v>44983</v>
      </c>
      <c r="AK6" s="233">
        <v>44990</v>
      </c>
      <c r="AL6" s="233">
        <v>44997</v>
      </c>
      <c r="AM6" s="233">
        <v>45004</v>
      </c>
      <c r="AN6" s="233">
        <v>45004</v>
      </c>
      <c r="AO6" s="233">
        <v>45004</v>
      </c>
      <c r="AP6" s="233">
        <v>45011</v>
      </c>
      <c r="AQ6" s="233">
        <v>45018</v>
      </c>
      <c r="AR6" s="233">
        <v>45018</v>
      </c>
      <c r="AS6" s="233">
        <v>45018</v>
      </c>
      <c r="AT6" s="233">
        <v>45025</v>
      </c>
      <c r="AU6" s="233">
        <v>45031</v>
      </c>
      <c r="AV6" s="233">
        <v>45032</v>
      </c>
      <c r="AW6" s="233">
        <v>45032</v>
      </c>
      <c r="AX6" s="233">
        <v>45046</v>
      </c>
      <c r="AY6" s="233">
        <v>45046</v>
      </c>
      <c r="AZ6" s="233">
        <v>45046</v>
      </c>
      <c r="BA6" s="233">
        <v>45053</v>
      </c>
      <c r="BB6" s="119"/>
      <c r="BC6" s="120"/>
      <c r="BE6" s="4"/>
      <c r="BG6" s="9" t="s">
        <v>2</v>
      </c>
      <c r="BI6" s="10" t="s">
        <v>6</v>
      </c>
    </row>
    <row r="7" spans="1:63" x14ac:dyDescent="0.25">
      <c r="A7" s="136">
        <v>2021</v>
      </c>
      <c r="B7" s="142" t="s">
        <v>7</v>
      </c>
      <c r="C7" s="7"/>
      <c r="D7" s="121" t="s">
        <v>200</v>
      </c>
      <c r="E7" s="121" t="s">
        <v>282</v>
      </c>
      <c r="F7" s="121" t="s">
        <v>282</v>
      </c>
      <c r="G7" s="121" t="s">
        <v>295</v>
      </c>
      <c r="H7" s="121" t="s">
        <v>282</v>
      </c>
      <c r="I7" s="121" t="s">
        <v>333</v>
      </c>
      <c r="J7" s="121" t="s">
        <v>333</v>
      </c>
      <c r="K7" s="121" t="s">
        <v>333</v>
      </c>
      <c r="L7" s="121" t="s">
        <v>351</v>
      </c>
      <c r="M7" s="121" t="s">
        <v>351</v>
      </c>
      <c r="N7" s="121" t="s">
        <v>351</v>
      </c>
      <c r="O7" s="121" t="s">
        <v>381</v>
      </c>
      <c r="P7" s="121" t="s">
        <v>282</v>
      </c>
      <c r="Q7" s="121" t="s">
        <v>282</v>
      </c>
      <c r="R7" s="121" t="s">
        <v>351</v>
      </c>
      <c r="S7" s="121" t="s">
        <v>351</v>
      </c>
      <c r="T7" s="121" t="s">
        <v>351</v>
      </c>
      <c r="U7" s="121" t="s">
        <v>282</v>
      </c>
      <c r="V7" s="121" t="s">
        <v>397</v>
      </c>
      <c r="W7" s="121" t="s">
        <v>437</v>
      </c>
      <c r="X7" s="121" t="s">
        <v>295</v>
      </c>
      <c r="Y7" s="121" t="s">
        <v>443</v>
      </c>
      <c r="Z7" s="121" t="s">
        <v>443</v>
      </c>
      <c r="AA7" s="121" t="s">
        <v>351</v>
      </c>
      <c r="AB7" s="121" t="s">
        <v>351</v>
      </c>
      <c r="AC7" s="121" t="s">
        <v>351</v>
      </c>
      <c r="AD7" s="121" t="s">
        <v>476</v>
      </c>
      <c r="AE7" s="121" t="s">
        <v>476</v>
      </c>
      <c r="AF7" s="121" t="s">
        <v>351</v>
      </c>
      <c r="AG7" s="121" t="s">
        <v>351</v>
      </c>
      <c r="AH7" s="121" t="s">
        <v>351</v>
      </c>
      <c r="AI7" s="121" t="s">
        <v>282</v>
      </c>
      <c r="AJ7" s="121" t="s">
        <v>282</v>
      </c>
      <c r="AK7" s="121" t="s">
        <v>532</v>
      </c>
      <c r="AL7" s="121" t="s">
        <v>282</v>
      </c>
      <c r="AM7" s="121" t="s">
        <v>351</v>
      </c>
      <c r="AN7" s="121" t="s">
        <v>351</v>
      </c>
      <c r="AO7" s="121" t="s">
        <v>351</v>
      </c>
      <c r="AP7" s="121" t="s">
        <v>443</v>
      </c>
      <c r="AQ7" s="121" t="s">
        <v>351</v>
      </c>
      <c r="AR7" s="121" t="s">
        <v>351</v>
      </c>
      <c r="AS7" s="121"/>
      <c r="AT7" s="121" t="s">
        <v>436</v>
      </c>
      <c r="AU7" s="121" t="s">
        <v>295</v>
      </c>
      <c r="AV7" s="121" t="s">
        <v>397</v>
      </c>
      <c r="AW7" s="121" t="s">
        <v>397</v>
      </c>
      <c r="AX7" s="121" t="s">
        <v>381</v>
      </c>
      <c r="AY7" s="121" t="s">
        <v>381</v>
      </c>
      <c r="AZ7" s="121" t="s">
        <v>381</v>
      </c>
      <c r="BA7" s="121" t="s">
        <v>381</v>
      </c>
      <c r="BB7" s="113" t="s">
        <v>8</v>
      </c>
      <c r="BC7" s="113" t="s">
        <v>9</v>
      </c>
      <c r="BE7" s="4"/>
      <c r="BG7" s="9" t="s">
        <v>245</v>
      </c>
      <c r="BI7" s="10" t="s">
        <v>13</v>
      </c>
    </row>
    <row r="8" spans="1:63" x14ac:dyDescent="0.25">
      <c r="A8" s="136"/>
      <c r="B8" s="142" t="s">
        <v>10</v>
      </c>
      <c r="C8" s="7"/>
      <c r="D8" s="108" t="s">
        <v>262</v>
      </c>
      <c r="E8" s="227"/>
      <c r="F8" s="108" t="s">
        <v>299</v>
      </c>
      <c r="G8" s="108" t="s">
        <v>296</v>
      </c>
      <c r="H8" s="108" t="s">
        <v>310</v>
      </c>
      <c r="I8" s="108" t="s">
        <v>331</v>
      </c>
      <c r="J8" s="108" t="s">
        <v>332</v>
      </c>
      <c r="K8" s="108" t="s">
        <v>334</v>
      </c>
      <c r="L8" s="108" t="s">
        <v>352</v>
      </c>
      <c r="M8" s="108" t="s">
        <v>352</v>
      </c>
      <c r="N8" s="108" t="s">
        <v>361</v>
      </c>
      <c r="O8" s="108" t="s">
        <v>382</v>
      </c>
      <c r="P8" s="108" t="s">
        <v>397</v>
      </c>
      <c r="Q8" s="108" t="s">
        <v>397</v>
      </c>
      <c r="R8" s="108" t="s">
        <v>409</v>
      </c>
      <c r="S8" s="108" t="s">
        <v>411</v>
      </c>
      <c r="T8" s="108" t="s">
        <v>411</v>
      </c>
      <c r="U8" s="108" t="s">
        <v>381</v>
      </c>
      <c r="V8" s="108" t="s">
        <v>337</v>
      </c>
      <c r="W8" s="108" t="s">
        <v>337</v>
      </c>
      <c r="X8" s="108" t="s">
        <v>296</v>
      </c>
      <c r="Y8" s="108" t="s">
        <v>444</v>
      </c>
      <c r="Z8" s="108" t="s">
        <v>334</v>
      </c>
      <c r="AA8" s="108" t="s">
        <v>409</v>
      </c>
      <c r="AB8" s="108" t="s">
        <v>411</v>
      </c>
      <c r="AC8" s="108" t="s">
        <v>411</v>
      </c>
      <c r="AD8" s="108" t="s">
        <v>477</v>
      </c>
      <c r="AE8" s="108" t="s">
        <v>478</v>
      </c>
      <c r="AF8" s="108" t="s">
        <v>492</v>
      </c>
      <c r="AG8" s="108" t="s">
        <v>492</v>
      </c>
      <c r="AH8" s="108" t="s">
        <v>497</v>
      </c>
      <c r="AI8" s="121" t="s">
        <v>397</v>
      </c>
      <c r="AJ8" s="121" t="s">
        <v>523</v>
      </c>
      <c r="AK8" s="121" t="s">
        <v>533</v>
      </c>
      <c r="AL8" s="121" t="s">
        <v>541</v>
      </c>
      <c r="AM8" s="108" t="s">
        <v>352</v>
      </c>
      <c r="AN8" s="108" t="s">
        <v>550</v>
      </c>
      <c r="AO8" s="108" t="s">
        <v>557</v>
      </c>
      <c r="AP8" s="108" t="s">
        <v>444</v>
      </c>
      <c r="AQ8" s="108" t="s">
        <v>574</v>
      </c>
      <c r="AR8" s="108" t="s">
        <v>576</v>
      </c>
      <c r="AS8" s="108" t="s">
        <v>576</v>
      </c>
      <c r="AT8" s="108"/>
      <c r="AU8" s="108" t="s">
        <v>296</v>
      </c>
      <c r="AV8" s="108" t="s">
        <v>382</v>
      </c>
      <c r="AW8" s="108" t="s">
        <v>382</v>
      </c>
      <c r="AX8" s="108" t="s">
        <v>334</v>
      </c>
      <c r="AY8" s="108" t="s">
        <v>444</v>
      </c>
      <c r="AZ8" s="108" t="s">
        <v>640</v>
      </c>
      <c r="BA8" s="108" t="s">
        <v>334</v>
      </c>
      <c r="BB8" s="113" t="s">
        <v>11</v>
      </c>
      <c r="BC8" s="113" t="s">
        <v>12</v>
      </c>
      <c r="BE8" s="4"/>
      <c r="BG8" s="327" t="s">
        <v>621</v>
      </c>
      <c r="BI8" s="10" t="s">
        <v>263</v>
      </c>
    </row>
    <row r="9" spans="1:63" x14ac:dyDescent="0.25">
      <c r="A9" s="136">
        <v>2022</v>
      </c>
      <c r="B9" s="136"/>
      <c r="C9" s="7"/>
      <c r="D9" s="108"/>
      <c r="E9" s="108"/>
      <c r="F9" s="108" t="s">
        <v>300</v>
      </c>
      <c r="G9" s="108" t="s">
        <v>297</v>
      </c>
      <c r="H9" s="108"/>
      <c r="I9" s="108" t="s">
        <v>337</v>
      </c>
      <c r="J9" s="108" t="s">
        <v>336</v>
      </c>
      <c r="K9" s="108" t="s">
        <v>335</v>
      </c>
      <c r="L9" s="108" t="s">
        <v>353</v>
      </c>
      <c r="M9" s="108" t="s">
        <v>362</v>
      </c>
      <c r="N9" s="108" t="s">
        <v>362</v>
      </c>
      <c r="O9" s="108" t="s">
        <v>383</v>
      </c>
      <c r="P9" s="108" t="s">
        <v>398</v>
      </c>
      <c r="Q9" s="108"/>
      <c r="R9" s="108" t="s">
        <v>398</v>
      </c>
      <c r="S9" s="108" t="s">
        <v>398</v>
      </c>
      <c r="T9" s="108" t="s">
        <v>362</v>
      </c>
      <c r="U9" s="108" t="s">
        <v>430</v>
      </c>
      <c r="V9" s="108" t="s">
        <v>436</v>
      </c>
      <c r="W9" s="108" t="s">
        <v>436</v>
      </c>
      <c r="X9" s="108" t="s">
        <v>442</v>
      </c>
      <c r="Y9" s="108" t="s">
        <v>14</v>
      </c>
      <c r="Z9" s="108" t="s">
        <v>14</v>
      </c>
      <c r="AA9" s="108" t="s">
        <v>398</v>
      </c>
      <c r="AB9" s="108" t="s">
        <v>398</v>
      </c>
      <c r="AC9" s="108" t="s">
        <v>362</v>
      </c>
      <c r="AD9" s="108"/>
      <c r="AE9" s="108"/>
      <c r="AF9" s="108" t="s">
        <v>353</v>
      </c>
      <c r="AG9" s="108" t="s">
        <v>362</v>
      </c>
      <c r="AH9" s="108" t="s">
        <v>362</v>
      </c>
      <c r="AI9" s="108" t="s">
        <v>516</v>
      </c>
      <c r="AJ9" s="108"/>
      <c r="AK9" s="108" t="s">
        <v>14</v>
      </c>
      <c r="AL9" s="108"/>
      <c r="AM9" s="108" t="s">
        <v>353</v>
      </c>
      <c r="AN9" s="108" t="s">
        <v>362</v>
      </c>
      <c r="AO9" s="108" t="s">
        <v>362</v>
      </c>
      <c r="AP9" s="108" t="s">
        <v>563</v>
      </c>
      <c r="AQ9" s="108"/>
      <c r="AR9" s="108"/>
      <c r="AS9" s="108"/>
      <c r="AT9" s="108"/>
      <c r="AU9" s="108" t="s">
        <v>605</v>
      </c>
      <c r="AV9" s="108"/>
      <c r="AW9" s="108" t="s">
        <v>620</v>
      </c>
      <c r="AX9" s="108" t="s">
        <v>335</v>
      </c>
      <c r="AY9" s="108" t="s">
        <v>14</v>
      </c>
      <c r="AZ9" s="108" t="s">
        <v>563</v>
      </c>
      <c r="BA9" s="108" t="s">
        <v>14</v>
      </c>
      <c r="BB9" s="113" t="s">
        <v>15</v>
      </c>
      <c r="BC9" s="113" t="s">
        <v>16</v>
      </c>
      <c r="BD9" s="186"/>
      <c r="BE9" s="8"/>
      <c r="BG9" s="211">
        <v>2023</v>
      </c>
      <c r="BI9" s="10"/>
    </row>
    <row r="10" spans="1:63" x14ac:dyDescent="0.25">
      <c r="A10" s="12"/>
      <c r="B10" s="143" t="s">
        <v>17</v>
      </c>
      <c r="C10" s="13"/>
      <c r="D10" s="109" t="s">
        <v>18</v>
      </c>
      <c r="E10" s="109" t="s">
        <v>273</v>
      </c>
      <c r="F10" s="109" t="s">
        <v>18</v>
      </c>
      <c r="G10" s="109" t="s">
        <v>301</v>
      </c>
      <c r="H10" s="109" t="s">
        <v>305</v>
      </c>
      <c r="I10" s="109" t="s">
        <v>313</v>
      </c>
      <c r="J10" s="109" t="s">
        <v>313</v>
      </c>
      <c r="K10" s="109" t="s">
        <v>313</v>
      </c>
      <c r="L10" s="109" t="s">
        <v>350</v>
      </c>
      <c r="M10" s="109" t="s">
        <v>357</v>
      </c>
      <c r="N10" s="109" t="s">
        <v>359</v>
      </c>
      <c r="O10" s="109" t="s">
        <v>378</v>
      </c>
      <c r="P10" s="109" t="s">
        <v>305</v>
      </c>
      <c r="Q10" s="109" t="s">
        <v>305</v>
      </c>
      <c r="R10" s="109" t="s">
        <v>359</v>
      </c>
      <c r="S10" s="109" t="s">
        <v>350</v>
      </c>
      <c r="T10" s="109" t="s">
        <v>357</v>
      </c>
      <c r="U10" s="109" t="s">
        <v>429</v>
      </c>
      <c r="V10" s="109" t="s">
        <v>313</v>
      </c>
      <c r="W10" s="109" t="s">
        <v>359</v>
      </c>
      <c r="X10" s="109" t="s">
        <v>301</v>
      </c>
      <c r="Y10" s="109" t="s">
        <v>313</v>
      </c>
      <c r="Z10" s="109" t="s">
        <v>313</v>
      </c>
      <c r="AA10" s="109" t="s">
        <v>359</v>
      </c>
      <c r="AB10" s="109" t="s">
        <v>350</v>
      </c>
      <c r="AC10" s="109" t="s">
        <v>357</v>
      </c>
      <c r="AD10" s="109" t="s">
        <v>301</v>
      </c>
      <c r="AE10" s="109" t="s">
        <v>490</v>
      </c>
      <c r="AF10" s="109" t="s">
        <v>350</v>
      </c>
      <c r="AG10" s="109" t="s">
        <v>357</v>
      </c>
      <c r="AH10" s="109" t="s">
        <v>359</v>
      </c>
      <c r="AI10" s="109" t="s">
        <v>305</v>
      </c>
      <c r="AJ10" s="109" t="s">
        <v>524</v>
      </c>
      <c r="AK10" s="109" t="s">
        <v>18</v>
      </c>
      <c r="AL10" s="109" t="s">
        <v>305</v>
      </c>
      <c r="AM10" s="109" t="s">
        <v>350</v>
      </c>
      <c r="AN10" s="109" t="s">
        <v>359</v>
      </c>
      <c r="AO10" s="109" t="s">
        <v>357</v>
      </c>
      <c r="AP10" s="109" t="s">
        <v>313</v>
      </c>
      <c r="AQ10" s="109" t="s">
        <v>359</v>
      </c>
      <c r="AR10" s="109" t="s">
        <v>359</v>
      </c>
      <c r="AS10" s="109" t="s">
        <v>357</v>
      </c>
      <c r="AT10" s="109" t="s">
        <v>18</v>
      </c>
      <c r="AU10" s="109" t="s">
        <v>301</v>
      </c>
      <c r="AV10" s="109" t="s">
        <v>305</v>
      </c>
      <c r="AW10" s="109" t="s">
        <v>305</v>
      </c>
      <c r="AX10" s="109" t="s">
        <v>301</v>
      </c>
      <c r="AY10" s="109" t="s">
        <v>301</v>
      </c>
      <c r="AZ10" s="109" t="s">
        <v>301</v>
      </c>
      <c r="BA10" s="109" t="s">
        <v>313</v>
      </c>
      <c r="BB10" s="114" t="s">
        <v>14</v>
      </c>
      <c r="BC10" s="115"/>
      <c r="BE10" s="14"/>
      <c r="BG10" s="15"/>
      <c r="BI10" s="16"/>
    </row>
    <row r="11" spans="1:63" x14ac:dyDescent="0.25">
      <c r="A11" s="111">
        <v>5271</v>
      </c>
      <c r="B11" s="122" t="s">
        <v>19</v>
      </c>
      <c r="C11" s="17" t="s">
        <v>20</v>
      </c>
      <c r="D11" s="146"/>
      <c r="E11" s="147"/>
      <c r="F11" s="147"/>
      <c r="G11" s="147"/>
      <c r="H11" s="147"/>
      <c r="I11" s="147"/>
      <c r="J11" s="147"/>
      <c r="K11" s="147">
        <v>1053</v>
      </c>
      <c r="L11" s="147">
        <v>888</v>
      </c>
      <c r="M11" s="147"/>
      <c r="N11" s="147"/>
      <c r="O11" s="147">
        <v>997</v>
      </c>
      <c r="P11" s="147"/>
      <c r="Q11" s="147"/>
      <c r="R11" s="147"/>
      <c r="S11" s="147"/>
      <c r="T11" s="147"/>
      <c r="U11" s="147"/>
      <c r="V11" s="147"/>
      <c r="W11" s="147"/>
      <c r="X11" s="147"/>
      <c r="Y11" s="147">
        <v>1018</v>
      </c>
      <c r="Z11" s="147"/>
      <c r="AA11" s="147"/>
      <c r="AB11" s="147"/>
      <c r="AC11" s="147"/>
      <c r="AD11" s="147"/>
      <c r="AE11" s="147">
        <v>934</v>
      </c>
      <c r="AF11" s="147">
        <v>1069</v>
      </c>
      <c r="AG11" s="147"/>
      <c r="AH11" s="147"/>
      <c r="AI11" s="147"/>
      <c r="AJ11" s="147"/>
      <c r="AK11" s="147">
        <v>761</v>
      </c>
      <c r="AL11" s="147"/>
      <c r="AM11" s="147">
        <v>961</v>
      </c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>
        <v>1130</v>
      </c>
      <c r="BB11" s="144">
        <f>IF(SUM(D11:BA11)=0,"",SUM(D11:BA11))</f>
        <v>8811</v>
      </c>
      <c r="BC11" s="19"/>
      <c r="BD11" s="20"/>
      <c r="BE11" s="21" t="s">
        <v>19</v>
      </c>
      <c r="BG11" s="111">
        <v>9251</v>
      </c>
      <c r="BI11" s="18"/>
    </row>
    <row r="12" spans="1:63" x14ac:dyDescent="0.25">
      <c r="A12" s="113">
        <v>40</v>
      </c>
      <c r="B12" s="123" t="s">
        <v>21</v>
      </c>
      <c r="C12" s="22" t="s">
        <v>22</v>
      </c>
      <c r="D12" s="146"/>
      <c r="E12" s="146"/>
      <c r="F12" s="216"/>
      <c r="G12" s="228"/>
      <c r="H12" s="231"/>
      <c r="I12" s="234"/>
      <c r="J12" s="234"/>
      <c r="K12" s="234">
        <v>8</v>
      </c>
      <c r="L12" s="239">
        <v>7</v>
      </c>
      <c r="M12" s="241"/>
      <c r="N12" s="241"/>
      <c r="O12" s="243">
        <v>8</v>
      </c>
      <c r="P12" s="245"/>
      <c r="Q12" s="247"/>
      <c r="R12" s="249"/>
      <c r="S12" s="249"/>
      <c r="T12" s="249"/>
      <c r="U12" s="256"/>
      <c r="V12" s="260"/>
      <c r="W12" s="260"/>
      <c r="X12" s="262"/>
      <c r="Y12" s="262">
        <v>8</v>
      </c>
      <c r="Z12" s="262"/>
      <c r="AA12" s="267"/>
      <c r="AB12" s="267"/>
      <c r="AC12" s="267"/>
      <c r="AD12" s="271"/>
      <c r="AE12" s="271">
        <v>8</v>
      </c>
      <c r="AF12" s="277">
        <v>9</v>
      </c>
      <c r="AG12" s="277"/>
      <c r="AH12" s="277"/>
      <c r="AI12" s="281"/>
      <c r="AJ12" s="283"/>
      <c r="AK12" s="285">
        <v>6</v>
      </c>
      <c r="AL12" s="290"/>
      <c r="AM12" s="293">
        <v>7</v>
      </c>
      <c r="AN12" s="297"/>
      <c r="AO12" s="300"/>
      <c r="AP12" s="304"/>
      <c r="AQ12" s="307"/>
      <c r="AR12" s="307"/>
      <c r="AS12" s="307"/>
      <c r="AT12" s="312"/>
      <c r="AU12" s="317"/>
      <c r="AV12" s="317"/>
      <c r="AW12" s="322"/>
      <c r="AX12" s="328"/>
      <c r="AY12" s="328"/>
      <c r="AZ12" s="331"/>
      <c r="BA12" s="337">
        <v>8</v>
      </c>
      <c r="BB12" s="144">
        <f>IF(SUM(D12:BA12)=0,"",SUM(D12:BA12))</f>
        <v>69</v>
      </c>
      <c r="BC12" s="113">
        <f>IF(COUNTA(D12:BA12)=0,"",COUNTA(D12:BA12))</f>
        <v>9</v>
      </c>
      <c r="BD12" s="326" t="s">
        <v>656</v>
      </c>
      <c r="BE12" s="24" t="s">
        <v>21</v>
      </c>
      <c r="BG12" s="113">
        <v>73</v>
      </c>
      <c r="BI12" s="18"/>
      <c r="BJ12" s="195"/>
      <c r="BK12" s="196"/>
    </row>
    <row r="13" spans="1:63" x14ac:dyDescent="0.25">
      <c r="A13" s="137">
        <f>A11/A12</f>
        <v>131.77500000000001</v>
      </c>
      <c r="B13" s="124" t="s">
        <v>23</v>
      </c>
      <c r="C13" s="22" t="s">
        <v>24</v>
      </c>
      <c r="D13" s="148"/>
      <c r="E13" s="137"/>
      <c r="F13" s="137"/>
      <c r="G13" s="137"/>
      <c r="H13" s="137"/>
      <c r="I13" s="137"/>
      <c r="J13" s="137"/>
      <c r="K13" s="137">
        <f>+K11/K12</f>
        <v>131.625</v>
      </c>
      <c r="L13" s="137">
        <f>+L11/L12</f>
        <v>126.85714285714286</v>
      </c>
      <c r="M13" s="137"/>
      <c r="N13" s="137"/>
      <c r="O13" s="137">
        <f>+O11/O12</f>
        <v>124.625</v>
      </c>
      <c r="P13" s="137"/>
      <c r="Q13" s="137"/>
      <c r="R13" s="137"/>
      <c r="S13" s="137"/>
      <c r="T13" s="137"/>
      <c r="U13" s="137"/>
      <c r="V13" s="137"/>
      <c r="W13" s="137"/>
      <c r="X13" s="137"/>
      <c r="Y13" s="137">
        <f>+Y11/Y12</f>
        <v>127.25</v>
      </c>
      <c r="Z13" s="137"/>
      <c r="AA13" s="137"/>
      <c r="AB13" s="137"/>
      <c r="AC13" s="137"/>
      <c r="AD13" s="137"/>
      <c r="AE13" s="137">
        <f>+AE11/AE12</f>
        <v>116.75</v>
      </c>
      <c r="AF13" s="137">
        <f>+AF11/AF12</f>
        <v>118.77777777777777</v>
      </c>
      <c r="AG13" s="137"/>
      <c r="AH13" s="137"/>
      <c r="AI13" s="137"/>
      <c r="AJ13" s="137"/>
      <c r="AK13" s="137">
        <f>+AK11/AK12</f>
        <v>126.83333333333333</v>
      </c>
      <c r="AL13" s="137"/>
      <c r="AM13" s="137">
        <f>+AM11/AM12</f>
        <v>137.28571428571428</v>
      </c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>
        <f>+BA11/BA12</f>
        <v>141.25</v>
      </c>
      <c r="BB13" s="137">
        <f t="shared" ref="BB13:BB19" si="0">IF(BB11="","",BB11/BB12)</f>
        <v>127.69565217391305</v>
      </c>
      <c r="BC13" s="25"/>
      <c r="BD13" s="159"/>
      <c r="BE13" s="132" t="s">
        <v>23</v>
      </c>
      <c r="BG13" s="137">
        <f>IF(BG11="","",BG11/BG12)</f>
        <v>126.72602739726027</v>
      </c>
      <c r="BI13" s="140">
        <f>BB13-A13</f>
        <v>-4.0793478260869591</v>
      </c>
      <c r="BJ13" s="195"/>
      <c r="BK13" s="196"/>
    </row>
    <row r="14" spans="1:63" x14ac:dyDescent="0.25">
      <c r="A14" s="138">
        <v>5865</v>
      </c>
      <c r="B14" s="37" t="s">
        <v>235</v>
      </c>
      <c r="C14" s="17" t="s">
        <v>20</v>
      </c>
      <c r="D14" s="193"/>
      <c r="E14" s="165"/>
      <c r="F14" s="165"/>
      <c r="G14" s="138">
        <v>1090</v>
      </c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>
        <v>766</v>
      </c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>
        <v>962</v>
      </c>
      <c r="AV14" s="138"/>
      <c r="AW14" s="138"/>
      <c r="AX14" s="138"/>
      <c r="AY14" s="138"/>
      <c r="AZ14" s="138"/>
      <c r="BA14" s="138"/>
      <c r="BB14" s="144">
        <f t="shared" ref="BB14:BB15" si="1">IF(SUM(D14:BA14)=0,"",SUM(D14:BA14))</f>
        <v>2818</v>
      </c>
      <c r="BC14" s="19"/>
      <c r="BD14" s="159"/>
      <c r="BE14" s="37" t="s">
        <v>235</v>
      </c>
      <c r="BG14" s="138">
        <v>5035</v>
      </c>
      <c r="BI14" s="149"/>
      <c r="BJ14" s="180"/>
      <c r="BK14" s="196"/>
    </row>
    <row r="15" spans="1:63" x14ac:dyDescent="0.25">
      <c r="A15" s="138">
        <v>52</v>
      </c>
      <c r="B15" s="133" t="s">
        <v>236</v>
      </c>
      <c r="C15" s="22" t="s">
        <v>22</v>
      </c>
      <c r="D15" s="193"/>
      <c r="E15" s="165"/>
      <c r="F15" s="165"/>
      <c r="G15" s="138">
        <v>8</v>
      </c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>
        <v>8</v>
      </c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>
        <v>8</v>
      </c>
      <c r="AV15" s="138"/>
      <c r="AW15" s="138"/>
      <c r="AX15" s="138"/>
      <c r="AY15" s="138"/>
      <c r="AZ15" s="138"/>
      <c r="BA15" s="138"/>
      <c r="BB15" s="144">
        <f t="shared" si="1"/>
        <v>24</v>
      </c>
      <c r="BC15" s="113">
        <f t="shared" ref="BC15:BC19" si="2">IF(COUNTA(D15:BA15)=0,"",COUNTA(D15:BA15))</f>
        <v>3</v>
      </c>
      <c r="BD15" s="159" t="s">
        <v>618</v>
      </c>
      <c r="BE15" s="133" t="s">
        <v>236</v>
      </c>
      <c r="BG15" s="138">
        <v>44</v>
      </c>
      <c r="BI15" s="149"/>
      <c r="BJ15" s="195"/>
      <c r="BK15" s="195"/>
    </row>
    <row r="16" spans="1:63" x14ac:dyDescent="0.25">
      <c r="A16" s="137">
        <f>A14/A15</f>
        <v>112.78846153846153</v>
      </c>
      <c r="B16" s="134" t="s">
        <v>237</v>
      </c>
      <c r="C16" s="22" t="s">
        <v>24</v>
      </c>
      <c r="D16" s="148"/>
      <c r="E16" s="137"/>
      <c r="F16" s="137"/>
      <c r="G16" s="137">
        <f>+G14/G15</f>
        <v>136.25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>
        <f>+X14/X15</f>
        <v>95.75</v>
      </c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>
        <f>+AU14/AU15</f>
        <v>120.25</v>
      </c>
      <c r="AV16" s="137"/>
      <c r="AW16" s="137"/>
      <c r="AX16" s="137"/>
      <c r="AY16" s="137"/>
      <c r="AZ16" s="137"/>
      <c r="BA16" s="137"/>
      <c r="BB16" s="137">
        <f t="shared" si="0"/>
        <v>117.41666666666667</v>
      </c>
      <c r="BC16" s="25"/>
      <c r="BD16" s="159"/>
      <c r="BE16" s="133" t="s">
        <v>237</v>
      </c>
      <c r="BG16" s="137">
        <f>IF(BG14="","",BG14/BG15)</f>
        <v>114.43181818181819</v>
      </c>
      <c r="BI16" s="140">
        <f>BB16-A16</f>
        <v>4.6282051282051384</v>
      </c>
      <c r="BJ16" s="195"/>
      <c r="BK16" s="195"/>
    </row>
    <row r="17" spans="1:63" x14ac:dyDescent="0.25">
      <c r="A17" s="138">
        <v>2315</v>
      </c>
      <c r="B17" s="125" t="s">
        <v>25</v>
      </c>
      <c r="C17" s="17" t="s">
        <v>20</v>
      </c>
      <c r="D17" s="146"/>
      <c r="E17" s="149"/>
      <c r="F17" s="149"/>
      <c r="G17" s="149"/>
      <c r="H17" s="149"/>
      <c r="I17" s="149"/>
      <c r="J17" s="149"/>
      <c r="K17" s="149"/>
      <c r="L17" s="149"/>
      <c r="M17" s="144">
        <v>1693</v>
      </c>
      <c r="N17" s="149"/>
      <c r="O17" s="144">
        <v>1290</v>
      </c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>
        <v>1174</v>
      </c>
      <c r="AF17" s="144"/>
      <c r="AG17" s="144">
        <v>1462</v>
      </c>
      <c r="AH17" s="144"/>
      <c r="AI17" s="144"/>
      <c r="AJ17" s="144"/>
      <c r="AK17" s="144">
        <v>1019</v>
      </c>
      <c r="AL17" s="144"/>
      <c r="AM17" s="144"/>
      <c r="AN17" s="144"/>
      <c r="AO17" s="144">
        <v>1691</v>
      </c>
      <c r="AP17" s="144"/>
      <c r="AQ17" s="144"/>
      <c r="AR17" s="144"/>
      <c r="AS17" s="144"/>
      <c r="AT17" s="144"/>
      <c r="AU17" s="144"/>
      <c r="AV17" s="144">
        <v>1321</v>
      </c>
      <c r="AW17" s="144"/>
      <c r="AX17" s="144"/>
      <c r="AY17" s="144"/>
      <c r="AZ17" s="144"/>
      <c r="BA17" s="144"/>
      <c r="BB17" s="144">
        <f t="shared" ref="BB17:BB18" si="3">IF(SUM(D17:BA17)=0,"",SUM(D17:BA17))</f>
        <v>9650</v>
      </c>
      <c r="BC17" s="19"/>
      <c r="BD17" s="23"/>
      <c r="BE17" s="26" t="s">
        <v>25</v>
      </c>
      <c r="BG17" s="138">
        <v>8329</v>
      </c>
      <c r="BI17" s="144"/>
      <c r="BJ17" s="196"/>
      <c r="BK17" s="180"/>
    </row>
    <row r="18" spans="1:63" x14ac:dyDescent="0.25">
      <c r="A18" s="138">
        <v>12</v>
      </c>
      <c r="B18" s="126" t="s">
        <v>26</v>
      </c>
      <c r="C18" s="22" t="s">
        <v>22</v>
      </c>
      <c r="D18" s="146"/>
      <c r="E18" s="149"/>
      <c r="F18" s="149"/>
      <c r="G18" s="149"/>
      <c r="H18" s="149"/>
      <c r="I18" s="149"/>
      <c r="J18" s="149"/>
      <c r="K18" s="149"/>
      <c r="L18" s="149"/>
      <c r="M18" s="144">
        <v>9</v>
      </c>
      <c r="N18" s="149"/>
      <c r="O18" s="144">
        <v>8</v>
      </c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>
        <v>7</v>
      </c>
      <c r="AF18" s="144"/>
      <c r="AG18" s="144">
        <v>8</v>
      </c>
      <c r="AH18" s="144"/>
      <c r="AI18" s="144"/>
      <c r="AJ18" s="144"/>
      <c r="AK18" s="144">
        <v>6</v>
      </c>
      <c r="AL18" s="144"/>
      <c r="AM18" s="144"/>
      <c r="AN18" s="144"/>
      <c r="AO18" s="144">
        <v>9</v>
      </c>
      <c r="AP18" s="144"/>
      <c r="AQ18" s="144"/>
      <c r="AR18" s="144"/>
      <c r="AS18" s="144"/>
      <c r="AT18" s="144"/>
      <c r="AU18" s="144"/>
      <c r="AV18" s="144">
        <v>8</v>
      </c>
      <c r="AW18" s="144"/>
      <c r="AX18" s="144"/>
      <c r="AY18" s="144"/>
      <c r="AZ18" s="144"/>
      <c r="BA18" s="144"/>
      <c r="BB18" s="144">
        <f t="shared" si="3"/>
        <v>55</v>
      </c>
      <c r="BC18" s="113">
        <f t="shared" ref="BC18:BC19" si="4">IF(COUNTA(D18:BA18)=0,"",COUNTA(D18:BA18))</f>
        <v>7</v>
      </c>
      <c r="BD18" s="159" t="s">
        <v>615</v>
      </c>
      <c r="BE18" s="27" t="s">
        <v>26</v>
      </c>
      <c r="BG18" s="138">
        <v>47</v>
      </c>
      <c r="BI18" s="144"/>
    </row>
    <row r="19" spans="1:63" x14ac:dyDescent="0.25">
      <c r="A19" s="137">
        <f>A17/A18</f>
        <v>192.91666666666666</v>
      </c>
      <c r="B19" s="127" t="s">
        <v>27</v>
      </c>
      <c r="C19" s="22" t="s">
        <v>24</v>
      </c>
      <c r="D19" s="137"/>
      <c r="E19" s="140"/>
      <c r="F19" s="140"/>
      <c r="G19" s="140"/>
      <c r="H19" s="140"/>
      <c r="I19" s="140"/>
      <c r="J19" s="140"/>
      <c r="K19" s="140"/>
      <c r="L19" s="140"/>
      <c r="M19" s="137">
        <f>+M17/M18</f>
        <v>188.11111111111111</v>
      </c>
      <c r="N19" s="140"/>
      <c r="O19" s="137">
        <f>+O17/O18</f>
        <v>161.25</v>
      </c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>
        <f>+AE17/AE18</f>
        <v>167.71428571428572</v>
      </c>
      <c r="AF19" s="137"/>
      <c r="AG19" s="137">
        <f>+AG17/AG18</f>
        <v>182.75</v>
      </c>
      <c r="AH19" s="137"/>
      <c r="AI19" s="137"/>
      <c r="AJ19" s="137"/>
      <c r="AK19" s="137">
        <f>+AK17/AK18</f>
        <v>169.83333333333334</v>
      </c>
      <c r="AL19" s="137"/>
      <c r="AM19" s="137"/>
      <c r="AN19" s="137"/>
      <c r="AO19" s="137">
        <f>+AO17/AO18</f>
        <v>187.88888888888889</v>
      </c>
      <c r="AP19" s="137"/>
      <c r="AQ19" s="137"/>
      <c r="AR19" s="137"/>
      <c r="AS19" s="137"/>
      <c r="AT19" s="137"/>
      <c r="AU19" s="137"/>
      <c r="AV19" s="137">
        <f>+AV17/AV18</f>
        <v>165.125</v>
      </c>
      <c r="AW19" s="137"/>
      <c r="AX19" s="137"/>
      <c r="AY19" s="137"/>
      <c r="AZ19" s="137"/>
      <c r="BA19" s="137"/>
      <c r="BB19" s="137">
        <f t="shared" si="0"/>
        <v>175.45454545454547</v>
      </c>
      <c r="BC19" s="25"/>
      <c r="BD19" s="159"/>
      <c r="BE19" s="134" t="s">
        <v>27</v>
      </c>
      <c r="BG19" s="137">
        <f>IF(BG17="","",BG17/BG18)</f>
        <v>177.21276595744681</v>
      </c>
      <c r="BI19" s="140">
        <f>BB19-A19</f>
        <v>-17.46212121212119</v>
      </c>
    </row>
    <row r="20" spans="1:63" x14ac:dyDescent="0.25">
      <c r="A20" s="138">
        <v>1352</v>
      </c>
      <c r="B20" s="128" t="s">
        <v>28</v>
      </c>
      <c r="C20" s="17" t="s">
        <v>20</v>
      </c>
      <c r="D20" s="146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4" t="str">
        <f>IF(SUM(D20:F20)=0,"",SUM(D20:F20))</f>
        <v/>
      </c>
      <c r="BC20" s="19"/>
      <c r="BD20" s="28"/>
      <c r="BE20" s="29" t="s">
        <v>28</v>
      </c>
      <c r="BG20" s="138">
        <v>533</v>
      </c>
      <c r="BI20" s="144"/>
    </row>
    <row r="21" spans="1:63" x14ac:dyDescent="0.25">
      <c r="A21" s="138">
        <v>12</v>
      </c>
      <c r="B21" s="129" t="s">
        <v>29</v>
      </c>
      <c r="C21" s="22" t="s">
        <v>22</v>
      </c>
      <c r="D21" s="146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4" t="str">
        <f>IF(SUM(D21:F21)=0,"",SUM(D21:F21))</f>
        <v/>
      </c>
      <c r="BC21" s="113" t="str">
        <f>IF(COUNTA(D21:F21)=0,"",COUNTA(D21:F21))</f>
        <v/>
      </c>
      <c r="BD21" s="159"/>
      <c r="BE21" s="27" t="s">
        <v>29</v>
      </c>
      <c r="BG21" s="138">
        <v>5</v>
      </c>
      <c r="BI21" s="144"/>
    </row>
    <row r="22" spans="1:63" x14ac:dyDescent="0.25">
      <c r="A22" s="137">
        <f>A20/A21</f>
        <v>112.66666666666667</v>
      </c>
      <c r="B22" s="130" t="s">
        <v>30</v>
      </c>
      <c r="C22" s="22" t="s">
        <v>24</v>
      </c>
      <c r="D22" s="148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37" t="str">
        <f t="shared" ref="BB22:BB25" si="5">IF(BB20="","",BB20/BB21)</f>
        <v/>
      </c>
      <c r="BC22" s="25"/>
      <c r="BD22" s="28"/>
      <c r="BE22" s="160" t="s">
        <v>30</v>
      </c>
      <c r="BG22" s="137">
        <f>IF(BG20="","",BG20/BG21)</f>
        <v>106.6</v>
      </c>
      <c r="BI22" s="140"/>
    </row>
    <row r="23" spans="1:63" x14ac:dyDescent="0.25">
      <c r="A23" s="111">
        <v>0</v>
      </c>
      <c r="B23" s="21" t="s">
        <v>31</v>
      </c>
      <c r="C23" s="17" t="s">
        <v>20</v>
      </c>
      <c r="D23" s="151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44" t="str">
        <f>IF(SUM(D23:F23)=0,"",SUM(D23:F23))</f>
        <v/>
      </c>
      <c r="BC23" s="19"/>
      <c r="BD23" s="30"/>
      <c r="BE23" s="21" t="s">
        <v>31</v>
      </c>
      <c r="BG23" s="111"/>
      <c r="BI23" s="144"/>
    </row>
    <row r="24" spans="1:63" x14ac:dyDescent="0.25">
      <c r="A24" s="111"/>
      <c r="B24" s="131" t="s">
        <v>32</v>
      </c>
      <c r="C24" s="22" t="s">
        <v>22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44" t="str">
        <f>IF(SUM(D24:F24)=0,"",SUM(D24:F24))</f>
        <v/>
      </c>
      <c r="BC24" s="113" t="str">
        <f>IF(COUNTA(D24:F24)=0,"",COUNTA(D24:F24))</f>
        <v/>
      </c>
      <c r="BD24" s="159"/>
      <c r="BE24" s="31" t="s">
        <v>32</v>
      </c>
      <c r="BF24" s="32"/>
      <c r="BG24" s="111"/>
      <c r="BI24" s="144"/>
    </row>
    <row r="25" spans="1:63" x14ac:dyDescent="0.25">
      <c r="A25" s="137"/>
      <c r="B25" s="132" t="s">
        <v>33</v>
      </c>
      <c r="C25" s="22" t="s">
        <v>24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37" t="str">
        <f t="shared" si="5"/>
        <v/>
      </c>
      <c r="BC25" s="25"/>
      <c r="BD25" s="23"/>
      <c r="BE25" s="132" t="s">
        <v>33</v>
      </c>
      <c r="BF25" s="32"/>
      <c r="BG25" s="137" t="str">
        <f>IF(BG23="","",BG23/BG24)</f>
        <v/>
      </c>
      <c r="BH25" s="30"/>
      <c r="BI25" s="140"/>
    </row>
    <row r="26" spans="1:63" x14ac:dyDescent="0.25">
      <c r="A26" s="111">
        <v>1068</v>
      </c>
      <c r="B26" s="33" t="s">
        <v>31</v>
      </c>
      <c r="C26" s="22" t="s">
        <v>20</v>
      </c>
      <c r="D26" s="112"/>
      <c r="E26" s="112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>
        <v>1353</v>
      </c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44">
        <f t="shared" ref="BB26:BB27" si="6">IF(SUM(D26:BA26)=0,"",SUM(D26:BA26))</f>
        <v>1353</v>
      </c>
      <c r="BC26" s="19"/>
      <c r="BD26" s="23"/>
      <c r="BE26" s="33" t="s">
        <v>31</v>
      </c>
      <c r="BF26" s="32"/>
      <c r="BG26" s="111">
        <v>2421</v>
      </c>
      <c r="BH26" s="34"/>
      <c r="BI26" s="144"/>
    </row>
    <row r="27" spans="1:63" x14ac:dyDescent="0.25">
      <c r="A27" s="111">
        <v>7</v>
      </c>
      <c r="B27" s="133" t="s">
        <v>34</v>
      </c>
      <c r="C27" s="22" t="s">
        <v>22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>
        <v>8</v>
      </c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44">
        <f t="shared" si="6"/>
        <v>8</v>
      </c>
      <c r="BC27" s="113">
        <f t="shared" ref="BC27:BC58" si="7">IF(COUNTA(D27:BA27)=0,"",COUNTA(D27:BA27))</f>
        <v>1</v>
      </c>
      <c r="BD27" s="159" t="s">
        <v>449</v>
      </c>
      <c r="BE27" s="27" t="s">
        <v>34</v>
      </c>
      <c r="BF27" s="32"/>
      <c r="BG27" s="111">
        <v>15</v>
      </c>
      <c r="BH27" s="34"/>
      <c r="BI27" s="144"/>
    </row>
    <row r="28" spans="1:63" x14ac:dyDescent="0.25">
      <c r="A28" s="137">
        <f>A26/A27</f>
        <v>152.57142857142858</v>
      </c>
      <c r="B28" s="134" t="s">
        <v>35</v>
      </c>
      <c r="C28" s="22" t="s">
        <v>24</v>
      </c>
      <c r="D28" s="15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37">
        <f>+Y26/Y27</f>
        <v>169.125</v>
      </c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37">
        <f t="shared" ref="BB28:BB91" si="8">IF(BB26="","",BB26/BB27)</f>
        <v>169.125</v>
      </c>
      <c r="BC28" s="25"/>
      <c r="BD28" s="23"/>
      <c r="BE28" s="134" t="s">
        <v>35</v>
      </c>
      <c r="BF28" s="32"/>
      <c r="BG28" s="137">
        <f>IF(BG26="","",BG26/BG27)</f>
        <v>161.4</v>
      </c>
      <c r="BH28" s="30"/>
      <c r="BI28" s="140">
        <f>BB28-A28</f>
        <v>16.553571428571416</v>
      </c>
    </row>
    <row r="29" spans="1:63" x14ac:dyDescent="0.25">
      <c r="A29" s="111">
        <v>52442</v>
      </c>
      <c r="B29" s="36" t="s">
        <v>36</v>
      </c>
      <c r="C29" s="22" t="s">
        <v>20</v>
      </c>
      <c r="D29" s="151">
        <v>1500</v>
      </c>
      <c r="E29" s="151"/>
      <c r="F29" s="151">
        <v>2665</v>
      </c>
      <c r="G29" s="151"/>
      <c r="H29" s="151">
        <v>2517</v>
      </c>
      <c r="I29" s="151">
        <v>2457</v>
      </c>
      <c r="J29" s="151"/>
      <c r="K29" s="151"/>
      <c r="L29" s="151"/>
      <c r="M29" s="151"/>
      <c r="N29" s="151"/>
      <c r="O29" s="151">
        <v>1378</v>
      </c>
      <c r="P29" s="151">
        <v>1961</v>
      </c>
      <c r="Q29" s="151">
        <v>2468</v>
      </c>
      <c r="R29" s="151">
        <v>1882</v>
      </c>
      <c r="S29" s="151"/>
      <c r="T29" s="151"/>
      <c r="U29" s="151"/>
      <c r="V29" s="151">
        <v>977</v>
      </c>
      <c r="W29" s="151"/>
      <c r="X29" s="151"/>
      <c r="Y29" s="151"/>
      <c r="Z29" s="151"/>
      <c r="AA29" s="151">
        <v>1610</v>
      </c>
      <c r="AB29" s="151"/>
      <c r="AC29" s="151"/>
      <c r="AD29" s="151">
        <v>1409</v>
      </c>
      <c r="AE29" s="151"/>
      <c r="AF29" s="151"/>
      <c r="AG29" s="151"/>
      <c r="AH29" s="151"/>
      <c r="AI29" s="151"/>
      <c r="AJ29" s="151">
        <v>2587</v>
      </c>
      <c r="AK29" s="151">
        <v>1022</v>
      </c>
      <c r="AL29" s="151">
        <v>3182</v>
      </c>
      <c r="AM29" s="151"/>
      <c r="AN29" s="151"/>
      <c r="AO29" s="151"/>
      <c r="AP29" s="151"/>
      <c r="AQ29" s="151">
        <v>1943</v>
      </c>
      <c r="AR29" s="151"/>
      <c r="AS29" s="151"/>
      <c r="AT29" s="151"/>
      <c r="AU29" s="151"/>
      <c r="AV29" s="151">
        <v>1400</v>
      </c>
      <c r="AW29" s="151"/>
      <c r="AX29" s="151"/>
      <c r="AY29" s="151">
        <v>1505</v>
      </c>
      <c r="AZ29" s="151"/>
      <c r="BA29" s="151"/>
      <c r="BB29" s="144">
        <f t="shared" ref="BB29:BB30" si="9">IF(SUM(D29:BA29)=0,"",SUM(D29:BA29))</f>
        <v>32463</v>
      </c>
      <c r="BC29" s="19"/>
      <c r="BD29" s="20"/>
      <c r="BE29" s="36" t="s">
        <v>36</v>
      </c>
      <c r="BF29" s="30"/>
      <c r="BG29" s="111">
        <v>42699</v>
      </c>
      <c r="BH29" s="30"/>
      <c r="BI29" s="144"/>
    </row>
    <row r="30" spans="1:63" x14ac:dyDescent="0.25">
      <c r="A30" s="111">
        <v>300</v>
      </c>
      <c r="B30" s="131" t="s">
        <v>37</v>
      </c>
      <c r="C30" s="22" t="s">
        <v>22</v>
      </c>
      <c r="D30" s="152">
        <v>8</v>
      </c>
      <c r="E30" s="151"/>
      <c r="F30" s="151">
        <v>15</v>
      </c>
      <c r="G30" s="151"/>
      <c r="H30" s="151">
        <v>15</v>
      </c>
      <c r="I30" s="151">
        <v>14</v>
      </c>
      <c r="J30" s="151"/>
      <c r="K30" s="151"/>
      <c r="L30" s="151"/>
      <c r="M30" s="151"/>
      <c r="N30" s="151"/>
      <c r="O30" s="151">
        <v>8</v>
      </c>
      <c r="P30" s="151">
        <v>11</v>
      </c>
      <c r="Q30" s="151">
        <v>14</v>
      </c>
      <c r="R30" s="151">
        <v>11</v>
      </c>
      <c r="S30" s="151"/>
      <c r="T30" s="151"/>
      <c r="U30" s="151"/>
      <c r="V30" s="151">
        <v>6</v>
      </c>
      <c r="W30" s="151"/>
      <c r="X30" s="151"/>
      <c r="Y30" s="151"/>
      <c r="Z30" s="151"/>
      <c r="AA30" s="151">
        <v>10</v>
      </c>
      <c r="AB30" s="151"/>
      <c r="AC30" s="151"/>
      <c r="AD30" s="151">
        <v>8</v>
      </c>
      <c r="AE30" s="151"/>
      <c r="AF30" s="151"/>
      <c r="AG30" s="151"/>
      <c r="AH30" s="151"/>
      <c r="AI30" s="151"/>
      <c r="AJ30" s="151">
        <v>14</v>
      </c>
      <c r="AK30" s="151">
        <v>6</v>
      </c>
      <c r="AL30" s="151">
        <v>18</v>
      </c>
      <c r="AM30" s="151"/>
      <c r="AN30" s="151"/>
      <c r="AO30" s="151"/>
      <c r="AP30" s="151"/>
      <c r="AQ30" s="151">
        <v>11</v>
      </c>
      <c r="AR30" s="151"/>
      <c r="AS30" s="151"/>
      <c r="AT30" s="151"/>
      <c r="AU30" s="151"/>
      <c r="AV30" s="151">
        <v>8</v>
      </c>
      <c r="AW30" s="151"/>
      <c r="AX30" s="151"/>
      <c r="AY30" s="151">
        <v>8</v>
      </c>
      <c r="AZ30" s="151"/>
      <c r="BA30" s="151"/>
      <c r="BB30" s="144">
        <f t="shared" si="9"/>
        <v>185</v>
      </c>
      <c r="BC30" s="113">
        <f t="shared" ref="BC30:BC61" si="10">IF(COUNTA(D30:BA30)=0,"",COUNTA(D30:BA30))</f>
        <v>17</v>
      </c>
      <c r="BD30" s="159" t="s">
        <v>628</v>
      </c>
      <c r="BE30" s="31" t="s">
        <v>37</v>
      </c>
      <c r="BF30" s="30"/>
      <c r="BG30" s="111">
        <v>244</v>
      </c>
      <c r="BH30" s="30"/>
      <c r="BI30" s="144"/>
    </row>
    <row r="31" spans="1:63" x14ac:dyDescent="0.25">
      <c r="A31" s="137">
        <f>A29/A30</f>
        <v>174.80666666666667</v>
      </c>
      <c r="B31" s="132" t="s">
        <v>38</v>
      </c>
      <c r="C31" s="22" t="s">
        <v>24</v>
      </c>
      <c r="D31" s="137">
        <f>+D29/D30</f>
        <v>187.5</v>
      </c>
      <c r="E31" s="137"/>
      <c r="F31" s="137">
        <f>+F29/F30</f>
        <v>177.66666666666666</v>
      </c>
      <c r="G31" s="137"/>
      <c r="H31" s="137">
        <f>+H29/H30</f>
        <v>167.8</v>
      </c>
      <c r="I31" s="137">
        <f>+I29/I30</f>
        <v>175.5</v>
      </c>
      <c r="J31" s="137"/>
      <c r="K31" s="137"/>
      <c r="L31" s="137"/>
      <c r="M31" s="137"/>
      <c r="N31" s="137"/>
      <c r="O31" s="137">
        <f>+O29/O30</f>
        <v>172.25</v>
      </c>
      <c r="P31" s="137">
        <f>+P29/P30</f>
        <v>178.27272727272728</v>
      </c>
      <c r="Q31" s="137">
        <f>+Q29/Q30</f>
        <v>176.28571428571428</v>
      </c>
      <c r="R31" s="137">
        <f>+R29/R30</f>
        <v>171.09090909090909</v>
      </c>
      <c r="S31" s="137"/>
      <c r="T31" s="137"/>
      <c r="U31" s="137"/>
      <c r="V31" s="137">
        <f>+V29/V30</f>
        <v>162.83333333333334</v>
      </c>
      <c r="W31" s="137"/>
      <c r="X31" s="137"/>
      <c r="Y31" s="137"/>
      <c r="Z31" s="137"/>
      <c r="AA31" s="137">
        <f>+AA29/AA30</f>
        <v>161</v>
      </c>
      <c r="AB31" s="137"/>
      <c r="AC31" s="137"/>
      <c r="AD31" s="137">
        <f>+AD29/AD30</f>
        <v>176.125</v>
      </c>
      <c r="AE31" s="137"/>
      <c r="AF31" s="137"/>
      <c r="AG31" s="137"/>
      <c r="AH31" s="137"/>
      <c r="AI31" s="137"/>
      <c r="AJ31" s="137">
        <f>+AJ29/AJ30</f>
        <v>184.78571428571428</v>
      </c>
      <c r="AK31" s="137">
        <f>+AK29/AK30</f>
        <v>170.33333333333334</v>
      </c>
      <c r="AL31" s="137">
        <f>+AL29/AL30</f>
        <v>176.77777777777777</v>
      </c>
      <c r="AM31" s="137"/>
      <c r="AN31" s="137"/>
      <c r="AO31" s="137"/>
      <c r="AP31" s="137"/>
      <c r="AQ31" s="137">
        <f>+AQ29/AQ30</f>
        <v>176.63636363636363</v>
      </c>
      <c r="AR31" s="137"/>
      <c r="AS31" s="137"/>
      <c r="AT31" s="137"/>
      <c r="AU31" s="137"/>
      <c r="AV31" s="137">
        <f>+AV29/AV30</f>
        <v>175</v>
      </c>
      <c r="AW31" s="137"/>
      <c r="AX31" s="137"/>
      <c r="AY31" s="137">
        <f>+AY29/AY30</f>
        <v>188.125</v>
      </c>
      <c r="AZ31" s="137"/>
      <c r="BA31" s="137"/>
      <c r="BB31" s="137">
        <f t="shared" si="8"/>
        <v>175.47567567567569</v>
      </c>
      <c r="BC31" s="25"/>
      <c r="BD31" s="159"/>
      <c r="BE31" s="132" t="s">
        <v>38</v>
      </c>
      <c r="BF31" s="30"/>
      <c r="BG31" s="137">
        <f>IF(BG29="","",BG29/BG30)</f>
        <v>174.99590163934425</v>
      </c>
      <c r="BH31" s="30"/>
      <c r="BI31" s="140">
        <f>BB31-A31</f>
        <v>0.66900900900901661</v>
      </c>
    </row>
    <row r="32" spans="1:63" x14ac:dyDescent="0.25">
      <c r="A32" s="111">
        <v>19153</v>
      </c>
      <c r="B32" s="37" t="s">
        <v>39</v>
      </c>
      <c r="C32" s="22" t="s">
        <v>20</v>
      </c>
      <c r="D32" s="113">
        <v>1635</v>
      </c>
      <c r="E32" s="151"/>
      <c r="F32" s="151"/>
      <c r="G32" s="151"/>
      <c r="H32" s="151"/>
      <c r="I32" s="151"/>
      <c r="J32" s="151">
        <v>1575</v>
      </c>
      <c r="K32" s="151"/>
      <c r="L32" s="151"/>
      <c r="M32" s="151">
        <v>1798</v>
      </c>
      <c r="N32" s="151"/>
      <c r="O32" s="151"/>
      <c r="P32" s="151"/>
      <c r="Q32" s="151"/>
      <c r="R32" s="151"/>
      <c r="S32" s="151"/>
      <c r="T32" s="151"/>
      <c r="U32" s="151">
        <v>1445</v>
      </c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>
        <v>1132</v>
      </c>
      <c r="AH32" s="151"/>
      <c r="AI32" s="151"/>
      <c r="AJ32" s="151"/>
      <c r="AK32" s="151"/>
      <c r="AL32" s="151"/>
      <c r="AM32" s="151"/>
      <c r="AN32" s="151"/>
      <c r="AO32" s="151">
        <v>1215</v>
      </c>
      <c r="AP32" s="151"/>
      <c r="AQ32" s="151"/>
      <c r="AR32" s="151"/>
      <c r="AS32" s="151"/>
      <c r="AT32" s="151"/>
      <c r="AU32" s="151"/>
      <c r="AV32" s="151"/>
      <c r="AW32" s="151"/>
      <c r="AX32" s="151"/>
      <c r="AY32" s="151">
        <v>1536</v>
      </c>
      <c r="AZ32" s="151"/>
      <c r="BA32" s="151"/>
      <c r="BB32" s="144">
        <f t="shared" ref="BB32:BB33" si="11">IF(SUM(D32:BA32)=0,"",SUM(D32:BA32))</f>
        <v>10336</v>
      </c>
      <c r="BC32" s="19"/>
      <c r="BD32" s="184"/>
      <c r="BE32" s="37" t="s">
        <v>39</v>
      </c>
      <c r="BF32" s="30"/>
      <c r="BG32" s="111">
        <v>12767</v>
      </c>
      <c r="BH32" s="30"/>
      <c r="BI32" s="144"/>
    </row>
    <row r="33" spans="1:61" x14ac:dyDescent="0.25">
      <c r="A33" s="111">
        <v>106</v>
      </c>
      <c r="B33" s="133" t="s">
        <v>40</v>
      </c>
      <c r="C33" s="22" t="s">
        <v>22</v>
      </c>
      <c r="D33" s="152">
        <v>8</v>
      </c>
      <c r="E33" s="113"/>
      <c r="F33" s="113"/>
      <c r="G33" s="113"/>
      <c r="H33" s="113"/>
      <c r="I33" s="113"/>
      <c r="J33" s="113">
        <v>8</v>
      </c>
      <c r="K33" s="113"/>
      <c r="L33" s="113"/>
      <c r="M33" s="113">
        <v>9</v>
      </c>
      <c r="N33" s="113"/>
      <c r="O33" s="113"/>
      <c r="P33" s="113"/>
      <c r="Q33" s="113"/>
      <c r="R33" s="113"/>
      <c r="S33" s="113"/>
      <c r="T33" s="113"/>
      <c r="U33" s="113">
        <v>8</v>
      </c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>
        <v>7</v>
      </c>
      <c r="AH33" s="113"/>
      <c r="AI33" s="113"/>
      <c r="AJ33" s="113"/>
      <c r="AK33" s="113"/>
      <c r="AL33" s="113"/>
      <c r="AM33" s="113"/>
      <c r="AN33" s="113"/>
      <c r="AO33" s="113">
        <v>7</v>
      </c>
      <c r="AP33" s="113"/>
      <c r="AQ33" s="113"/>
      <c r="AR33" s="113"/>
      <c r="AS33" s="113"/>
      <c r="AT33" s="113"/>
      <c r="AU33" s="113"/>
      <c r="AV33" s="113"/>
      <c r="AW33" s="113"/>
      <c r="AX33" s="113"/>
      <c r="AY33" s="113">
        <v>8</v>
      </c>
      <c r="AZ33" s="113"/>
      <c r="BA33" s="113"/>
      <c r="BB33" s="144">
        <f t="shared" si="11"/>
        <v>55</v>
      </c>
      <c r="BC33" s="113">
        <f t="shared" ref="BC33:BC64" si="12">IF(COUNTA(D33:BA33)=0,"",COUNTA(D33:BA33))</f>
        <v>7</v>
      </c>
      <c r="BD33" s="159" t="s">
        <v>581</v>
      </c>
      <c r="BE33" s="27" t="s">
        <v>40</v>
      </c>
      <c r="BF33" s="30"/>
      <c r="BG33" s="111">
        <v>70</v>
      </c>
      <c r="BH33" s="30"/>
      <c r="BI33" s="144"/>
    </row>
    <row r="34" spans="1:61" x14ac:dyDescent="0.25">
      <c r="A34" s="137">
        <f>A32/A33</f>
        <v>180.68867924528303</v>
      </c>
      <c r="B34" s="134" t="s">
        <v>41</v>
      </c>
      <c r="C34" s="22" t="s">
        <v>24</v>
      </c>
      <c r="D34" s="188">
        <f>+D32/D33</f>
        <v>204.375</v>
      </c>
      <c r="E34" s="137"/>
      <c r="F34" s="137"/>
      <c r="G34" s="137"/>
      <c r="H34" s="137"/>
      <c r="I34" s="137"/>
      <c r="J34" s="168">
        <f>+J32/J33</f>
        <v>196.875</v>
      </c>
      <c r="K34" s="137"/>
      <c r="L34" s="137"/>
      <c r="M34" s="168">
        <f>+M32/M33</f>
        <v>199.77777777777777</v>
      </c>
      <c r="N34" s="137"/>
      <c r="O34" s="137"/>
      <c r="P34" s="137"/>
      <c r="Q34" s="137"/>
      <c r="R34" s="137"/>
      <c r="S34" s="137"/>
      <c r="T34" s="137"/>
      <c r="U34" s="137">
        <f>+U32/U33</f>
        <v>180.625</v>
      </c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>
        <f>+AG32/AG33</f>
        <v>161.71428571428572</v>
      </c>
      <c r="AH34" s="137"/>
      <c r="AI34" s="137"/>
      <c r="AJ34" s="137"/>
      <c r="AK34" s="137"/>
      <c r="AL34" s="137"/>
      <c r="AM34" s="137"/>
      <c r="AN34" s="137"/>
      <c r="AO34" s="137">
        <f>+AO32/AO33</f>
        <v>173.57142857142858</v>
      </c>
      <c r="AP34" s="137"/>
      <c r="AQ34" s="137"/>
      <c r="AR34" s="137"/>
      <c r="AS34" s="137"/>
      <c r="AT34" s="137"/>
      <c r="AU34" s="137"/>
      <c r="AV34" s="137"/>
      <c r="AW34" s="137"/>
      <c r="AX34" s="137"/>
      <c r="AY34" s="168">
        <f>+AY32/AY33</f>
        <v>192</v>
      </c>
      <c r="AZ34" s="168"/>
      <c r="BA34" s="168"/>
      <c r="BB34" s="137">
        <f t="shared" si="8"/>
        <v>187.92727272727274</v>
      </c>
      <c r="BC34" s="25"/>
      <c r="BD34" s="159"/>
      <c r="BE34" s="134" t="s">
        <v>41</v>
      </c>
      <c r="BF34" s="30"/>
      <c r="BG34" s="137">
        <f>IF(BG32="","",BG32/BG33)</f>
        <v>182.38571428571427</v>
      </c>
      <c r="BH34" s="30"/>
      <c r="BI34" s="140">
        <f>BB34-A34</f>
        <v>7.2385934819897102</v>
      </c>
    </row>
    <row r="35" spans="1:61" x14ac:dyDescent="0.25">
      <c r="A35" s="111">
        <v>4007</v>
      </c>
      <c r="B35" s="37" t="s">
        <v>39</v>
      </c>
      <c r="C35" s="17" t="s">
        <v>20</v>
      </c>
      <c r="D35" s="113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>
        <v>1737</v>
      </c>
      <c r="U35" s="151"/>
      <c r="V35" s="151"/>
      <c r="W35" s="151"/>
      <c r="X35" s="151"/>
      <c r="Y35" s="151"/>
      <c r="Z35" s="151"/>
      <c r="AA35" s="151"/>
      <c r="AB35" s="151"/>
      <c r="AC35" s="151">
        <v>1609</v>
      </c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>
        <v>1722</v>
      </c>
      <c r="AT35" s="151"/>
      <c r="AU35" s="151"/>
      <c r="AV35" s="151"/>
      <c r="AW35" s="151"/>
      <c r="AX35" s="151"/>
      <c r="AY35" s="151"/>
      <c r="AZ35" s="151"/>
      <c r="BA35" s="151"/>
      <c r="BB35" s="144">
        <f t="shared" ref="BB35:BB36" si="13">IF(SUM(D35:BA35)=0,"",SUM(D35:BA35))</f>
        <v>5068</v>
      </c>
      <c r="BC35" s="19"/>
      <c r="BD35" s="23"/>
      <c r="BE35" s="37" t="s">
        <v>39</v>
      </c>
      <c r="BG35" s="111">
        <v>3346</v>
      </c>
      <c r="BI35" s="144"/>
    </row>
    <row r="36" spans="1:61" x14ac:dyDescent="0.25">
      <c r="A36" s="111">
        <v>21</v>
      </c>
      <c r="B36" s="133" t="s">
        <v>42</v>
      </c>
      <c r="C36" s="22" t="s">
        <v>22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>
        <v>9</v>
      </c>
      <c r="U36" s="113"/>
      <c r="V36" s="113"/>
      <c r="W36" s="113"/>
      <c r="X36" s="113"/>
      <c r="Y36" s="113"/>
      <c r="Z36" s="113"/>
      <c r="AA36" s="113"/>
      <c r="AB36" s="113"/>
      <c r="AC36" s="113">
        <v>8</v>
      </c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>
        <v>9</v>
      </c>
      <c r="AT36" s="113"/>
      <c r="AU36" s="113"/>
      <c r="AV36" s="113"/>
      <c r="AW36" s="113"/>
      <c r="AX36" s="113"/>
      <c r="AY36" s="113"/>
      <c r="AZ36" s="113"/>
      <c r="BA36" s="113"/>
      <c r="BB36" s="144">
        <f t="shared" si="13"/>
        <v>26</v>
      </c>
      <c r="BC36" s="113">
        <f t="shared" ref="BC36:BC67" si="14">IF(COUNTA(D36:BA36)=0,"",COUNTA(D36:BA36))</f>
        <v>3</v>
      </c>
      <c r="BD36" s="159" t="s">
        <v>585</v>
      </c>
      <c r="BE36" s="27" t="s">
        <v>42</v>
      </c>
      <c r="BG36" s="111">
        <v>17</v>
      </c>
      <c r="BI36" s="144"/>
    </row>
    <row r="37" spans="1:61" x14ac:dyDescent="0.25">
      <c r="A37" s="137">
        <f>A35/A36</f>
        <v>190.8095238095238</v>
      </c>
      <c r="B37" s="134" t="s">
        <v>43</v>
      </c>
      <c r="C37" s="22" t="s">
        <v>24</v>
      </c>
      <c r="D37" s="137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68">
        <f>+T35/T36</f>
        <v>193</v>
      </c>
      <c r="U37" s="137"/>
      <c r="V37" s="137"/>
      <c r="W37" s="137"/>
      <c r="X37" s="137"/>
      <c r="Y37" s="137"/>
      <c r="Z37" s="137"/>
      <c r="AA37" s="137"/>
      <c r="AB37" s="137"/>
      <c r="AC37" s="188">
        <f>+AC35/AC36</f>
        <v>201.125</v>
      </c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188"/>
      <c r="AQ37" s="188"/>
      <c r="AR37" s="188"/>
      <c r="AS37" s="168">
        <f>+AS35/AS36</f>
        <v>191.33333333333334</v>
      </c>
      <c r="AT37" s="168"/>
      <c r="AU37" s="168"/>
      <c r="AV37" s="168"/>
      <c r="AW37" s="168"/>
      <c r="AX37" s="168"/>
      <c r="AY37" s="168"/>
      <c r="AZ37" s="168"/>
      <c r="BA37" s="168"/>
      <c r="BB37" s="168">
        <f t="shared" si="8"/>
        <v>194.92307692307693</v>
      </c>
      <c r="BC37" s="25"/>
      <c r="BD37" s="23"/>
      <c r="BE37" s="134" t="s">
        <v>43</v>
      </c>
      <c r="BF37" s="30"/>
      <c r="BG37" s="137">
        <f>IF(BG35="","",BG35/BG36)</f>
        <v>196.8235294117647</v>
      </c>
      <c r="BH37" s="30"/>
      <c r="BI37" s="140">
        <f>BB37-A37</f>
        <v>4.113553113553138</v>
      </c>
    </row>
    <row r="38" spans="1:61" x14ac:dyDescent="0.25">
      <c r="A38" s="111">
        <v>22704</v>
      </c>
      <c r="B38" s="37" t="s">
        <v>44</v>
      </c>
      <c r="C38" s="22" t="s">
        <v>20</v>
      </c>
      <c r="D38" s="153"/>
      <c r="E38" s="153"/>
      <c r="F38" s="151">
        <v>2926</v>
      </c>
      <c r="G38" s="151"/>
      <c r="H38" s="151"/>
      <c r="I38" s="151"/>
      <c r="J38" s="151">
        <v>1462</v>
      </c>
      <c r="K38" s="151"/>
      <c r="L38" s="151"/>
      <c r="M38" s="151"/>
      <c r="N38" s="151"/>
      <c r="O38" s="151">
        <v>1331</v>
      </c>
      <c r="P38" s="151"/>
      <c r="Q38" s="151">
        <v>2540</v>
      </c>
      <c r="R38" s="151"/>
      <c r="S38" s="151"/>
      <c r="T38" s="151">
        <v>834</v>
      </c>
      <c r="U38" s="151"/>
      <c r="V38" s="151"/>
      <c r="W38" s="151"/>
      <c r="X38" s="151"/>
      <c r="Y38" s="151">
        <v>1551</v>
      </c>
      <c r="Z38" s="151"/>
      <c r="AA38" s="151"/>
      <c r="AB38" s="151"/>
      <c r="AC38" s="151">
        <v>1289</v>
      </c>
      <c r="AD38" s="151"/>
      <c r="AE38" s="151">
        <v>1333</v>
      </c>
      <c r="AF38" s="151"/>
      <c r="AG38" s="151"/>
      <c r="AH38" s="151"/>
      <c r="AI38" s="151"/>
      <c r="AJ38" s="151"/>
      <c r="AK38" s="151">
        <v>1065</v>
      </c>
      <c r="AL38" s="151">
        <v>2193</v>
      </c>
      <c r="AM38" s="151"/>
      <c r="AN38" s="151"/>
      <c r="AO38" s="151"/>
      <c r="AP38" s="151">
        <v>1440</v>
      </c>
      <c r="AQ38" s="151"/>
      <c r="AR38" s="151"/>
      <c r="AS38" s="151">
        <v>1210</v>
      </c>
      <c r="AT38" s="151"/>
      <c r="AU38" s="151"/>
      <c r="AV38" s="151">
        <v>716</v>
      </c>
      <c r="AW38" s="151"/>
      <c r="AX38" s="151"/>
      <c r="AY38" s="151"/>
      <c r="AZ38" s="151"/>
      <c r="BA38" s="151"/>
      <c r="BB38" s="144">
        <f t="shared" ref="BB38:BB39" si="15">IF(SUM(D38:BA38)=0,"",SUM(D38:BA38))</f>
        <v>19890</v>
      </c>
      <c r="BC38" s="19"/>
      <c r="BD38" s="316"/>
      <c r="BE38" s="37" t="s">
        <v>44</v>
      </c>
      <c r="BG38" s="111">
        <v>19244</v>
      </c>
      <c r="BI38" s="144"/>
    </row>
    <row r="39" spans="1:61" x14ac:dyDescent="0.25">
      <c r="A39" s="111">
        <v>124</v>
      </c>
      <c r="B39" s="133" t="s">
        <v>45</v>
      </c>
      <c r="C39" s="22" t="s">
        <v>22</v>
      </c>
      <c r="D39" s="152"/>
      <c r="E39" s="151"/>
      <c r="F39" s="151">
        <v>15</v>
      </c>
      <c r="G39" s="151"/>
      <c r="H39" s="151"/>
      <c r="I39" s="151"/>
      <c r="J39" s="151">
        <v>8</v>
      </c>
      <c r="K39" s="151"/>
      <c r="L39" s="151"/>
      <c r="M39" s="151"/>
      <c r="N39" s="151"/>
      <c r="O39" s="151">
        <v>8</v>
      </c>
      <c r="P39" s="151"/>
      <c r="Q39" s="151">
        <v>14</v>
      </c>
      <c r="R39" s="151"/>
      <c r="S39" s="151"/>
      <c r="T39" s="151">
        <v>5</v>
      </c>
      <c r="U39" s="151"/>
      <c r="V39" s="151"/>
      <c r="W39" s="151"/>
      <c r="X39" s="151"/>
      <c r="Y39" s="151">
        <v>8</v>
      </c>
      <c r="Z39" s="151"/>
      <c r="AA39" s="151"/>
      <c r="AB39" s="151"/>
      <c r="AC39" s="151">
        <v>7</v>
      </c>
      <c r="AD39" s="151"/>
      <c r="AE39" s="151">
        <v>8</v>
      </c>
      <c r="AF39" s="151"/>
      <c r="AG39" s="151"/>
      <c r="AH39" s="151"/>
      <c r="AI39" s="151"/>
      <c r="AJ39" s="151"/>
      <c r="AK39" s="151">
        <v>6</v>
      </c>
      <c r="AL39" s="151">
        <v>12</v>
      </c>
      <c r="AM39" s="151"/>
      <c r="AN39" s="151"/>
      <c r="AO39" s="151"/>
      <c r="AP39" s="151">
        <v>8</v>
      </c>
      <c r="AQ39" s="151"/>
      <c r="AR39" s="151"/>
      <c r="AS39" s="151">
        <v>7</v>
      </c>
      <c r="AT39" s="151"/>
      <c r="AU39" s="151"/>
      <c r="AV39" s="151">
        <v>4</v>
      </c>
      <c r="AW39" s="151"/>
      <c r="AX39" s="151"/>
      <c r="AY39" s="151"/>
      <c r="AZ39" s="151"/>
      <c r="BA39" s="151"/>
      <c r="BB39" s="144">
        <f t="shared" si="15"/>
        <v>110</v>
      </c>
      <c r="BC39" s="113">
        <f t="shared" ref="BC39:BC70" si="16">IF(COUNTA(D39:BA39)=0,"",COUNTA(D39:BA39))</f>
        <v>13</v>
      </c>
      <c r="BD39" s="159" t="s">
        <v>614</v>
      </c>
      <c r="BE39" s="27" t="s">
        <v>45</v>
      </c>
      <c r="BG39" s="111">
        <v>106</v>
      </c>
      <c r="BI39" s="144"/>
    </row>
    <row r="40" spans="1:61" x14ac:dyDescent="0.25">
      <c r="A40" s="137">
        <f>A38/A39</f>
        <v>183.09677419354838</v>
      </c>
      <c r="B40" s="134" t="s">
        <v>46</v>
      </c>
      <c r="C40" s="22" t="s">
        <v>24</v>
      </c>
      <c r="D40" s="137"/>
      <c r="E40" s="137"/>
      <c r="F40" s="168">
        <f t="shared" ref="F40" si="17">IF(F38="","",F38/F39)</f>
        <v>195.06666666666666</v>
      </c>
      <c r="G40" s="137"/>
      <c r="H40" s="137"/>
      <c r="I40" s="137"/>
      <c r="J40" s="137">
        <f t="shared" ref="J40" si="18">IF(J38="","",J38/J39)</f>
        <v>182.75</v>
      </c>
      <c r="K40" s="137"/>
      <c r="L40" s="137"/>
      <c r="M40" s="137"/>
      <c r="N40" s="137"/>
      <c r="O40" s="137">
        <f t="shared" ref="O40" si="19">IF(O38="","",O38/O39)</f>
        <v>166.375</v>
      </c>
      <c r="P40" s="137"/>
      <c r="Q40" s="137">
        <f>+Q38/Q39</f>
        <v>181.42857142857142</v>
      </c>
      <c r="R40" s="137"/>
      <c r="S40" s="137"/>
      <c r="T40" s="137">
        <f>+T38/T39</f>
        <v>166.8</v>
      </c>
      <c r="U40" s="137"/>
      <c r="V40" s="137"/>
      <c r="W40" s="137"/>
      <c r="X40" s="137"/>
      <c r="Y40" s="168">
        <f>+Y38/Y39</f>
        <v>193.875</v>
      </c>
      <c r="Z40" s="137"/>
      <c r="AA40" s="137"/>
      <c r="AB40" s="137"/>
      <c r="AC40" s="137">
        <f>+AC38/AC39</f>
        <v>184.14285714285714</v>
      </c>
      <c r="AD40" s="137"/>
      <c r="AE40" s="137">
        <f>+AE38/AE39</f>
        <v>166.625</v>
      </c>
      <c r="AF40" s="137"/>
      <c r="AG40" s="137"/>
      <c r="AH40" s="137"/>
      <c r="AI40" s="137"/>
      <c r="AJ40" s="137"/>
      <c r="AK40" s="137">
        <f>+AK38/AK39</f>
        <v>177.5</v>
      </c>
      <c r="AL40" s="137">
        <f>+AL38/AL39</f>
        <v>182.75</v>
      </c>
      <c r="AM40" s="137"/>
      <c r="AN40" s="137"/>
      <c r="AO40" s="137"/>
      <c r="AP40" s="137">
        <f>+AP38/AP39</f>
        <v>180</v>
      </c>
      <c r="AQ40" s="137"/>
      <c r="AR40" s="137"/>
      <c r="AS40" s="137">
        <f>+AS38/AS39</f>
        <v>172.85714285714286</v>
      </c>
      <c r="AT40" s="137"/>
      <c r="AU40" s="137"/>
      <c r="AV40" s="137">
        <f>+AV38/AV39</f>
        <v>179</v>
      </c>
      <c r="AW40" s="137"/>
      <c r="AX40" s="137"/>
      <c r="AY40" s="137"/>
      <c r="AZ40" s="137"/>
      <c r="BA40" s="137"/>
      <c r="BB40" s="137">
        <f t="shared" si="8"/>
        <v>180.81818181818181</v>
      </c>
      <c r="BC40" s="25"/>
      <c r="BD40" s="159"/>
      <c r="BE40" s="134" t="s">
        <v>46</v>
      </c>
      <c r="BF40" s="30"/>
      <c r="BG40" s="137">
        <f>IF(BG38="","",BG38/BG39)</f>
        <v>181.54716981132074</v>
      </c>
      <c r="BH40" s="30"/>
      <c r="BI40" s="140">
        <f>BB40-A40</f>
        <v>-2.2785923753665713</v>
      </c>
    </row>
    <row r="41" spans="1:61" x14ac:dyDescent="0.25">
      <c r="A41" s="111">
        <v>9967</v>
      </c>
      <c r="B41" s="36" t="s">
        <v>44</v>
      </c>
      <c r="C41" s="22" t="s">
        <v>20</v>
      </c>
      <c r="D41" s="151"/>
      <c r="E41" s="151"/>
      <c r="F41" s="151">
        <v>2420</v>
      </c>
      <c r="G41" s="151"/>
      <c r="H41" s="151"/>
      <c r="I41" s="151"/>
      <c r="J41" s="151"/>
      <c r="K41" s="151"/>
      <c r="L41" s="151"/>
      <c r="M41" s="151"/>
      <c r="N41" s="151"/>
      <c r="O41" s="151">
        <v>1294</v>
      </c>
      <c r="P41" s="151"/>
      <c r="Q41" s="151">
        <v>2357</v>
      </c>
      <c r="R41" s="151">
        <v>987</v>
      </c>
      <c r="S41" s="151"/>
      <c r="T41" s="151"/>
      <c r="U41" s="151"/>
      <c r="V41" s="151"/>
      <c r="W41" s="151"/>
      <c r="X41" s="151"/>
      <c r="Y41" s="151">
        <v>1231</v>
      </c>
      <c r="Z41" s="151"/>
      <c r="AA41" s="151">
        <v>599</v>
      </c>
      <c r="AB41" s="151"/>
      <c r="AC41" s="151"/>
      <c r="AD41" s="151"/>
      <c r="AE41" s="151">
        <v>1308</v>
      </c>
      <c r="AF41" s="151"/>
      <c r="AG41" s="151"/>
      <c r="AH41" s="151"/>
      <c r="AI41" s="151"/>
      <c r="AJ41" s="151">
        <v>2324</v>
      </c>
      <c r="AK41" s="151"/>
      <c r="AL41" s="151">
        <v>1931</v>
      </c>
      <c r="AM41" s="151"/>
      <c r="AN41" s="151"/>
      <c r="AO41" s="151"/>
      <c r="AP41" s="151">
        <v>1386</v>
      </c>
      <c r="AQ41" s="151">
        <v>1332</v>
      </c>
      <c r="AR41" s="151"/>
      <c r="AS41" s="151"/>
      <c r="AT41" s="151"/>
      <c r="AU41" s="151"/>
      <c r="AV41" s="151">
        <v>1460</v>
      </c>
      <c r="AW41" s="151"/>
      <c r="AX41" s="151"/>
      <c r="AY41" s="151">
        <v>1334</v>
      </c>
      <c r="AZ41" s="151"/>
      <c r="BA41" s="151"/>
      <c r="BB41" s="144">
        <f t="shared" ref="BB41:BB42" si="20">IF(SUM(D41:BA41)=0,"",SUM(D41:BA41))</f>
        <v>19963</v>
      </c>
      <c r="BC41" s="19"/>
      <c r="BD41" s="159"/>
      <c r="BE41" s="36" t="s">
        <v>44</v>
      </c>
      <c r="BF41" s="30"/>
      <c r="BG41" s="111">
        <v>14931</v>
      </c>
      <c r="BH41" s="30"/>
      <c r="BI41" s="144"/>
    </row>
    <row r="42" spans="1:61" x14ac:dyDescent="0.25">
      <c r="A42" s="111">
        <v>62</v>
      </c>
      <c r="B42" s="135" t="s">
        <v>47</v>
      </c>
      <c r="C42" s="22" t="s">
        <v>22</v>
      </c>
      <c r="D42" s="113"/>
      <c r="E42" s="151"/>
      <c r="F42" s="151">
        <v>15</v>
      </c>
      <c r="G42" s="151"/>
      <c r="H42" s="151"/>
      <c r="I42" s="151"/>
      <c r="J42" s="151"/>
      <c r="K42" s="151"/>
      <c r="L42" s="151"/>
      <c r="M42" s="151"/>
      <c r="N42" s="151"/>
      <c r="O42" s="151">
        <v>8</v>
      </c>
      <c r="P42" s="151"/>
      <c r="Q42" s="151">
        <v>14</v>
      </c>
      <c r="R42" s="151">
        <v>6</v>
      </c>
      <c r="S42" s="151"/>
      <c r="T42" s="151"/>
      <c r="U42" s="151"/>
      <c r="V42" s="151"/>
      <c r="W42" s="151"/>
      <c r="X42" s="151"/>
      <c r="Y42" s="151">
        <v>8</v>
      </c>
      <c r="Z42" s="151"/>
      <c r="AA42" s="151">
        <v>4</v>
      </c>
      <c r="AB42" s="151"/>
      <c r="AC42" s="151"/>
      <c r="AD42" s="151"/>
      <c r="AE42" s="151">
        <v>8</v>
      </c>
      <c r="AF42" s="151"/>
      <c r="AG42" s="151"/>
      <c r="AH42" s="151"/>
      <c r="AI42" s="151"/>
      <c r="AJ42" s="151">
        <v>14</v>
      </c>
      <c r="AK42" s="151"/>
      <c r="AL42" s="151">
        <v>12</v>
      </c>
      <c r="AM42" s="151"/>
      <c r="AN42" s="151"/>
      <c r="AO42" s="151"/>
      <c r="AP42" s="151">
        <v>8</v>
      </c>
      <c r="AQ42" s="151">
        <v>8</v>
      </c>
      <c r="AR42" s="151"/>
      <c r="AS42" s="151"/>
      <c r="AT42" s="151"/>
      <c r="AU42" s="151"/>
      <c r="AV42" s="151">
        <v>8</v>
      </c>
      <c r="AW42" s="151"/>
      <c r="AX42" s="151"/>
      <c r="AY42" s="151">
        <v>8</v>
      </c>
      <c r="AZ42" s="151"/>
      <c r="BA42" s="151"/>
      <c r="BB42" s="144">
        <f t="shared" si="20"/>
        <v>121</v>
      </c>
      <c r="BC42" s="113">
        <f t="shared" ref="BC42:BC73" si="21">IF(COUNTA(D42:BA42)=0,"",COUNTA(D42:BA42))</f>
        <v>13</v>
      </c>
      <c r="BD42" s="159" t="s">
        <v>629</v>
      </c>
      <c r="BE42" s="38" t="s">
        <v>47</v>
      </c>
      <c r="BF42" s="30"/>
      <c r="BG42" s="111">
        <v>92</v>
      </c>
      <c r="BH42" s="30"/>
      <c r="BI42" s="144"/>
    </row>
    <row r="43" spans="1:61" x14ac:dyDescent="0.25">
      <c r="A43" s="137">
        <f>A41/A42</f>
        <v>160.75806451612902</v>
      </c>
      <c r="B43" s="132" t="s">
        <v>48</v>
      </c>
      <c r="C43" s="22" t="s">
        <v>24</v>
      </c>
      <c r="D43" s="137"/>
      <c r="E43" s="137"/>
      <c r="F43" s="137">
        <f>+F41/F42</f>
        <v>161.33333333333334</v>
      </c>
      <c r="G43" s="137"/>
      <c r="H43" s="137"/>
      <c r="I43" s="137"/>
      <c r="J43" s="137"/>
      <c r="K43" s="137"/>
      <c r="L43" s="137"/>
      <c r="M43" s="137"/>
      <c r="N43" s="137"/>
      <c r="O43" s="137">
        <f t="shared" ref="O43" si="22">IF(O41="","",O41/O42)</f>
        <v>161.75</v>
      </c>
      <c r="P43" s="137"/>
      <c r="Q43" s="137">
        <f>+Q41/Q42</f>
        <v>168.35714285714286</v>
      </c>
      <c r="R43" s="137">
        <f>+R41/R42</f>
        <v>164.5</v>
      </c>
      <c r="S43" s="137"/>
      <c r="T43" s="137"/>
      <c r="U43" s="137"/>
      <c r="V43" s="137"/>
      <c r="W43" s="137"/>
      <c r="X43" s="137"/>
      <c r="Y43" s="137">
        <f>+Y41/Y42</f>
        <v>153.875</v>
      </c>
      <c r="Z43" s="137"/>
      <c r="AA43" s="137">
        <f>+AA41/AA42</f>
        <v>149.75</v>
      </c>
      <c r="AB43" s="137"/>
      <c r="AC43" s="137"/>
      <c r="AD43" s="137"/>
      <c r="AE43" s="137">
        <f>+AE41/AE42</f>
        <v>163.5</v>
      </c>
      <c r="AF43" s="137"/>
      <c r="AG43" s="137"/>
      <c r="AH43" s="137"/>
      <c r="AI43" s="137"/>
      <c r="AJ43" s="137">
        <f>+AJ41/AJ42</f>
        <v>166</v>
      </c>
      <c r="AK43" s="137"/>
      <c r="AL43" s="137">
        <f>+AL41/AL42</f>
        <v>160.91666666666666</v>
      </c>
      <c r="AM43" s="137"/>
      <c r="AN43" s="137"/>
      <c r="AO43" s="137"/>
      <c r="AP43" s="137">
        <f>+AP41/AP42</f>
        <v>173.25</v>
      </c>
      <c r="AQ43" s="137">
        <f>+AQ41/AQ42</f>
        <v>166.5</v>
      </c>
      <c r="AR43" s="137"/>
      <c r="AS43" s="137"/>
      <c r="AT43" s="137"/>
      <c r="AU43" s="137"/>
      <c r="AV43" s="137">
        <f>+AV41/AV42</f>
        <v>182.5</v>
      </c>
      <c r="AW43" s="137"/>
      <c r="AX43" s="137"/>
      <c r="AY43" s="137">
        <f>+AY41/AY42</f>
        <v>166.75</v>
      </c>
      <c r="AZ43" s="137"/>
      <c r="BA43" s="137"/>
      <c r="BB43" s="137">
        <f t="shared" si="8"/>
        <v>164.98347107438016</v>
      </c>
      <c r="BC43" s="25"/>
      <c r="BD43" s="23"/>
      <c r="BE43" s="132" t="s">
        <v>48</v>
      </c>
      <c r="BF43" s="30"/>
      <c r="BG43" s="137">
        <f>IF(BG41="","",BG41/BG42)</f>
        <v>162.29347826086956</v>
      </c>
      <c r="BH43" s="30"/>
      <c r="BI43" s="140">
        <f>BB43-A43</f>
        <v>4.2254065582511373</v>
      </c>
    </row>
    <row r="44" spans="1:61" x14ac:dyDescent="0.25">
      <c r="A44" s="111">
        <v>2579</v>
      </c>
      <c r="B44" s="36" t="s">
        <v>44</v>
      </c>
      <c r="C44" s="22" t="s">
        <v>20</v>
      </c>
      <c r="D44" s="113"/>
      <c r="E44" s="151"/>
      <c r="F44" s="151"/>
      <c r="G44" s="151"/>
      <c r="H44" s="151"/>
      <c r="I44" s="151"/>
      <c r="J44" s="151"/>
      <c r="K44" s="151">
        <v>1293</v>
      </c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>
        <v>1249</v>
      </c>
      <c r="BB44" s="144">
        <f t="shared" ref="BB44:BB45" si="23">IF(SUM(D44:BA44)=0,"",SUM(D44:BA44))</f>
        <v>2542</v>
      </c>
      <c r="BC44" s="19"/>
      <c r="BD44" s="23"/>
      <c r="BE44" s="36" t="s">
        <v>44</v>
      </c>
      <c r="BF44" s="30"/>
      <c r="BG44" s="111">
        <v>3872</v>
      </c>
      <c r="BH44" s="30"/>
      <c r="BI44" s="144"/>
    </row>
    <row r="45" spans="1:61" x14ac:dyDescent="0.25">
      <c r="A45" s="111">
        <v>18</v>
      </c>
      <c r="B45" s="131" t="s">
        <v>49</v>
      </c>
      <c r="C45" s="22" t="s">
        <v>22</v>
      </c>
      <c r="D45" s="113"/>
      <c r="E45" s="151"/>
      <c r="F45" s="151"/>
      <c r="G45" s="151"/>
      <c r="H45" s="151"/>
      <c r="I45" s="151"/>
      <c r="J45" s="151"/>
      <c r="K45" s="151">
        <v>8</v>
      </c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>
        <v>8</v>
      </c>
      <c r="BB45" s="144">
        <f t="shared" si="23"/>
        <v>16</v>
      </c>
      <c r="BC45" s="113">
        <f t="shared" ref="BC45:BC76" si="24">IF(COUNTA(D45:BA45)=0,"",COUNTA(D45:BA45))</f>
        <v>2</v>
      </c>
      <c r="BD45" s="310" t="s">
        <v>655</v>
      </c>
      <c r="BE45" s="31" t="s">
        <v>49</v>
      </c>
      <c r="BF45" s="30"/>
      <c r="BG45" s="111">
        <v>26</v>
      </c>
      <c r="BH45" s="30"/>
      <c r="BI45" s="144"/>
    </row>
    <row r="46" spans="1:61" x14ac:dyDescent="0.25">
      <c r="A46" s="137">
        <f>A44/A45</f>
        <v>143.27777777777777</v>
      </c>
      <c r="B46" s="132" t="s">
        <v>50</v>
      </c>
      <c r="C46" s="22" t="s">
        <v>24</v>
      </c>
      <c r="D46" s="150"/>
      <c r="E46" s="150"/>
      <c r="F46" s="150"/>
      <c r="G46" s="150"/>
      <c r="H46" s="150"/>
      <c r="I46" s="150"/>
      <c r="J46" s="150"/>
      <c r="K46" s="137">
        <f>+K44/K45</f>
        <v>161.625</v>
      </c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>
        <f>+BA44/BA45</f>
        <v>156.125</v>
      </c>
      <c r="BB46" s="137">
        <f t="shared" si="8"/>
        <v>158.875</v>
      </c>
      <c r="BC46" s="25"/>
      <c r="BD46" s="23"/>
      <c r="BE46" s="132" t="s">
        <v>50</v>
      </c>
      <c r="BF46" s="30"/>
      <c r="BG46" s="137">
        <f>IF(BG44="","",BG44/BG45)</f>
        <v>148.92307692307693</v>
      </c>
      <c r="BH46" s="30"/>
      <c r="BI46" s="140">
        <f>BB46-A46</f>
        <v>15.597222222222229</v>
      </c>
    </row>
    <row r="47" spans="1:61" x14ac:dyDescent="0.25">
      <c r="A47" s="138">
        <v>6917</v>
      </c>
      <c r="B47" s="37" t="s">
        <v>44</v>
      </c>
      <c r="C47" s="22" t="s">
        <v>20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>
        <v>768</v>
      </c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>
        <v>732</v>
      </c>
      <c r="AI47" s="113"/>
      <c r="AJ47" s="113"/>
      <c r="AK47" s="113"/>
      <c r="AL47" s="113"/>
      <c r="AM47" s="113"/>
      <c r="AN47" s="113">
        <v>730</v>
      </c>
      <c r="AO47" s="113"/>
      <c r="AP47" s="113"/>
      <c r="AQ47" s="113"/>
      <c r="AR47" s="113"/>
      <c r="AS47" s="113"/>
      <c r="AT47" s="113"/>
      <c r="AU47" s="113"/>
      <c r="AV47" s="113"/>
      <c r="AW47" s="113"/>
      <c r="AX47" s="113">
        <v>1305</v>
      </c>
      <c r="AY47" s="113"/>
      <c r="AZ47" s="113"/>
      <c r="BA47" s="113"/>
      <c r="BB47" s="144">
        <f t="shared" ref="BB47:BB48" si="25">IF(SUM(D47:BA47)=0,"",SUM(D47:BA47))</f>
        <v>3535</v>
      </c>
      <c r="BC47" s="19"/>
      <c r="BD47" s="23"/>
      <c r="BE47" s="37" t="s">
        <v>44</v>
      </c>
      <c r="BF47" s="30"/>
      <c r="BG47" s="138">
        <v>5988</v>
      </c>
      <c r="BH47" s="30"/>
      <c r="BI47" s="149"/>
    </row>
    <row r="48" spans="1:61" x14ac:dyDescent="0.25">
      <c r="A48" s="138">
        <v>44</v>
      </c>
      <c r="B48" s="27" t="s">
        <v>241</v>
      </c>
      <c r="C48" s="22" t="s">
        <v>22</v>
      </c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>
        <v>5</v>
      </c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>
        <v>5</v>
      </c>
      <c r="AI48" s="113"/>
      <c r="AJ48" s="113"/>
      <c r="AK48" s="113"/>
      <c r="AL48" s="113"/>
      <c r="AM48" s="113"/>
      <c r="AN48" s="113">
        <v>5</v>
      </c>
      <c r="AO48" s="113"/>
      <c r="AP48" s="113"/>
      <c r="AQ48" s="113"/>
      <c r="AR48" s="113"/>
      <c r="AS48" s="113"/>
      <c r="AT48" s="113"/>
      <c r="AU48" s="113"/>
      <c r="AV48" s="113"/>
      <c r="AW48" s="113"/>
      <c r="AX48" s="113">
        <v>8</v>
      </c>
      <c r="AY48" s="113"/>
      <c r="AZ48" s="113"/>
      <c r="BA48" s="113"/>
      <c r="BB48" s="144">
        <f t="shared" si="25"/>
        <v>23</v>
      </c>
      <c r="BC48" s="113">
        <f t="shared" ref="BC48:BC79" si="26">IF(COUNTA(D48:BA48)=0,"",COUNTA(D48:BA48))</f>
        <v>4</v>
      </c>
      <c r="BD48" s="159" t="s">
        <v>630</v>
      </c>
      <c r="BE48" s="27" t="s">
        <v>241</v>
      </c>
      <c r="BF48" s="30"/>
      <c r="BG48" s="138">
        <v>39</v>
      </c>
      <c r="BH48" s="30"/>
      <c r="BI48" s="149"/>
    </row>
    <row r="49" spans="1:61" x14ac:dyDescent="0.25">
      <c r="A49" s="137">
        <f>A47/A48</f>
        <v>157.20454545454547</v>
      </c>
      <c r="B49" s="134" t="s">
        <v>242</v>
      </c>
      <c r="C49" s="22" t="s">
        <v>24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37">
        <f>+N47/N48</f>
        <v>153.6</v>
      </c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>
        <f>+AH47/AH48</f>
        <v>146.4</v>
      </c>
      <c r="AI49" s="137"/>
      <c r="AJ49" s="137"/>
      <c r="AK49" s="137"/>
      <c r="AL49" s="137"/>
      <c r="AM49" s="137"/>
      <c r="AN49" s="137">
        <f>+AN47/AN48</f>
        <v>146</v>
      </c>
      <c r="AO49" s="137"/>
      <c r="AP49" s="137"/>
      <c r="AQ49" s="137"/>
      <c r="AR49" s="137"/>
      <c r="AS49" s="137"/>
      <c r="AT49" s="137"/>
      <c r="AU49" s="137"/>
      <c r="AV49" s="137"/>
      <c r="AW49" s="137"/>
      <c r="AX49" s="137">
        <f>+AX47/AX48</f>
        <v>163.125</v>
      </c>
      <c r="AY49" s="137"/>
      <c r="AZ49" s="137"/>
      <c r="BA49" s="137"/>
      <c r="BB49" s="137">
        <f t="shared" si="8"/>
        <v>153.69565217391303</v>
      </c>
      <c r="BC49" s="25"/>
      <c r="BD49" s="23"/>
      <c r="BE49" s="134" t="s">
        <v>242</v>
      </c>
      <c r="BF49" s="30"/>
      <c r="BG49" s="137">
        <f>IF(BG47="","",BG47/BG48)</f>
        <v>153.53846153846155</v>
      </c>
      <c r="BH49" s="30"/>
      <c r="BI49" s="140">
        <f>BB49-A49</f>
        <v>-3.5088932806324351</v>
      </c>
    </row>
    <row r="50" spans="1:61" x14ac:dyDescent="0.25">
      <c r="A50" s="111">
        <v>41796</v>
      </c>
      <c r="B50" s="37" t="s">
        <v>51</v>
      </c>
      <c r="C50" s="17" t="s">
        <v>20</v>
      </c>
      <c r="D50" s="144">
        <v>1469</v>
      </c>
      <c r="E50" s="144"/>
      <c r="F50" s="144">
        <v>2820</v>
      </c>
      <c r="G50" s="144"/>
      <c r="H50" s="144">
        <v>3403</v>
      </c>
      <c r="I50" s="144">
        <v>1354</v>
      </c>
      <c r="J50" s="144"/>
      <c r="K50" s="144"/>
      <c r="L50" s="144"/>
      <c r="M50" s="144"/>
      <c r="N50" s="144"/>
      <c r="O50" s="144">
        <v>1466</v>
      </c>
      <c r="P50" s="144"/>
      <c r="Q50" s="144">
        <v>2853</v>
      </c>
      <c r="R50" s="144"/>
      <c r="S50" s="144"/>
      <c r="T50" s="144">
        <v>1559</v>
      </c>
      <c r="U50" s="144">
        <v>1404</v>
      </c>
      <c r="V50" s="144"/>
      <c r="W50" s="144"/>
      <c r="X50" s="144"/>
      <c r="Y50" s="144"/>
      <c r="Z50" s="144"/>
      <c r="AA50" s="144"/>
      <c r="AB50" s="144"/>
      <c r="AC50" s="144">
        <v>1594</v>
      </c>
      <c r="AD50" s="144">
        <v>1419</v>
      </c>
      <c r="AE50" s="144"/>
      <c r="AF50" s="144"/>
      <c r="AG50" s="144"/>
      <c r="AH50" s="144"/>
      <c r="AI50" s="144"/>
      <c r="AJ50" s="144">
        <v>2760</v>
      </c>
      <c r="AK50" s="144">
        <v>1075</v>
      </c>
      <c r="AL50" s="144">
        <v>3400</v>
      </c>
      <c r="AM50" s="144"/>
      <c r="AN50" s="144"/>
      <c r="AO50" s="144"/>
      <c r="AP50" s="144"/>
      <c r="AQ50" s="144"/>
      <c r="AR50" s="144"/>
      <c r="AS50" s="144">
        <v>1146</v>
      </c>
      <c r="AT50" s="144"/>
      <c r="AU50" s="144"/>
      <c r="AV50" s="144">
        <v>1370</v>
      </c>
      <c r="AW50" s="144"/>
      <c r="AX50" s="144"/>
      <c r="AY50" s="144"/>
      <c r="AZ50" s="144"/>
      <c r="BA50" s="144"/>
      <c r="BB50" s="144">
        <f t="shared" ref="BB50:BB51" si="27">IF(SUM(D50:BA50)=0,"",SUM(D50:BA50))</f>
        <v>29092</v>
      </c>
      <c r="BC50" s="19"/>
      <c r="BD50" s="159"/>
      <c r="BE50" s="37" t="s">
        <v>51</v>
      </c>
      <c r="BF50" s="39"/>
      <c r="BG50" s="111">
        <v>39062</v>
      </c>
      <c r="BH50" s="39"/>
      <c r="BI50" s="144"/>
    </row>
    <row r="51" spans="1:61" x14ac:dyDescent="0.25">
      <c r="A51" s="111">
        <v>218</v>
      </c>
      <c r="B51" s="133" t="s">
        <v>52</v>
      </c>
      <c r="C51" s="22" t="s">
        <v>22</v>
      </c>
      <c r="D51" s="144">
        <v>8</v>
      </c>
      <c r="E51" s="144"/>
      <c r="F51" s="144">
        <v>15</v>
      </c>
      <c r="G51" s="144"/>
      <c r="H51" s="144">
        <v>18</v>
      </c>
      <c r="I51" s="144">
        <v>8</v>
      </c>
      <c r="J51" s="144"/>
      <c r="K51" s="144"/>
      <c r="L51" s="144"/>
      <c r="M51" s="144"/>
      <c r="N51" s="144"/>
      <c r="O51" s="144">
        <v>8</v>
      </c>
      <c r="P51" s="144"/>
      <c r="Q51" s="144">
        <v>14</v>
      </c>
      <c r="R51" s="144"/>
      <c r="S51" s="144"/>
      <c r="T51" s="144">
        <v>9</v>
      </c>
      <c r="U51" s="144">
        <v>8</v>
      </c>
      <c r="V51" s="144"/>
      <c r="W51" s="144"/>
      <c r="X51" s="144"/>
      <c r="Y51" s="144"/>
      <c r="Z51" s="144"/>
      <c r="AA51" s="144"/>
      <c r="AB51" s="144"/>
      <c r="AC51" s="144">
        <v>8</v>
      </c>
      <c r="AD51" s="144">
        <v>8</v>
      </c>
      <c r="AE51" s="144"/>
      <c r="AF51" s="144"/>
      <c r="AG51" s="144"/>
      <c r="AH51" s="144"/>
      <c r="AI51" s="144"/>
      <c r="AJ51" s="144">
        <v>14</v>
      </c>
      <c r="AK51" s="144">
        <v>6</v>
      </c>
      <c r="AL51" s="144">
        <v>18</v>
      </c>
      <c r="AM51" s="144"/>
      <c r="AN51" s="144"/>
      <c r="AO51" s="144"/>
      <c r="AP51" s="144"/>
      <c r="AQ51" s="144"/>
      <c r="AR51" s="144"/>
      <c r="AS51" s="144">
        <v>7</v>
      </c>
      <c r="AT51" s="144"/>
      <c r="AU51" s="144"/>
      <c r="AV51" s="144">
        <v>8</v>
      </c>
      <c r="AW51" s="144"/>
      <c r="AX51" s="144"/>
      <c r="AY51" s="144"/>
      <c r="AZ51" s="144"/>
      <c r="BA51" s="144"/>
      <c r="BB51" s="144">
        <f t="shared" si="27"/>
        <v>157</v>
      </c>
      <c r="BC51" s="113">
        <f t="shared" ref="BC51:BC82" si="28">IF(COUNTA(D51:BA51)=0,"",COUNTA(D51:BA51))</f>
        <v>15</v>
      </c>
      <c r="BD51" s="159" t="s">
        <v>613</v>
      </c>
      <c r="BE51" s="27" t="s">
        <v>52</v>
      </c>
      <c r="BF51" s="39"/>
      <c r="BG51" s="111">
        <v>209</v>
      </c>
      <c r="BH51" s="39"/>
      <c r="BI51" s="144"/>
    </row>
    <row r="52" spans="1:61" x14ac:dyDescent="0.25">
      <c r="A52" s="137">
        <f>A50/A51</f>
        <v>191.72477064220183</v>
      </c>
      <c r="B52" s="134" t="s">
        <v>53</v>
      </c>
      <c r="C52" s="22" t="s">
        <v>24</v>
      </c>
      <c r="D52" s="137">
        <f>+D50/D51</f>
        <v>183.625</v>
      </c>
      <c r="E52" s="137"/>
      <c r="F52" s="137">
        <f>+F50/F51</f>
        <v>188</v>
      </c>
      <c r="G52" s="137"/>
      <c r="H52" s="137">
        <f>+H50/H51</f>
        <v>189.05555555555554</v>
      </c>
      <c r="I52" s="137">
        <f>+I50/I51</f>
        <v>169.25</v>
      </c>
      <c r="J52" s="137"/>
      <c r="K52" s="137"/>
      <c r="L52" s="137"/>
      <c r="M52" s="137"/>
      <c r="N52" s="137"/>
      <c r="O52" s="137">
        <f>+O50/O51</f>
        <v>183.25</v>
      </c>
      <c r="P52" s="137"/>
      <c r="Q52" s="237">
        <f>+Q50/Q51</f>
        <v>203.78571428571428</v>
      </c>
      <c r="R52" s="237"/>
      <c r="S52" s="237"/>
      <c r="T52" s="137">
        <f>+T50/T51</f>
        <v>173.22222222222223</v>
      </c>
      <c r="U52" s="137">
        <f>+U50/U51</f>
        <v>175.5</v>
      </c>
      <c r="V52" s="137"/>
      <c r="W52" s="137"/>
      <c r="X52" s="137"/>
      <c r="Y52" s="137"/>
      <c r="Z52" s="137"/>
      <c r="AA52" s="137"/>
      <c r="AB52" s="137"/>
      <c r="AC52" s="168">
        <f>+AC50/AC51</f>
        <v>199.25</v>
      </c>
      <c r="AD52" s="137">
        <f>+AD50/AD51</f>
        <v>177.375</v>
      </c>
      <c r="AE52" s="168"/>
      <c r="AF52" s="168"/>
      <c r="AG52" s="168"/>
      <c r="AH52" s="168"/>
      <c r="AI52" s="168"/>
      <c r="AJ52" s="168">
        <f>+AJ50/AJ51</f>
        <v>197.14285714285714</v>
      </c>
      <c r="AK52" s="137">
        <f>+AK50/AK51</f>
        <v>179.16666666666666</v>
      </c>
      <c r="AL52" s="137">
        <f>+AL50/AL51</f>
        <v>188.88888888888889</v>
      </c>
      <c r="AM52" s="137"/>
      <c r="AN52" s="137"/>
      <c r="AO52" s="137"/>
      <c r="AP52" s="137"/>
      <c r="AQ52" s="137"/>
      <c r="AR52" s="137"/>
      <c r="AS52" s="137">
        <f>+AS50/AS51</f>
        <v>163.71428571428572</v>
      </c>
      <c r="AT52" s="137"/>
      <c r="AU52" s="137"/>
      <c r="AV52" s="137">
        <f>+AV50/AV51</f>
        <v>171.25</v>
      </c>
      <c r="AW52" s="137"/>
      <c r="AX52" s="137"/>
      <c r="AY52" s="137"/>
      <c r="AZ52" s="137"/>
      <c r="BA52" s="137"/>
      <c r="BB52" s="137">
        <f t="shared" si="8"/>
        <v>185.29936305732485</v>
      </c>
      <c r="BC52" s="25"/>
      <c r="BD52" s="192"/>
      <c r="BE52" s="134" t="s">
        <v>53</v>
      </c>
      <c r="BF52" s="39"/>
      <c r="BG52" s="137">
        <f>IF(BG50="","",BG50/BG51)</f>
        <v>186.89952153110048</v>
      </c>
      <c r="BH52" s="39"/>
      <c r="BI52" s="140">
        <f>BB52-A52</f>
        <v>-6.4254075848769787</v>
      </c>
    </row>
    <row r="53" spans="1:61" x14ac:dyDescent="0.25">
      <c r="A53" s="165"/>
      <c r="B53" s="37" t="s">
        <v>288</v>
      </c>
      <c r="C53" s="17" t="s">
        <v>20</v>
      </c>
      <c r="D53" s="165"/>
      <c r="E53" s="165"/>
      <c r="F53" s="165"/>
      <c r="G53" s="165"/>
      <c r="H53" s="165"/>
      <c r="I53" s="165"/>
      <c r="J53" s="165"/>
      <c r="K53" s="138">
        <v>1043</v>
      </c>
      <c r="L53" s="138"/>
      <c r="M53" s="138"/>
      <c r="N53" s="138">
        <v>700</v>
      </c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>
        <v>493</v>
      </c>
      <c r="AI53" s="138"/>
      <c r="AJ53" s="138"/>
      <c r="AK53" s="138"/>
      <c r="AL53" s="138"/>
      <c r="AM53" s="138"/>
      <c r="AN53" s="138">
        <v>606</v>
      </c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44">
        <f t="shared" ref="BB53:BB54" si="29">IF(SUM(D53:BA53)=0,"",SUM(D53:BA53))</f>
        <v>2842</v>
      </c>
      <c r="BC53" s="19"/>
      <c r="BD53" s="192"/>
      <c r="BE53" s="37" t="s">
        <v>288</v>
      </c>
      <c r="BF53" s="39"/>
      <c r="BG53" s="138">
        <v>2842</v>
      </c>
      <c r="BH53" s="39"/>
      <c r="BI53" s="149"/>
    </row>
    <row r="54" spans="1:61" x14ac:dyDescent="0.25">
      <c r="A54" s="165"/>
      <c r="B54" s="133" t="s">
        <v>289</v>
      </c>
      <c r="C54" s="22" t="s">
        <v>22</v>
      </c>
      <c r="D54" s="165"/>
      <c r="E54" s="165"/>
      <c r="F54" s="165"/>
      <c r="G54" s="165"/>
      <c r="H54" s="165"/>
      <c r="I54" s="165"/>
      <c r="J54" s="165"/>
      <c r="K54" s="138">
        <v>8</v>
      </c>
      <c r="L54" s="138"/>
      <c r="M54" s="138"/>
      <c r="N54" s="138">
        <v>5</v>
      </c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>
        <v>4</v>
      </c>
      <c r="AI54" s="138"/>
      <c r="AJ54" s="138"/>
      <c r="AK54" s="138"/>
      <c r="AL54" s="138"/>
      <c r="AM54" s="138"/>
      <c r="AN54" s="138">
        <v>5</v>
      </c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44">
        <f t="shared" si="29"/>
        <v>22</v>
      </c>
      <c r="BC54" s="113">
        <f t="shared" ref="BC54:BC85" si="30">IF(COUNTA(D54:BA54)=0,"",COUNTA(D54:BA54))</f>
        <v>4</v>
      </c>
      <c r="BD54" s="159" t="s">
        <v>559</v>
      </c>
      <c r="BE54" s="133" t="s">
        <v>289</v>
      </c>
      <c r="BF54" s="39"/>
      <c r="BG54" s="138">
        <v>22</v>
      </c>
      <c r="BH54" s="39"/>
      <c r="BI54" s="149"/>
    </row>
    <row r="55" spans="1:61" x14ac:dyDescent="0.25">
      <c r="A55" s="165"/>
      <c r="B55" s="134" t="s">
        <v>290</v>
      </c>
      <c r="C55" s="22" t="s">
        <v>24</v>
      </c>
      <c r="D55" s="137"/>
      <c r="E55" s="137"/>
      <c r="F55" s="137"/>
      <c r="G55" s="137"/>
      <c r="H55" s="137"/>
      <c r="I55" s="137"/>
      <c r="J55" s="137"/>
      <c r="K55" s="137">
        <f>+K53/K54</f>
        <v>130.375</v>
      </c>
      <c r="L55" s="137"/>
      <c r="M55" s="137"/>
      <c r="N55" s="137">
        <f>+N53/N54</f>
        <v>140</v>
      </c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>
        <f>+AH53/AH54</f>
        <v>123.25</v>
      </c>
      <c r="AI55" s="137"/>
      <c r="AJ55" s="137"/>
      <c r="AK55" s="137"/>
      <c r="AL55" s="137"/>
      <c r="AM55" s="137"/>
      <c r="AN55" s="137">
        <f>+AN53/AN54</f>
        <v>121.2</v>
      </c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>
        <f t="shared" si="8"/>
        <v>129.18181818181819</v>
      </c>
      <c r="BC55" s="25"/>
      <c r="BD55" s="192"/>
      <c r="BE55" s="134" t="s">
        <v>290</v>
      </c>
      <c r="BF55" s="39"/>
      <c r="BG55" s="137">
        <f>IF(BG53="","",BG53/BG54)</f>
        <v>129.18181818181819</v>
      </c>
      <c r="BH55" s="39"/>
      <c r="BI55" s="140"/>
    </row>
    <row r="56" spans="1:61" x14ac:dyDescent="0.25">
      <c r="A56" s="110">
        <v>21668</v>
      </c>
      <c r="B56" s="37" t="s">
        <v>54</v>
      </c>
      <c r="C56" s="17" t="s">
        <v>20</v>
      </c>
      <c r="D56" s="144"/>
      <c r="E56" s="144"/>
      <c r="F56" s="144">
        <v>2916</v>
      </c>
      <c r="G56" s="144"/>
      <c r="H56" s="144">
        <v>3387</v>
      </c>
      <c r="I56" s="144">
        <v>2332</v>
      </c>
      <c r="J56" s="144"/>
      <c r="K56" s="144"/>
      <c r="L56" s="144"/>
      <c r="M56" s="144">
        <v>1857</v>
      </c>
      <c r="N56" s="144"/>
      <c r="O56" s="144">
        <v>1623</v>
      </c>
      <c r="P56" s="144"/>
      <c r="Q56" s="144"/>
      <c r="R56" s="144"/>
      <c r="S56" s="144"/>
      <c r="T56" s="144"/>
      <c r="U56" s="144"/>
      <c r="V56" s="144">
        <v>1162</v>
      </c>
      <c r="W56" s="144">
        <v>1149</v>
      </c>
      <c r="X56" s="144"/>
      <c r="Y56" s="144"/>
      <c r="Z56" s="144"/>
      <c r="AA56" s="144"/>
      <c r="AB56" s="144"/>
      <c r="AC56" s="144"/>
      <c r="AD56" s="144"/>
      <c r="AE56" s="144">
        <v>1544</v>
      </c>
      <c r="AF56" s="144"/>
      <c r="AG56" s="144">
        <v>1405</v>
      </c>
      <c r="AH56" s="144"/>
      <c r="AI56" s="144"/>
      <c r="AJ56" s="144"/>
      <c r="AK56" s="144">
        <v>1005</v>
      </c>
      <c r="AL56" s="144">
        <v>3407</v>
      </c>
      <c r="AM56" s="144"/>
      <c r="AN56" s="144"/>
      <c r="AO56" s="144">
        <v>1236</v>
      </c>
      <c r="AP56" s="144"/>
      <c r="AQ56" s="144"/>
      <c r="AR56" s="144"/>
      <c r="AS56" s="144"/>
      <c r="AT56" s="144">
        <v>1942</v>
      </c>
      <c r="AU56" s="144"/>
      <c r="AV56" s="144">
        <v>1376</v>
      </c>
      <c r="AW56" s="144"/>
      <c r="AX56" s="144"/>
      <c r="AY56" s="144"/>
      <c r="AZ56" s="144"/>
      <c r="BA56" s="144"/>
      <c r="BB56" s="144">
        <f t="shared" ref="BB56:BB57" si="31">IF(SUM(D56:BA56)=0,"",SUM(D56:BA56))</f>
        <v>26341</v>
      </c>
      <c r="BC56" s="19"/>
      <c r="BD56" s="23"/>
      <c r="BE56" s="37" t="s">
        <v>54</v>
      </c>
      <c r="BF56" s="39"/>
      <c r="BG56" s="110">
        <v>30939</v>
      </c>
      <c r="BH56" s="39"/>
      <c r="BI56" s="144"/>
    </row>
    <row r="57" spans="1:61" x14ac:dyDescent="0.25">
      <c r="A57" s="113">
        <v>113</v>
      </c>
      <c r="B57" s="133" t="s">
        <v>55</v>
      </c>
      <c r="C57" s="22" t="s">
        <v>22</v>
      </c>
      <c r="D57" s="144"/>
      <c r="E57" s="144"/>
      <c r="F57" s="144">
        <v>15</v>
      </c>
      <c r="G57" s="144"/>
      <c r="H57" s="144">
        <v>18</v>
      </c>
      <c r="I57" s="144">
        <v>14</v>
      </c>
      <c r="J57" s="144"/>
      <c r="K57" s="144"/>
      <c r="L57" s="144"/>
      <c r="M57" s="144">
        <v>9</v>
      </c>
      <c r="N57" s="144"/>
      <c r="O57" s="144">
        <v>8</v>
      </c>
      <c r="P57" s="144"/>
      <c r="Q57" s="144"/>
      <c r="R57" s="144"/>
      <c r="S57" s="144"/>
      <c r="T57" s="144"/>
      <c r="U57" s="144"/>
      <c r="V57" s="144">
        <v>6</v>
      </c>
      <c r="W57" s="144">
        <v>6</v>
      </c>
      <c r="X57" s="144"/>
      <c r="Y57" s="144"/>
      <c r="Z57" s="144"/>
      <c r="AA57" s="144"/>
      <c r="AB57" s="144"/>
      <c r="AC57" s="144"/>
      <c r="AD57" s="144"/>
      <c r="AE57" s="144">
        <v>8</v>
      </c>
      <c r="AF57" s="144"/>
      <c r="AG57" s="144">
        <v>8</v>
      </c>
      <c r="AH57" s="144"/>
      <c r="AI57" s="144"/>
      <c r="AJ57" s="144"/>
      <c r="AK57" s="144">
        <v>6</v>
      </c>
      <c r="AL57" s="144">
        <v>18</v>
      </c>
      <c r="AM57" s="144"/>
      <c r="AN57" s="144"/>
      <c r="AO57" s="144">
        <v>7</v>
      </c>
      <c r="AP57" s="144"/>
      <c r="AQ57" s="144"/>
      <c r="AR57" s="144"/>
      <c r="AS57" s="144"/>
      <c r="AT57" s="144">
        <v>11</v>
      </c>
      <c r="AU57" s="144"/>
      <c r="AV57" s="144">
        <v>8</v>
      </c>
      <c r="AW57" s="144"/>
      <c r="AX57" s="144"/>
      <c r="AY57" s="144"/>
      <c r="AZ57" s="144"/>
      <c r="BA57" s="144"/>
      <c r="BB57" s="144">
        <f t="shared" si="31"/>
        <v>142</v>
      </c>
      <c r="BC57" s="113">
        <f t="shared" ref="BC57:BC88" si="32">IF(COUNTA(D57:BA57)=0,"",COUNTA(D57:BA57))</f>
        <v>14</v>
      </c>
      <c r="BD57" s="159" t="s">
        <v>612</v>
      </c>
      <c r="BE57" s="27" t="s">
        <v>55</v>
      </c>
      <c r="BF57" s="39"/>
      <c r="BG57" s="113">
        <v>162</v>
      </c>
      <c r="BH57" s="39"/>
      <c r="BI57" s="144"/>
    </row>
    <row r="58" spans="1:61" x14ac:dyDescent="0.25">
      <c r="A58" s="137">
        <f>A56/A57</f>
        <v>191.75221238938053</v>
      </c>
      <c r="B58" s="134" t="s">
        <v>56</v>
      </c>
      <c r="C58" s="22" t="s">
        <v>24</v>
      </c>
      <c r="D58" s="137"/>
      <c r="E58" s="137"/>
      <c r="F58" s="137">
        <f>+F56/F57</f>
        <v>194.4</v>
      </c>
      <c r="G58" s="137"/>
      <c r="H58" s="137">
        <f>+H56/H57</f>
        <v>188.16666666666666</v>
      </c>
      <c r="I58" s="137">
        <f>+I56/I57</f>
        <v>166.57142857142858</v>
      </c>
      <c r="J58" s="137"/>
      <c r="K58" s="137"/>
      <c r="L58" s="137"/>
      <c r="M58" s="237">
        <f>+M56/M57</f>
        <v>206.33333333333334</v>
      </c>
      <c r="N58" s="137"/>
      <c r="O58" s="237">
        <f>+O56/O57</f>
        <v>202.875</v>
      </c>
      <c r="P58" s="237"/>
      <c r="Q58" s="237"/>
      <c r="R58" s="237"/>
      <c r="S58" s="237"/>
      <c r="T58" s="237"/>
      <c r="U58" s="237"/>
      <c r="V58" s="168">
        <f>+V56/V57</f>
        <v>193.66666666666666</v>
      </c>
      <c r="W58" s="168">
        <f>+W56/W57</f>
        <v>191.5</v>
      </c>
      <c r="X58" s="168"/>
      <c r="Y58" s="168"/>
      <c r="Z58" s="168"/>
      <c r="AA58" s="168"/>
      <c r="AB58" s="168"/>
      <c r="AC58" s="168"/>
      <c r="AD58" s="168"/>
      <c r="AE58" s="168">
        <f>+AE56/AE57</f>
        <v>193</v>
      </c>
      <c r="AF58" s="168"/>
      <c r="AG58" s="137">
        <f>+AG56/AG57</f>
        <v>175.625</v>
      </c>
      <c r="AH58" s="168"/>
      <c r="AI58" s="168"/>
      <c r="AJ58" s="168"/>
      <c r="AK58" s="137">
        <f>+AK56/AK57</f>
        <v>167.5</v>
      </c>
      <c r="AL58" s="137">
        <f>+AL56/AL57</f>
        <v>189.27777777777777</v>
      </c>
      <c r="AM58" s="137"/>
      <c r="AN58" s="137"/>
      <c r="AO58" s="137">
        <f>+AO56/AO57</f>
        <v>176.57142857142858</v>
      </c>
      <c r="AP58" s="137"/>
      <c r="AQ58" s="137"/>
      <c r="AR58" s="137"/>
      <c r="AS58" s="137"/>
      <c r="AT58" s="137">
        <f>+AT56/AT57</f>
        <v>176.54545454545453</v>
      </c>
      <c r="AU58" s="137"/>
      <c r="AV58" s="137">
        <f>+AV56/AV57</f>
        <v>172</v>
      </c>
      <c r="AW58" s="137"/>
      <c r="AX58" s="137"/>
      <c r="AY58" s="137"/>
      <c r="AZ58" s="137"/>
      <c r="BA58" s="137"/>
      <c r="BB58" s="137">
        <f t="shared" si="8"/>
        <v>185.5</v>
      </c>
      <c r="BC58" s="25"/>
      <c r="BD58" s="159"/>
      <c r="BE58" s="134" t="s">
        <v>56</v>
      </c>
      <c r="BF58" s="39"/>
      <c r="BG58" s="137">
        <f>IF(BG56="","",BG56/BG57)</f>
        <v>190.9814814814815</v>
      </c>
      <c r="BH58" s="39"/>
      <c r="BI58" s="140">
        <f>BB58-A58</f>
        <v>-6.2522123893805315</v>
      </c>
    </row>
    <row r="59" spans="1:61" x14ac:dyDescent="0.25">
      <c r="A59" s="113">
        <v>9170</v>
      </c>
      <c r="B59" s="37" t="s">
        <v>57</v>
      </c>
      <c r="C59" s="17" t="s">
        <v>20</v>
      </c>
      <c r="D59" s="149"/>
      <c r="E59" s="144"/>
      <c r="F59" s="144"/>
      <c r="G59" s="144"/>
      <c r="H59" s="144"/>
      <c r="I59" s="144"/>
      <c r="J59" s="144"/>
      <c r="K59" s="144">
        <v>1172</v>
      </c>
      <c r="L59" s="144"/>
      <c r="M59" s="144"/>
      <c r="N59" s="144"/>
      <c r="O59" s="144">
        <v>1193</v>
      </c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>
        <v>1217</v>
      </c>
      <c r="AA59" s="144"/>
      <c r="AB59" s="144"/>
      <c r="AC59" s="144"/>
      <c r="AD59" s="144"/>
      <c r="AE59" s="144">
        <v>1127</v>
      </c>
      <c r="AF59" s="144"/>
      <c r="AG59" s="144"/>
      <c r="AH59" s="144"/>
      <c r="AI59" s="144"/>
      <c r="AJ59" s="144"/>
      <c r="AK59" s="144">
        <v>798</v>
      </c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4"/>
      <c r="AY59" s="144"/>
      <c r="AZ59" s="144"/>
      <c r="BA59" s="144">
        <v>1167</v>
      </c>
      <c r="BB59" s="144">
        <f t="shared" ref="BB59:BB60" si="33">IF(SUM(D59:BA59)=0,"",SUM(D59:BA59))</f>
        <v>6674</v>
      </c>
      <c r="BC59" s="19"/>
      <c r="BD59" s="23"/>
      <c r="BE59" s="37" t="s">
        <v>57</v>
      </c>
      <c r="BF59" s="39"/>
      <c r="BG59" s="113">
        <v>6789</v>
      </c>
      <c r="BH59" s="39"/>
      <c r="BI59" s="144"/>
    </row>
    <row r="60" spans="1:61" x14ac:dyDescent="0.25">
      <c r="A60" s="113">
        <v>61</v>
      </c>
      <c r="B60" s="133" t="s">
        <v>58</v>
      </c>
      <c r="C60" s="22" t="s">
        <v>22</v>
      </c>
      <c r="D60" s="149"/>
      <c r="E60" s="144"/>
      <c r="F60" s="144"/>
      <c r="G60" s="144"/>
      <c r="H60" s="144"/>
      <c r="I60" s="144"/>
      <c r="J60" s="144"/>
      <c r="K60" s="144">
        <v>8</v>
      </c>
      <c r="L60" s="144"/>
      <c r="M60" s="144"/>
      <c r="N60" s="144"/>
      <c r="O60" s="144">
        <v>8</v>
      </c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>
        <v>8</v>
      </c>
      <c r="AA60" s="144"/>
      <c r="AB60" s="144"/>
      <c r="AC60" s="144"/>
      <c r="AD60" s="144"/>
      <c r="AE60" s="144">
        <v>8</v>
      </c>
      <c r="AF60" s="144"/>
      <c r="AG60" s="144"/>
      <c r="AH60" s="144"/>
      <c r="AI60" s="144"/>
      <c r="AJ60" s="144"/>
      <c r="AK60" s="144">
        <v>6</v>
      </c>
      <c r="AL60" s="144"/>
      <c r="AM60" s="144"/>
      <c r="AN60" s="144"/>
      <c r="AO60" s="144"/>
      <c r="AP60" s="144"/>
      <c r="AQ60" s="144"/>
      <c r="AR60" s="144"/>
      <c r="AS60" s="144"/>
      <c r="AT60" s="144"/>
      <c r="AU60" s="144"/>
      <c r="AV60" s="144"/>
      <c r="AW60" s="144"/>
      <c r="AX60" s="144"/>
      <c r="AY60" s="144"/>
      <c r="AZ60" s="144"/>
      <c r="BA60" s="144">
        <v>8</v>
      </c>
      <c r="BB60" s="144">
        <f t="shared" si="33"/>
        <v>46</v>
      </c>
      <c r="BC60" s="113">
        <f t="shared" ref="BC60:BC91" si="34">IF(COUNTA(D60:BA60)=0,"",COUNTA(D60:BA60))</f>
        <v>6</v>
      </c>
      <c r="BD60" s="310" t="s">
        <v>654</v>
      </c>
      <c r="BE60" s="27" t="s">
        <v>58</v>
      </c>
      <c r="BF60" s="39"/>
      <c r="BG60" s="113">
        <v>46</v>
      </c>
      <c r="BH60" s="39"/>
      <c r="BI60" s="144"/>
    </row>
    <row r="61" spans="1:61" x14ac:dyDescent="0.25">
      <c r="A61" s="137">
        <f>A59/A60</f>
        <v>150.32786885245901</v>
      </c>
      <c r="B61" s="134" t="s">
        <v>59</v>
      </c>
      <c r="C61" s="22" t="s">
        <v>24</v>
      </c>
      <c r="D61" s="140"/>
      <c r="E61" s="137"/>
      <c r="F61" s="137"/>
      <c r="G61" s="137"/>
      <c r="H61" s="137"/>
      <c r="I61" s="137"/>
      <c r="J61" s="137"/>
      <c r="K61" s="137">
        <f>+K59/K60</f>
        <v>146.5</v>
      </c>
      <c r="L61" s="137"/>
      <c r="M61" s="137"/>
      <c r="N61" s="137"/>
      <c r="O61" s="137">
        <f>+O59/O60</f>
        <v>149.125</v>
      </c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>
        <f t="shared" ref="Z61" si="35">+Z59/Z60</f>
        <v>152.125</v>
      </c>
      <c r="AA61" s="137"/>
      <c r="AB61" s="137"/>
      <c r="AC61" s="137"/>
      <c r="AD61" s="137"/>
      <c r="AE61" s="137">
        <f>+AE59/AE60</f>
        <v>140.875</v>
      </c>
      <c r="AF61" s="137"/>
      <c r="AG61" s="137"/>
      <c r="AH61" s="137"/>
      <c r="AI61" s="137"/>
      <c r="AJ61" s="137"/>
      <c r="AK61" s="137">
        <f>+AK59/AK60</f>
        <v>133</v>
      </c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>
        <f>+BA59/BA60</f>
        <v>145.875</v>
      </c>
      <c r="BB61" s="137">
        <f t="shared" si="8"/>
        <v>145.08695652173913</v>
      </c>
      <c r="BC61" s="25"/>
      <c r="BD61" s="159"/>
      <c r="BE61" s="134" t="s">
        <v>59</v>
      </c>
      <c r="BF61" s="39"/>
      <c r="BG61" s="137">
        <f>IF(BG59="","",BG59/BG60)</f>
        <v>147.58695652173913</v>
      </c>
      <c r="BH61" s="39"/>
      <c r="BI61" s="140">
        <f>BB61-A61</f>
        <v>-5.2409123307198797</v>
      </c>
    </row>
    <row r="62" spans="1:61" x14ac:dyDescent="0.25">
      <c r="A62" s="111">
        <v>1984</v>
      </c>
      <c r="B62" s="37" t="s">
        <v>60</v>
      </c>
      <c r="C62" s="17" t="s">
        <v>20</v>
      </c>
      <c r="D62" s="149"/>
      <c r="E62" s="144"/>
      <c r="F62" s="144"/>
      <c r="G62" s="144"/>
      <c r="H62" s="144"/>
      <c r="I62" s="144"/>
      <c r="J62" s="144"/>
      <c r="K62" s="144"/>
      <c r="L62" s="144"/>
      <c r="M62" s="144">
        <v>460</v>
      </c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  <c r="AP62" s="144"/>
      <c r="AQ62" s="144"/>
      <c r="AR62" s="144"/>
      <c r="AS62" s="144"/>
      <c r="AT62" s="144"/>
      <c r="AU62" s="144"/>
      <c r="AV62" s="144"/>
      <c r="AW62" s="144"/>
      <c r="AX62" s="144"/>
      <c r="AY62" s="144"/>
      <c r="AZ62" s="144"/>
      <c r="BA62" s="144"/>
      <c r="BB62" s="144">
        <f t="shared" ref="BB62:BB63" si="36">IF(SUM(D62:BA62)=0,"",SUM(D62:BA62))</f>
        <v>460</v>
      </c>
      <c r="BC62" s="19"/>
      <c r="BD62" s="23"/>
      <c r="BE62" s="37" t="s">
        <v>60</v>
      </c>
      <c r="BF62" s="39"/>
      <c r="BG62" s="111">
        <v>460</v>
      </c>
      <c r="BH62" s="39"/>
      <c r="BI62" s="144"/>
    </row>
    <row r="63" spans="1:61" x14ac:dyDescent="0.25">
      <c r="A63" s="111">
        <v>12</v>
      </c>
      <c r="B63" s="133" t="s">
        <v>34</v>
      </c>
      <c r="C63" s="22" t="s">
        <v>22</v>
      </c>
      <c r="D63" s="149"/>
      <c r="E63" s="144"/>
      <c r="F63" s="144"/>
      <c r="G63" s="144"/>
      <c r="H63" s="144"/>
      <c r="I63" s="144"/>
      <c r="J63" s="144"/>
      <c r="K63" s="144"/>
      <c r="L63" s="144"/>
      <c r="M63" s="144">
        <v>3</v>
      </c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  <c r="AP63" s="144"/>
      <c r="AQ63" s="144"/>
      <c r="AR63" s="144"/>
      <c r="AS63" s="144"/>
      <c r="AT63" s="144"/>
      <c r="AU63" s="144"/>
      <c r="AV63" s="144"/>
      <c r="AW63" s="144"/>
      <c r="AX63" s="144"/>
      <c r="AY63" s="144"/>
      <c r="AZ63" s="144"/>
      <c r="BA63" s="144"/>
      <c r="BB63" s="144">
        <f t="shared" si="36"/>
        <v>3</v>
      </c>
      <c r="BC63" s="113">
        <f t="shared" ref="BC63:BC94" si="37">IF(COUNTA(D63:BA63)=0,"",COUNTA(D63:BA63))</f>
        <v>1</v>
      </c>
      <c r="BD63" s="159" t="s">
        <v>372</v>
      </c>
      <c r="BE63" s="27" t="s">
        <v>34</v>
      </c>
      <c r="BF63" s="39"/>
      <c r="BG63" s="111">
        <v>3</v>
      </c>
      <c r="BH63" s="39"/>
      <c r="BI63" s="144"/>
    </row>
    <row r="64" spans="1:61" x14ac:dyDescent="0.25">
      <c r="A64" s="137">
        <f>A62/A63</f>
        <v>165.33333333333334</v>
      </c>
      <c r="B64" s="134" t="s">
        <v>61</v>
      </c>
      <c r="C64" s="22" t="s">
        <v>24</v>
      </c>
      <c r="D64" s="140"/>
      <c r="E64" s="137"/>
      <c r="F64" s="137"/>
      <c r="G64" s="137"/>
      <c r="H64" s="137"/>
      <c r="I64" s="137"/>
      <c r="J64" s="137"/>
      <c r="K64" s="137"/>
      <c r="L64" s="137"/>
      <c r="M64" s="137">
        <f>+M62/M63</f>
        <v>153.33333333333334</v>
      </c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>
        <f t="shared" si="8"/>
        <v>153.33333333333334</v>
      </c>
      <c r="BC64" s="25"/>
      <c r="BD64" s="159"/>
      <c r="BE64" s="134" t="s">
        <v>61</v>
      </c>
      <c r="BF64" s="39"/>
      <c r="BG64" s="137">
        <f>IF(BG62="","",BG62/BG63)</f>
        <v>153.33333333333334</v>
      </c>
      <c r="BH64" s="39"/>
      <c r="BI64" s="140">
        <f>BB64-A64</f>
        <v>-12</v>
      </c>
    </row>
    <row r="65" spans="1:61" x14ac:dyDescent="0.25">
      <c r="A65" s="111">
        <v>8576</v>
      </c>
      <c r="B65" s="40" t="s">
        <v>62</v>
      </c>
      <c r="C65" s="17" t="s">
        <v>20</v>
      </c>
      <c r="D65" s="149"/>
      <c r="E65" s="144"/>
      <c r="F65" s="144"/>
      <c r="G65" s="144"/>
      <c r="H65" s="144"/>
      <c r="I65" s="144"/>
      <c r="J65" s="144"/>
      <c r="K65" s="144">
        <v>1048</v>
      </c>
      <c r="L65" s="144">
        <v>879</v>
      </c>
      <c r="M65" s="144"/>
      <c r="N65" s="144"/>
      <c r="O65" s="144">
        <v>1074</v>
      </c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>
        <v>1039</v>
      </c>
      <c r="AA65" s="144"/>
      <c r="AB65" s="144"/>
      <c r="AC65" s="144"/>
      <c r="AD65" s="144"/>
      <c r="AE65" s="144">
        <v>1140</v>
      </c>
      <c r="AF65" s="144">
        <v>1157</v>
      </c>
      <c r="AG65" s="144"/>
      <c r="AH65" s="144"/>
      <c r="AI65" s="144"/>
      <c r="AJ65" s="144"/>
      <c r="AK65" s="144">
        <v>835</v>
      </c>
      <c r="AL65" s="144"/>
      <c r="AM65" s="144">
        <v>916</v>
      </c>
      <c r="AN65" s="144"/>
      <c r="AO65" s="144"/>
      <c r="AP65" s="144"/>
      <c r="AQ65" s="144"/>
      <c r="AR65" s="144"/>
      <c r="AS65" s="144"/>
      <c r="AT65" s="144"/>
      <c r="AU65" s="144"/>
      <c r="AV65" s="144"/>
      <c r="AW65" s="144">
        <v>1097</v>
      </c>
      <c r="AX65" s="144"/>
      <c r="AY65" s="144"/>
      <c r="AZ65" s="144"/>
      <c r="BA65" s="144">
        <v>1167</v>
      </c>
      <c r="BB65" s="144">
        <f t="shared" ref="BB65:BB66" si="38">IF(SUM(D65:BA65)=0,"",SUM(D65:BA65))</f>
        <v>10352</v>
      </c>
      <c r="BC65" s="19"/>
      <c r="BD65" s="23"/>
      <c r="BE65" s="40" t="s">
        <v>62</v>
      </c>
      <c r="BF65" s="39"/>
      <c r="BG65" s="111">
        <v>9313</v>
      </c>
      <c r="BH65" s="39"/>
      <c r="BI65" s="144"/>
    </row>
    <row r="66" spans="1:61" x14ac:dyDescent="0.25">
      <c r="A66" s="111">
        <v>60</v>
      </c>
      <c r="B66" s="131" t="s">
        <v>63</v>
      </c>
      <c r="C66" s="22" t="s">
        <v>22</v>
      </c>
      <c r="D66" s="149"/>
      <c r="E66" s="144"/>
      <c r="F66" s="144"/>
      <c r="G66" s="144"/>
      <c r="H66" s="144"/>
      <c r="I66" s="144"/>
      <c r="J66" s="144"/>
      <c r="K66" s="144">
        <v>8</v>
      </c>
      <c r="L66" s="144">
        <v>7</v>
      </c>
      <c r="M66" s="144"/>
      <c r="N66" s="144"/>
      <c r="O66" s="144">
        <v>8</v>
      </c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>
        <v>8</v>
      </c>
      <c r="AA66" s="144"/>
      <c r="AB66" s="144"/>
      <c r="AC66" s="144"/>
      <c r="AD66" s="144"/>
      <c r="AE66" s="144">
        <v>8</v>
      </c>
      <c r="AF66" s="144">
        <v>9</v>
      </c>
      <c r="AG66" s="144"/>
      <c r="AH66" s="144"/>
      <c r="AI66" s="144"/>
      <c r="AJ66" s="144"/>
      <c r="AK66" s="144">
        <v>6</v>
      </c>
      <c r="AL66" s="144"/>
      <c r="AM66" s="144">
        <v>7</v>
      </c>
      <c r="AN66" s="144"/>
      <c r="AO66" s="144"/>
      <c r="AP66" s="144"/>
      <c r="AQ66" s="144"/>
      <c r="AR66" s="144"/>
      <c r="AS66" s="144"/>
      <c r="AT66" s="144"/>
      <c r="AU66" s="144"/>
      <c r="AV66" s="144"/>
      <c r="AW66" s="144">
        <v>8</v>
      </c>
      <c r="AX66" s="144"/>
      <c r="AY66" s="144"/>
      <c r="AZ66" s="144"/>
      <c r="BA66" s="144">
        <v>8</v>
      </c>
      <c r="BB66" s="144">
        <f t="shared" si="38"/>
        <v>77</v>
      </c>
      <c r="BC66" s="113">
        <f t="shared" ref="BC66:BC97" si="39">IF(COUNTA(D66:BA66)=0,"",COUNTA(D66:BA66))</f>
        <v>10</v>
      </c>
      <c r="BD66" s="326" t="s">
        <v>653</v>
      </c>
      <c r="BE66" s="31" t="s">
        <v>63</v>
      </c>
      <c r="BF66" s="39"/>
      <c r="BG66" s="111">
        <v>69</v>
      </c>
      <c r="BH66" s="39"/>
      <c r="BI66" s="144"/>
    </row>
    <row r="67" spans="1:61" x14ac:dyDescent="0.25">
      <c r="A67" s="137">
        <f>A65/A66</f>
        <v>142.93333333333334</v>
      </c>
      <c r="B67" s="132" t="s">
        <v>64</v>
      </c>
      <c r="C67" s="22" t="s">
        <v>24</v>
      </c>
      <c r="D67" s="140"/>
      <c r="E67" s="137"/>
      <c r="F67" s="137"/>
      <c r="G67" s="137"/>
      <c r="H67" s="137"/>
      <c r="I67" s="137"/>
      <c r="J67" s="137"/>
      <c r="K67" s="137">
        <f>+K65/K66</f>
        <v>131</v>
      </c>
      <c r="L67" s="137">
        <f>+L65/L66</f>
        <v>125.57142857142857</v>
      </c>
      <c r="M67" s="137"/>
      <c r="N67" s="137"/>
      <c r="O67" s="137">
        <f>+O65/O66</f>
        <v>134.25</v>
      </c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>
        <f t="shared" ref="Z67" si="40">+Z65/Z66</f>
        <v>129.875</v>
      </c>
      <c r="AA67" s="137"/>
      <c r="AB67" s="137"/>
      <c r="AC67" s="137"/>
      <c r="AD67" s="137"/>
      <c r="AE67" s="137">
        <f>+AE65/AE66</f>
        <v>142.5</v>
      </c>
      <c r="AF67" s="137">
        <f>+AF65/AF66</f>
        <v>128.55555555555554</v>
      </c>
      <c r="AG67" s="137"/>
      <c r="AH67" s="137"/>
      <c r="AI67" s="137"/>
      <c r="AJ67" s="137"/>
      <c r="AK67" s="137">
        <f>+AK65/AK66</f>
        <v>139.16666666666666</v>
      </c>
      <c r="AL67" s="137"/>
      <c r="AM67" s="137">
        <f>+AM65/AM66</f>
        <v>130.85714285714286</v>
      </c>
      <c r="AN67" s="137"/>
      <c r="AO67" s="137"/>
      <c r="AP67" s="137"/>
      <c r="AQ67" s="137"/>
      <c r="AR67" s="137"/>
      <c r="AS67" s="137"/>
      <c r="AT67" s="137"/>
      <c r="AU67" s="137"/>
      <c r="AV67" s="137"/>
      <c r="AW67" s="137">
        <f>+AW65/AW66</f>
        <v>137.125</v>
      </c>
      <c r="AX67" s="137"/>
      <c r="AY67" s="137"/>
      <c r="AZ67" s="137"/>
      <c r="BA67" s="137">
        <f>+BA65/BA66</f>
        <v>145.875</v>
      </c>
      <c r="BB67" s="137">
        <f t="shared" si="8"/>
        <v>134.44155844155844</v>
      </c>
      <c r="BC67" s="25"/>
      <c r="BD67" s="159"/>
      <c r="BE67" s="132" t="s">
        <v>64</v>
      </c>
      <c r="BF67" s="39"/>
      <c r="BG67" s="137">
        <f>IF(BG65="","",BG65/BG66)</f>
        <v>134.97101449275362</v>
      </c>
      <c r="BH67" s="39"/>
      <c r="BI67" s="140">
        <f>BB67-A67</f>
        <v>-8.4917748917748952</v>
      </c>
    </row>
    <row r="68" spans="1:61" x14ac:dyDescent="0.25">
      <c r="A68" s="111">
        <v>37878</v>
      </c>
      <c r="B68" s="37" t="s">
        <v>65</v>
      </c>
      <c r="C68" s="17" t="s">
        <v>20</v>
      </c>
      <c r="D68" s="144">
        <v>1426</v>
      </c>
      <c r="E68" s="144">
        <v>2693</v>
      </c>
      <c r="F68" s="144"/>
      <c r="G68" s="144"/>
      <c r="H68" s="144"/>
      <c r="I68" s="144"/>
      <c r="J68" s="144">
        <v>1467</v>
      </c>
      <c r="K68" s="144"/>
      <c r="L68" s="144"/>
      <c r="M68" s="144">
        <v>1448</v>
      </c>
      <c r="N68" s="144"/>
      <c r="O68" s="144">
        <v>1452</v>
      </c>
      <c r="P68" s="144"/>
      <c r="Q68" s="144">
        <v>2492</v>
      </c>
      <c r="R68" s="144"/>
      <c r="S68" s="144"/>
      <c r="T68" s="144"/>
      <c r="U68" s="144">
        <v>1328</v>
      </c>
      <c r="V68" s="144">
        <v>1092</v>
      </c>
      <c r="W68" s="144">
        <v>1025</v>
      </c>
      <c r="X68" s="144"/>
      <c r="Y68" s="144"/>
      <c r="Z68" s="144"/>
      <c r="AA68" s="144"/>
      <c r="AB68" s="144"/>
      <c r="AC68" s="144"/>
      <c r="AD68" s="144"/>
      <c r="AE68" s="144">
        <v>1376</v>
      </c>
      <c r="AF68" s="144"/>
      <c r="AG68" s="144">
        <v>1090</v>
      </c>
      <c r="AH68" s="144"/>
      <c r="AI68" s="144"/>
      <c r="AJ68" s="144"/>
      <c r="AK68" s="144">
        <v>1110</v>
      </c>
      <c r="AL68" s="144">
        <v>3303</v>
      </c>
      <c r="AM68" s="144"/>
      <c r="AN68" s="144"/>
      <c r="AO68" s="144">
        <v>1722</v>
      </c>
      <c r="AP68" s="144"/>
      <c r="AQ68" s="144"/>
      <c r="AR68" s="144"/>
      <c r="AS68" s="144"/>
      <c r="AT68" s="144">
        <v>1864</v>
      </c>
      <c r="AU68" s="144"/>
      <c r="AV68" s="144">
        <v>1311</v>
      </c>
      <c r="AW68" s="144"/>
      <c r="AX68" s="144"/>
      <c r="AY68" s="144"/>
      <c r="AZ68" s="144"/>
      <c r="BA68" s="144"/>
      <c r="BB68" s="144">
        <f t="shared" ref="BB68:BB69" si="41">IF(SUM(D68:BA68)=0,"",SUM(D68:BA68))</f>
        <v>26199</v>
      </c>
      <c r="BC68" s="19"/>
      <c r="BD68" s="23"/>
      <c r="BE68" s="35" t="s">
        <v>65</v>
      </c>
      <c r="BF68" s="39"/>
      <c r="BG68" s="111">
        <v>28688</v>
      </c>
      <c r="BH68" s="39"/>
      <c r="BI68" s="144"/>
    </row>
    <row r="69" spans="1:61" x14ac:dyDescent="0.25">
      <c r="A69" s="111">
        <v>209</v>
      </c>
      <c r="B69" s="133" t="s">
        <v>66</v>
      </c>
      <c r="C69" s="22" t="s">
        <v>22</v>
      </c>
      <c r="D69" s="144">
        <v>8</v>
      </c>
      <c r="E69" s="144">
        <v>15</v>
      </c>
      <c r="F69" s="144"/>
      <c r="G69" s="144"/>
      <c r="H69" s="144"/>
      <c r="I69" s="144"/>
      <c r="J69" s="144">
        <v>8</v>
      </c>
      <c r="K69" s="144"/>
      <c r="L69" s="144"/>
      <c r="M69" s="144">
        <v>8</v>
      </c>
      <c r="N69" s="144"/>
      <c r="O69" s="144">
        <v>8</v>
      </c>
      <c r="P69" s="144"/>
      <c r="Q69" s="144">
        <v>14</v>
      </c>
      <c r="R69" s="144"/>
      <c r="S69" s="144"/>
      <c r="T69" s="144"/>
      <c r="U69" s="144">
        <v>8</v>
      </c>
      <c r="V69" s="144">
        <v>6</v>
      </c>
      <c r="W69" s="144">
        <v>6</v>
      </c>
      <c r="X69" s="144"/>
      <c r="Y69" s="144"/>
      <c r="Z69" s="144"/>
      <c r="AA69" s="144"/>
      <c r="AB69" s="144"/>
      <c r="AC69" s="144"/>
      <c r="AD69" s="144"/>
      <c r="AE69" s="144">
        <v>8</v>
      </c>
      <c r="AF69" s="144"/>
      <c r="AG69" s="144">
        <v>6</v>
      </c>
      <c r="AH69" s="144"/>
      <c r="AI69" s="144"/>
      <c r="AJ69" s="144"/>
      <c r="AK69" s="144">
        <v>6</v>
      </c>
      <c r="AL69" s="144">
        <v>18</v>
      </c>
      <c r="AM69" s="144"/>
      <c r="AN69" s="144"/>
      <c r="AO69" s="144">
        <v>9</v>
      </c>
      <c r="AP69" s="144"/>
      <c r="AQ69" s="144"/>
      <c r="AR69" s="144"/>
      <c r="AS69" s="144"/>
      <c r="AT69" s="144">
        <v>11</v>
      </c>
      <c r="AU69" s="144"/>
      <c r="AV69" s="144">
        <v>8</v>
      </c>
      <c r="AW69" s="144"/>
      <c r="AX69" s="144"/>
      <c r="AY69" s="144"/>
      <c r="AZ69" s="144"/>
      <c r="BA69" s="144"/>
      <c r="BB69" s="144">
        <f t="shared" si="41"/>
        <v>147</v>
      </c>
      <c r="BC69" s="113">
        <f t="shared" ref="BC69:BC100" si="42">IF(COUNTA(D69:BA69)=0,"",COUNTA(D69:BA69))</f>
        <v>16</v>
      </c>
      <c r="BD69" s="159" t="s">
        <v>611</v>
      </c>
      <c r="BE69" s="27" t="s">
        <v>66</v>
      </c>
      <c r="BF69" s="39"/>
      <c r="BG69" s="111">
        <v>161</v>
      </c>
      <c r="BH69" s="39"/>
      <c r="BI69" s="144"/>
    </row>
    <row r="70" spans="1:61" x14ac:dyDescent="0.25">
      <c r="A70" s="137">
        <f>A68/A69</f>
        <v>181.23444976076556</v>
      </c>
      <c r="B70" s="134" t="s">
        <v>67</v>
      </c>
      <c r="C70" s="22" t="s">
        <v>24</v>
      </c>
      <c r="D70" s="137">
        <f>+D68/D69</f>
        <v>178.25</v>
      </c>
      <c r="E70" s="137">
        <f>+E68/E69</f>
        <v>179.53333333333333</v>
      </c>
      <c r="F70" s="137"/>
      <c r="G70" s="137"/>
      <c r="H70" s="137"/>
      <c r="I70" s="137"/>
      <c r="J70" s="137">
        <f>+J68/J69</f>
        <v>183.375</v>
      </c>
      <c r="K70" s="137"/>
      <c r="L70" s="137"/>
      <c r="M70" s="137">
        <f>+M68/M69</f>
        <v>181</v>
      </c>
      <c r="N70" s="137"/>
      <c r="O70" s="137">
        <f>+O68/O69</f>
        <v>181.5</v>
      </c>
      <c r="P70" s="137"/>
      <c r="Q70" s="137">
        <f>+Q68/Q69</f>
        <v>178</v>
      </c>
      <c r="R70" s="137"/>
      <c r="S70" s="137"/>
      <c r="T70" s="137"/>
      <c r="U70" s="137">
        <f>+U68/U69</f>
        <v>166</v>
      </c>
      <c r="V70" s="137">
        <f t="shared" ref="V70:W70" si="43">+V68/V69</f>
        <v>182</v>
      </c>
      <c r="W70" s="137">
        <f t="shared" si="43"/>
        <v>170.83333333333334</v>
      </c>
      <c r="X70" s="137"/>
      <c r="Y70" s="137"/>
      <c r="Z70" s="137"/>
      <c r="AA70" s="137"/>
      <c r="AB70" s="137"/>
      <c r="AC70" s="137"/>
      <c r="AD70" s="137"/>
      <c r="AE70" s="137">
        <f>+AE68/AE69</f>
        <v>172</v>
      </c>
      <c r="AF70" s="137"/>
      <c r="AG70" s="137">
        <f>+AG68/AG69</f>
        <v>181.66666666666666</v>
      </c>
      <c r="AH70" s="137"/>
      <c r="AI70" s="137"/>
      <c r="AJ70" s="137"/>
      <c r="AK70" s="137">
        <f>+AK68/AK69</f>
        <v>185</v>
      </c>
      <c r="AL70" s="137">
        <f>+AL68/AL69</f>
        <v>183.5</v>
      </c>
      <c r="AM70" s="137"/>
      <c r="AN70" s="137"/>
      <c r="AO70" s="168">
        <f>+AO68/AO69</f>
        <v>191.33333333333334</v>
      </c>
      <c r="AP70" s="168"/>
      <c r="AQ70" s="168"/>
      <c r="AR70" s="168"/>
      <c r="AS70" s="168"/>
      <c r="AT70" s="137">
        <f>+AT68/AT69</f>
        <v>169.45454545454547</v>
      </c>
      <c r="AU70" s="137"/>
      <c r="AV70" s="137">
        <f>+AV68/AV69</f>
        <v>163.875</v>
      </c>
      <c r="AW70" s="137"/>
      <c r="AX70" s="137"/>
      <c r="AY70" s="137"/>
      <c r="AZ70" s="137"/>
      <c r="BA70" s="137"/>
      <c r="BB70" s="137">
        <f t="shared" si="8"/>
        <v>178.22448979591837</v>
      </c>
      <c r="BC70" s="25"/>
      <c r="BD70" s="159"/>
      <c r="BE70" s="134" t="s">
        <v>67</v>
      </c>
      <c r="BF70" s="39"/>
      <c r="BG70" s="137">
        <f>IF(BG68="","",BG68/BG69)</f>
        <v>178.1863354037267</v>
      </c>
      <c r="BH70" s="39"/>
      <c r="BI70" s="140">
        <f>BB70-A70</f>
        <v>-3.0099599648471838</v>
      </c>
    </row>
    <row r="71" spans="1:61" x14ac:dyDescent="0.25">
      <c r="A71" s="111">
        <v>16123</v>
      </c>
      <c r="B71" s="37" t="s">
        <v>68</v>
      </c>
      <c r="C71" s="17" t="s">
        <v>20</v>
      </c>
      <c r="D71" s="144"/>
      <c r="E71" s="144"/>
      <c r="F71" s="144"/>
      <c r="G71" s="144"/>
      <c r="H71" s="144"/>
      <c r="I71" s="144">
        <v>2296</v>
      </c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>
        <v>1473</v>
      </c>
      <c r="U71" s="144"/>
      <c r="V71" s="144"/>
      <c r="W71" s="144"/>
      <c r="X71" s="144"/>
      <c r="Y71" s="144"/>
      <c r="Z71" s="144"/>
      <c r="AA71" s="144"/>
      <c r="AB71" s="144"/>
      <c r="AC71" s="144">
        <v>1242</v>
      </c>
      <c r="AD71" s="144"/>
      <c r="AE71" s="144"/>
      <c r="AF71" s="144"/>
      <c r="AG71" s="144"/>
      <c r="AH71" s="144"/>
      <c r="AI71" s="144"/>
      <c r="AJ71" s="144"/>
      <c r="AK71" s="144">
        <v>1093</v>
      </c>
      <c r="AL71" s="144"/>
      <c r="AM71" s="144"/>
      <c r="AN71" s="144"/>
      <c r="AO71" s="144"/>
      <c r="AP71" s="144"/>
      <c r="AQ71" s="144"/>
      <c r="AR71" s="144"/>
      <c r="AS71" s="144">
        <v>1433</v>
      </c>
      <c r="AT71" s="144"/>
      <c r="AU71" s="144"/>
      <c r="AV71" s="144"/>
      <c r="AW71" s="144"/>
      <c r="AX71" s="144"/>
      <c r="AY71" s="144"/>
      <c r="AZ71" s="144"/>
      <c r="BA71" s="144"/>
      <c r="BB71" s="144">
        <f t="shared" ref="BB71:BB72" si="44">IF(SUM(D71:BA71)=0,"",SUM(D71:BA71))</f>
        <v>7537</v>
      </c>
      <c r="BC71" s="19"/>
      <c r="BD71" s="23"/>
      <c r="BE71" s="37" t="s">
        <v>68</v>
      </c>
      <c r="BF71" s="39"/>
      <c r="BG71" s="111">
        <v>11615</v>
      </c>
      <c r="BH71" s="39"/>
      <c r="BI71" s="144"/>
    </row>
    <row r="72" spans="1:61" x14ac:dyDescent="0.25">
      <c r="A72" s="111">
        <v>89</v>
      </c>
      <c r="B72" s="133" t="s">
        <v>69</v>
      </c>
      <c r="C72" s="22" t="s">
        <v>22</v>
      </c>
      <c r="D72" s="144"/>
      <c r="E72" s="144"/>
      <c r="F72" s="144"/>
      <c r="G72" s="144"/>
      <c r="H72" s="144"/>
      <c r="I72" s="144">
        <v>14</v>
      </c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>
        <v>8</v>
      </c>
      <c r="U72" s="144"/>
      <c r="V72" s="144"/>
      <c r="W72" s="144"/>
      <c r="X72" s="144"/>
      <c r="Y72" s="144"/>
      <c r="Z72" s="144"/>
      <c r="AA72" s="144"/>
      <c r="AB72" s="144"/>
      <c r="AC72" s="144">
        <v>7</v>
      </c>
      <c r="AD72" s="144"/>
      <c r="AE72" s="144"/>
      <c r="AF72" s="144"/>
      <c r="AG72" s="144"/>
      <c r="AH72" s="144"/>
      <c r="AI72" s="144"/>
      <c r="AJ72" s="144"/>
      <c r="AK72" s="144">
        <v>6</v>
      </c>
      <c r="AL72" s="144"/>
      <c r="AM72" s="144"/>
      <c r="AN72" s="144"/>
      <c r="AO72" s="144"/>
      <c r="AP72" s="144"/>
      <c r="AQ72" s="144"/>
      <c r="AR72" s="144"/>
      <c r="AS72" s="144">
        <v>8</v>
      </c>
      <c r="AT72" s="144"/>
      <c r="AU72" s="144"/>
      <c r="AV72" s="144"/>
      <c r="AW72" s="144"/>
      <c r="AX72" s="144"/>
      <c r="AY72" s="144"/>
      <c r="AZ72" s="144"/>
      <c r="BA72" s="144"/>
      <c r="BB72" s="144">
        <f t="shared" si="44"/>
        <v>43</v>
      </c>
      <c r="BC72" s="113">
        <f t="shared" ref="BC72:BC103" si="45">IF(COUNTA(D72:BA72)=0,"",COUNTA(D72:BA72))</f>
        <v>5</v>
      </c>
      <c r="BD72" s="159" t="s">
        <v>584</v>
      </c>
      <c r="BE72" s="27" t="s">
        <v>69</v>
      </c>
      <c r="BF72" s="39"/>
      <c r="BG72" s="111">
        <v>66</v>
      </c>
      <c r="BH72" s="39"/>
      <c r="BI72" s="144"/>
    </row>
    <row r="73" spans="1:61" x14ac:dyDescent="0.25">
      <c r="A73" s="137">
        <f>A71/A72</f>
        <v>181.15730337078651</v>
      </c>
      <c r="B73" s="134" t="s">
        <v>70</v>
      </c>
      <c r="C73" s="22" t="s">
        <v>24</v>
      </c>
      <c r="D73" s="137"/>
      <c r="E73" s="168"/>
      <c r="F73" s="168"/>
      <c r="G73" s="168"/>
      <c r="H73" s="168"/>
      <c r="I73" s="137">
        <f>+I71/I72</f>
        <v>164</v>
      </c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37">
        <f>+T71/T72</f>
        <v>184.125</v>
      </c>
      <c r="U73" s="137"/>
      <c r="V73" s="137"/>
      <c r="W73" s="137"/>
      <c r="X73" s="137"/>
      <c r="Y73" s="137"/>
      <c r="Z73" s="137"/>
      <c r="AA73" s="137"/>
      <c r="AB73" s="137"/>
      <c r="AC73" s="137">
        <f t="shared" ref="AC73" si="46">+AC71/AC72</f>
        <v>177.42857142857142</v>
      </c>
      <c r="AD73" s="137"/>
      <c r="AE73" s="137"/>
      <c r="AF73" s="137"/>
      <c r="AG73" s="137"/>
      <c r="AH73" s="137"/>
      <c r="AI73" s="137"/>
      <c r="AJ73" s="137"/>
      <c r="AK73" s="137">
        <f>+AK71/AK72</f>
        <v>182.16666666666666</v>
      </c>
      <c r="AL73" s="137"/>
      <c r="AM73" s="137"/>
      <c r="AN73" s="137"/>
      <c r="AO73" s="137"/>
      <c r="AP73" s="137"/>
      <c r="AQ73" s="137"/>
      <c r="AR73" s="137"/>
      <c r="AS73" s="137">
        <f>+AS71/AS72</f>
        <v>179.125</v>
      </c>
      <c r="AT73" s="137"/>
      <c r="AU73" s="137"/>
      <c r="AV73" s="137"/>
      <c r="AW73" s="137"/>
      <c r="AX73" s="137"/>
      <c r="AY73" s="137"/>
      <c r="AZ73" s="137"/>
      <c r="BA73" s="137"/>
      <c r="BB73" s="137">
        <f t="shared" si="8"/>
        <v>175.27906976744185</v>
      </c>
      <c r="BC73" s="25"/>
      <c r="BD73" s="159"/>
      <c r="BE73" s="134" t="s">
        <v>70</v>
      </c>
      <c r="BF73" s="39"/>
      <c r="BG73" s="137">
        <f>IF(BG71="","",BG71/BG72)</f>
        <v>175.9848484848485</v>
      </c>
      <c r="BH73" s="39"/>
      <c r="BI73" s="140">
        <f>BB73-A73</f>
        <v>-5.8782336033446541</v>
      </c>
    </row>
    <row r="74" spans="1:61" x14ac:dyDescent="0.25">
      <c r="A74" s="138">
        <v>13318</v>
      </c>
      <c r="B74" s="40" t="s">
        <v>68</v>
      </c>
      <c r="C74" s="17" t="s">
        <v>20</v>
      </c>
      <c r="D74" s="149"/>
      <c r="E74" s="144"/>
      <c r="F74" s="144"/>
      <c r="G74" s="144"/>
      <c r="H74" s="144"/>
      <c r="I74" s="144">
        <v>2255</v>
      </c>
      <c r="J74" s="144"/>
      <c r="K74" s="144"/>
      <c r="L74" s="144"/>
      <c r="M74" s="144"/>
      <c r="N74" s="144"/>
      <c r="O74" s="144"/>
      <c r="P74" s="144"/>
      <c r="Q74" s="144"/>
      <c r="R74" s="144"/>
      <c r="S74" s="144">
        <v>1128</v>
      </c>
      <c r="T74" s="144"/>
      <c r="U74" s="144"/>
      <c r="V74" s="144"/>
      <c r="W74" s="144"/>
      <c r="X74" s="144"/>
      <c r="Y74" s="144"/>
      <c r="Z74" s="144"/>
      <c r="AA74" s="144"/>
      <c r="AB74" s="144">
        <v>1156</v>
      </c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>
        <v>1238</v>
      </c>
      <c r="AS74" s="144"/>
      <c r="AT74" s="144"/>
      <c r="AU74" s="144"/>
      <c r="AV74" s="144"/>
      <c r="AW74" s="144"/>
      <c r="AX74" s="144"/>
      <c r="AY74" s="144"/>
      <c r="AZ74" s="144"/>
      <c r="BA74" s="144"/>
      <c r="BB74" s="144">
        <f t="shared" ref="BB74:BB75" si="47">IF(SUM(D74:BA74)=0,"",SUM(D74:BA74))</f>
        <v>5777</v>
      </c>
      <c r="BC74" s="19"/>
      <c r="BD74" s="20"/>
      <c r="BE74" s="40" t="s">
        <v>68</v>
      </c>
      <c r="BF74" s="39"/>
      <c r="BG74" s="138">
        <v>11464</v>
      </c>
      <c r="BH74" s="39"/>
      <c r="BI74" s="144"/>
    </row>
    <row r="75" spans="1:61" x14ac:dyDescent="0.25">
      <c r="A75" s="138">
        <v>76</v>
      </c>
      <c r="B75" s="131" t="s">
        <v>71</v>
      </c>
      <c r="C75" s="22" t="s">
        <v>22</v>
      </c>
      <c r="D75" s="149"/>
      <c r="E75" s="144"/>
      <c r="F75" s="144"/>
      <c r="G75" s="144"/>
      <c r="H75" s="144"/>
      <c r="I75" s="144">
        <v>14</v>
      </c>
      <c r="J75" s="144"/>
      <c r="K75" s="144"/>
      <c r="L75" s="144"/>
      <c r="M75" s="144"/>
      <c r="N75" s="144"/>
      <c r="O75" s="144"/>
      <c r="P75" s="144"/>
      <c r="Q75" s="144"/>
      <c r="R75" s="144"/>
      <c r="S75" s="144">
        <v>7</v>
      </c>
      <c r="T75" s="144"/>
      <c r="U75" s="144"/>
      <c r="V75" s="144"/>
      <c r="W75" s="144"/>
      <c r="X75" s="144"/>
      <c r="Y75" s="144"/>
      <c r="Z75" s="144"/>
      <c r="AA75" s="144"/>
      <c r="AB75" s="144">
        <v>7</v>
      </c>
      <c r="AC75" s="144"/>
      <c r="AD75" s="144"/>
      <c r="AE75" s="144"/>
      <c r="AF75" s="144"/>
      <c r="AG75" s="144"/>
      <c r="AH75" s="144"/>
      <c r="AI75" s="144"/>
      <c r="AJ75" s="144"/>
      <c r="AK75" s="144"/>
      <c r="AL75" s="144"/>
      <c r="AM75" s="144"/>
      <c r="AN75" s="144"/>
      <c r="AO75" s="144"/>
      <c r="AP75" s="144"/>
      <c r="AQ75" s="144"/>
      <c r="AR75" s="144">
        <v>7</v>
      </c>
      <c r="AS75" s="144"/>
      <c r="AT75" s="144"/>
      <c r="AU75" s="144"/>
      <c r="AV75" s="144"/>
      <c r="AW75" s="144"/>
      <c r="AX75" s="144"/>
      <c r="AY75" s="144"/>
      <c r="AZ75" s="144"/>
      <c r="BA75" s="144"/>
      <c r="BB75" s="144">
        <f t="shared" si="47"/>
        <v>35</v>
      </c>
      <c r="BC75" s="113">
        <f t="shared" ref="BC75:BC106" si="48">IF(COUNTA(D75:BA75)=0,"",COUNTA(D75:BA75))</f>
        <v>4</v>
      </c>
      <c r="BD75" s="159" t="s">
        <v>580</v>
      </c>
      <c r="BE75" s="31" t="s">
        <v>71</v>
      </c>
      <c r="BF75" s="39"/>
      <c r="BG75" s="138">
        <v>66</v>
      </c>
      <c r="BH75" s="39"/>
      <c r="BI75" s="144"/>
    </row>
    <row r="76" spans="1:61" x14ac:dyDescent="0.25">
      <c r="A76" s="137">
        <f>A74/A75</f>
        <v>175.23684210526315</v>
      </c>
      <c r="B76" s="132" t="s">
        <v>72</v>
      </c>
      <c r="C76" s="22" t="s">
        <v>24</v>
      </c>
      <c r="D76" s="140"/>
      <c r="E76" s="137"/>
      <c r="F76" s="137"/>
      <c r="G76" s="137"/>
      <c r="H76" s="137"/>
      <c r="I76" s="137">
        <f>+I74/I75</f>
        <v>161.07142857142858</v>
      </c>
      <c r="J76" s="137"/>
      <c r="K76" s="137"/>
      <c r="L76" s="137"/>
      <c r="M76" s="137"/>
      <c r="N76" s="137"/>
      <c r="O76" s="137"/>
      <c r="P76" s="137"/>
      <c r="Q76" s="137"/>
      <c r="R76" s="137"/>
      <c r="S76" s="137">
        <f>+S74/S75</f>
        <v>161.14285714285714</v>
      </c>
      <c r="T76" s="137"/>
      <c r="U76" s="137"/>
      <c r="V76" s="137"/>
      <c r="W76" s="137"/>
      <c r="X76" s="137"/>
      <c r="Y76" s="137"/>
      <c r="Z76" s="137"/>
      <c r="AA76" s="137"/>
      <c r="AB76" s="137">
        <f t="shared" ref="AB76" si="49">+AB74/AB75</f>
        <v>165.14285714285714</v>
      </c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>
        <f>+AR74/AR75</f>
        <v>176.85714285714286</v>
      </c>
      <c r="AS76" s="137"/>
      <c r="AT76" s="137"/>
      <c r="AU76" s="137"/>
      <c r="AV76" s="137"/>
      <c r="AW76" s="137"/>
      <c r="AX76" s="137"/>
      <c r="AY76" s="137"/>
      <c r="AZ76" s="137"/>
      <c r="BA76" s="137"/>
      <c r="BB76" s="137">
        <f t="shared" si="8"/>
        <v>165.05714285714285</v>
      </c>
      <c r="BC76" s="25"/>
      <c r="BD76" s="159"/>
      <c r="BE76" s="132" t="s">
        <v>72</v>
      </c>
      <c r="BF76" s="39"/>
      <c r="BG76" s="137">
        <f>IF(BG74="","",BG74/BG75)</f>
        <v>173.69696969696969</v>
      </c>
      <c r="BH76" s="39"/>
      <c r="BI76" s="140">
        <f>BB76-A76</f>
        <v>-10.179699248120301</v>
      </c>
    </row>
    <row r="77" spans="1:61" x14ac:dyDescent="0.25">
      <c r="A77" s="165"/>
      <c r="B77" s="219" t="s">
        <v>291</v>
      </c>
      <c r="C77" s="17" t="s">
        <v>20</v>
      </c>
      <c r="D77" s="149"/>
      <c r="E77" s="165"/>
      <c r="F77" s="165"/>
      <c r="G77" s="165"/>
      <c r="H77" s="165"/>
      <c r="I77" s="165"/>
      <c r="J77" s="165"/>
      <c r="K77" s="138">
        <v>1129</v>
      </c>
      <c r="L77" s="138"/>
      <c r="M77" s="138"/>
      <c r="N77" s="138">
        <v>659</v>
      </c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>
        <v>432</v>
      </c>
      <c r="AI77" s="138"/>
      <c r="AJ77" s="138"/>
      <c r="AK77" s="138"/>
      <c r="AL77" s="138"/>
      <c r="AM77" s="138"/>
      <c r="AN77" s="138">
        <v>721</v>
      </c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44">
        <f t="shared" ref="BB77:BB78" si="50">IF(SUM(D77:BA77)=0,"",SUM(D77:BA77))</f>
        <v>2941</v>
      </c>
      <c r="BC77" s="19"/>
      <c r="BD77" s="159"/>
      <c r="BE77" s="219" t="s">
        <v>291</v>
      </c>
      <c r="BF77" s="39"/>
      <c r="BG77" s="138">
        <v>2941</v>
      </c>
      <c r="BH77" s="39"/>
      <c r="BI77" s="149"/>
    </row>
    <row r="78" spans="1:61" x14ac:dyDescent="0.25">
      <c r="A78" s="165"/>
      <c r="B78" s="218" t="s">
        <v>292</v>
      </c>
      <c r="C78" s="22" t="s">
        <v>22</v>
      </c>
      <c r="D78" s="149"/>
      <c r="E78" s="165"/>
      <c r="F78" s="165"/>
      <c r="G78" s="165"/>
      <c r="H78" s="165"/>
      <c r="I78" s="165"/>
      <c r="J78" s="165"/>
      <c r="K78" s="138">
        <v>8</v>
      </c>
      <c r="L78" s="138"/>
      <c r="M78" s="138"/>
      <c r="N78" s="138">
        <v>5</v>
      </c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>
        <v>4</v>
      </c>
      <c r="AI78" s="138"/>
      <c r="AJ78" s="138"/>
      <c r="AK78" s="138"/>
      <c r="AL78" s="138"/>
      <c r="AM78" s="138"/>
      <c r="AN78" s="138">
        <v>5</v>
      </c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44">
        <f t="shared" si="50"/>
        <v>22</v>
      </c>
      <c r="BC78" s="113">
        <f t="shared" ref="BC78:BC109" si="51">IF(COUNTA(D78:BA78)=0,"",COUNTA(D78:BA78))</f>
        <v>4</v>
      </c>
      <c r="BD78" s="159" t="s">
        <v>560</v>
      </c>
      <c r="BE78" s="218" t="s">
        <v>292</v>
      </c>
      <c r="BF78" s="39"/>
      <c r="BG78" s="138">
        <v>22</v>
      </c>
      <c r="BH78" s="39"/>
      <c r="BI78" s="149"/>
    </row>
    <row r="79" spans="1:61" x14ac:dyDescent="0.25">
      <c r="A79" s="137"/>
      <c r="B79" s="220" t="s">
        <v>293</v>
      </c>
      <c r="C79" s="22" t="s">
        <v>24</v>
      </c>
      <c r="D79" s="140"/>
      <c r="E79" s="137"/>
      <c r="F79" s="137"/>
      <c r="G79" s="137"/>
      <c r="H79" s="137"/>
      <c r="I79" s="137"/>
      <c r="J79" s="137"/>
      <c r="K79" s="137">
        <f>+K77/K78</f>
        <v>141.125</v>
      </c>
      <c r="L79" s="137"/>
      <c r="M79" s="137"/>
      <c r="N79" s="137">
        <f>+N77/N78</f>
        <v>131.80000000000001</v>
      </c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>
        <f>+AH77/AH78</f>
        <v>108</v>
      </c>
      <c r="AI79" s="137"/>
      <c r="AJ79" s="137"/>
      <c r="AK79" s="137"/>
      <c r="AL79" s="137"/>
      <c r="AM79" s="137"/>
      <c r="AN79" s="137">
        <f>+AN77/AN78</f>
        <v>144.19999999999999</v>
      </c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>
        <f t="shared" si="8"/>
        <v>133.68181818181819</v>
      </c>
      <c r="BC79" s="25"/>
      <c r="BD79" s="159"/>
      <c r="BE79" s="220" t="s">
        <v>293</v>
      </c>
      <c r="BF79" s="39"/>
      <c r="BG79" s="137">
        <f>IF(BG77="","",BG77/BG78)</f>
        <v>133.68181818181819</v>
      </c>
      <c r="BH79" s="39"/>
      <c r="BI79" s="140"/>
    </row>
    <row r="80" spans="1:61" x14ac:dyDescent="0.25">
      <c r="A80" s="138">
        <v>30507</v>
      </c>
      <c r="B80" s="219" t="s">
        <v>259</v>
      </c>
      <c r="C80" s="17" t="s">
        <v>20</v>
      </c>
      <c r="D80" s="149"/>
      <c r="E80" s="165"/>
      <c r="F80" s="138">
        <v>2720</v>
      </c>
      <c r="G80" s="138"/>
      <c r="H80" s="138">
        <v>2787</v>
      </c>
      <c r="I80" s="138">
        <v>1265</v>
      </c>
      <c r="J80" s="138"/>
      <c r="K80" s="138"/>
      <c r="L80" s="138"/>
      <c r="M80" s="138"/>
      <c r="N80" s="138"/>
      <c r="O80" s="138">
        <v>1579</v>
      </c>
      <c r="P80" s="138"/>
      <c r="Q80" s="138">
        <v>2696</v>
      </c>
      <c r="R80" s="138"/>
      <c r="S80" s="138"/>
      <c r="T80" s="138">
        <v>1690</v>
      </c>
      <c r="U80" s="138">
        <v>1533</v>
      </c>
      <c r="V80" s="138"/>
      <c r="W80" s="138"/>
      <c r="X80" s="138"/>
      <c r="Y80" s="138">
        <v>1512</v>
      </c>
      <c r="Z80" s="138"/>
      <c r="AA80" s="138"/>
      <c r="AB80" s="138"/>
      <c r="AC80" s="138">
        <v>1707</v>
      </c>
      <c r="AD80" s="138">
        <v>1449</v>
      </c>
      <c r="AE80" s="138"/>
      <c r="AF80" s="138"/>
      <c r="AG80" s="138"/>
      <c r="AH80" s="138"/>
      <c r="AI80" s="138">
        <v>2054</v>
      </c>
      <c r="AJ80" s="138"/>
      <c r="AK80" s="138">
        <v>1078</v>
      </c>
      <c r="AL80" s="138"/>
      <c r="AM80" s="138"/>
      <c r="AN80" s="138"/>
      <c r="AO80" s="138"/>
      <c r="AP80" s="138"/>
      <c r="AQ80" s="138"/>
      <c r="AR80" s="138"/>
      <c r="AS80" s="138">
        <v>1592</v>
      </c>
      <c r="AT80" s="138"/>
      <c r="AU80" s="138"/>
      <c r="AV80" s="138"/>
      <c r="AW80" s="138"/>
      <c r="AX80" s="138"/>
      <c r="AY80" s="138">
        <v>1566</v>
      </c>
      <c r="AZ80" s="138"/>
      <c r="BA80" s="138"/>
      <c r="BB80" s="144">
        <f t="shared" ref="BB80:BB81" si="52">IF(SUM(D80:BA80)=0,"",SUM(D80:BA80))</f>
        <v>25228</v>
      </c>
      <c r="BC80" s="19"/>
      <c r="BD80" s="159"/>
      <c r="BE80" s="219" t="s">
        <v>259</v>
      </c>
      <c r="BF80" s="39"/>
      <c r="BG80" s="138">
        <v>38050</v>
      </c>
      <c r="BH80" s="39"/>
      <c r="BI80" s="149"/>
    </row>
    <row r="81" spans="1:63" x14ac:dyDescent="0.25">
      <c r="A81" s="138">
        <v>162</v>
      </c>
      <c r="B81" s="218" t="s">
        <v>26</v>
      </c>
      <c r="C81" s="22" t="s">
        <v>22</v>
      </c>
      <c r="D81" s="149"/>
      <c r="E81" s="165"/>
      <c r="F81" s="138">
        <v>15</v>
      </c>
      <c r="G81" s="138"/>
      <c r="H81" s="138">
        <v>15</v>
      </c>
      <c r="I81" s="138">
        <v>8</v>
      </c>
      <c r="J81" s="138"/>
      <c r="K81" s="138"/>
      <c r="L81" s="138"/>
      <c r="M81" s="138"/>
      <c r="N81" s="138"/>
      <c r="O81" s="138">
        <v>8</v>
      </c>
      <c r="P81" s="138"/>
      <c r="Q81" s="138">
        <v>14</v>
      </c>
      <c r="R81" s="138"/>
      <c r="S81" s="138"/>
      <c r="T81" s="138">
        <v>9</v>
      </c>
      <c r="U81" s="138">
        <v>8</v>
      </c>
      <c r="V81" s="138"/>
      <c r="W81" s="138"/>
      <c r="X81" s="138"/>
      <c r="Y81" s="138">
        <v>8</v>
      </c>
      <c r="Z81" s="138"/>
      <c r="AA81" s="138"/>
      <c r="AB81" s="138"/>
      <c r="AC81" s="138">
        <v>9</v>
      </c>
      <c r="AD81" s="138">
        <v>8</v>
      </c>
      <c r="AE81" s="138"/>
      <c r="AF81" s="138"/>
      <c r="AG81" s="138"/>
      <c r="AH81" s="138"/>
      <c r="AI81" s="138">
        <v>11</v>
      </c>
      <c r="AJ81" s="138"/>
      <c r="AK81" s="138">
        <v>6</v>
      </c>
      <c r="AL81" s="138"/>
      <c r="AM81" s="138"/>
      <c r="AN81" s="138"/>
      <c r="AO81" s="138"/>
      <c r="AP81" s="138"/>
      <c r="AQ81" s="138"/>
      <c r="AR81" s="138"/>
      <c r="AS81" s="138">
        <v>8</v>
      </c>
      <c r="AT81" s="138"/>
      <c r="AU81" s="138"/>
      <c r="AV81" s="138"/>
      <c r="AW81" s="138"/>
      <c r="AX81" s="138"/>
      <c r="AY81" s="138">
        <v>8</v>
      </c>
      <c r="AZ81" s="138"/>
      <c r="BA81" s="138"/>
      <c r="BB81" s="144">
        <f t="shared" si="52"/>
        <v>135</v>
      </c>
      <c r="BC81" s="113">
        <f t="shared" ref="BC81:BC127" si="53">IF(COUNTA(D81:BA81)=0,"",COUNTA(D81:BA81))</f>
        <v>14</v>
      </c>
      <c r="BD81" s="159" t="s">
        <v>631</v>
      </c>
      <c r="BE81" s="218" t="s">
        <v>26</v>
      </c>
      <c r="BF81" s="39"/>
      <c r="BG81" s="138">
        <v>203</v>
      </c>
      <c r="BH81" s="39"/>
      <c r="BI81" s="149"/>
    </row>
    <row r="82" spans="1:63" x14ac:dyDescent="0.25">
      <c r="A82" s="137">
        <f>A80/A81</f>
        <v>188.31481481481481</v>
      </c>
      <c r="B82" s="220" t="s">
        <v>270</v>
      </c>
      <c r="C82" s="22" t="s">
        <v>24</v>
      </c>
      <c r="D82" s="140"/>
      <c r="E82" s="137"/>
      <c r="F82" s="137">
        <f>+F80/F81</f>
        <v>181.33333333333334</v>
      </c>
      <c r="G82" s="137"/>
      <c r="H82" s="137">
        <f>+H80/H81</f>
        <v>185.8</v>
      </c>
      <c r="I82" s="137">
        <f>+I80/I81</f>
        <v>158.125</v>
      </c>
      <c r="J82" s="137"/>
      <c r="K82" s="137"/>
      <c r="L82" s="137"/>
      <c r="M82" s="137"/>
      <c r="N82" s="137"/>
      <c r="O82" s="168">
        <f>+O80/O81</f>
        <v>197.375</v>
      </c>
      <c r="P82" s="168"/>
      <c r="Q82" s="168">
        <f>+Q80/Q81</f>
        <v>192.57142857142858</v>
      </c>
      <c r="R82" s="168"/>
      <c r="S82" s="168"/>
      <c r="T82" s="137">
        <f>+T80/T81</f>
        <v>187.77777777777777</v>
      </c>
      <c r="U82" s="168">
        <f>+U80/U81</f>
        <v>191.625</v>
      </c>
      <c r="V82" s="168"/>
      <c r="W82" s="168"/>
      <c r="X82" s="168"/>
      <c r="Y82" s="137">
        <f>+Y80/Y81</f>
        <v>189</v>
      </c>
      <c r="Z82" s="168"/>
      <c r="AA82" s="168"/>
      <c r="AB82" s="168"/>
      <c r="AC82" s="137">
        <f t="shared" ref="AC82:AD82" si="54">+AC80/AC81</f>
        <v>189.66666666666666</v>
      </c>
      <c r="AD82" s="137">
        <f t="shared" si="54"/>
        <v>181.125</v>
      </c>
      <c r="AE82" s="137"/>
      <c r="AF82" s="137"/>
      <c r="AG82" s="137"/>
      <c r="AH82" s="137"/>
      <c r="AI82" s="137">
        <f>+AI80/AI81</f>
        <v>186.72727272727272</v>
      </c>
      <c r="AJ82" s="137"/>
      <c r="AK82" s="137">
        <f>+AK80/AK81</f>
        <v>179.66666666666666</v>
      </c>
      <c r="AL82" s="137"/>
      <c r="AM82" s="137"/>
      <c r="AN82" s="137"/>
      <c r="AO82" s="137"/>
      <c r="AP82" s="137"/>
      <c r="AQ82" s="137"/>
      <c r="AR82" s="137"/>
      <c r="AS82" s="168">
        <f>+AS80/AS81</f>
        <v>199</v>
      </c>
      <c r="AT82" s="168"/>
      <c r="AU82" s="168"/>
      <c r="AV82" s="168"/>
      <c r="AW82" s="168"/>
      <c r="AX82" s="168"/>
      <c r="AY82" s="168">
        <f>+AY80/AY81</f>
        <v>195.75</v>
      </c>
      <c r="AZ82" s="168"/>
      <c r="BA82" s="168"/>
      <c r="BB82" s="137">
        <f t="shared" si="8"/>
        <v>186.87407407407409</v>
      </c>
      <c r="BC82" s="25"/>
      <c r="BD82" s="159"/>
      <c r="BE82" s="220" t="s">
        <v>270</v>
      </c>
      <c r="BF82" s="39"/>
      <c r="BG82" s="137">
        <f>IF(BG80="","",BG80/BG81)</f>
        <v>187.4384236453202</v>
      </c>
      <c r="BH82" s="39"/>
      <c r="BI82" s="140">
        <f>BB82-A82</f>
        <v>-1.440740740740722</v>
      </c>
    </row>
    <row r="83" spans="1:63" x14ac:dyDescent="0.25">
      <c r="A83" s="111">
        <v>10967</v>
      </c>
      <c r="B83" s="40" t="s">
        <v>73</v>
      </c>
      <c r="C83" s="17" t="s">
        <v>20</v>
      </c>
      <c r="D83" s="144">
        <v>1051</v>
      </c>
      <c r="E83" s="144"/>
      <c r="F83" s="144">
        <v>2190</v>
      </c>
      <c r="G83" s="144"/>
      <c r="H83" s="144">
        <v>2323</v>
      </c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>
        <v>729</v>
      </c>
      <c r="T83" s="144"/>
      <c r="U83" s="144"/>
      <c r="V83" s="144">
        <v>867</v>
      </c>
      <c r="W83" s="144"/>
      <c r="X83" s="144"/>
      <c r="Y83" s="144">
        <v>1194</v>
      </c>
      <c r="Z83" s="144"/>
      <c r="AA83" s="144"/>
      <c r="AB83" s="144">
        <v>637</v>
      </c>
      <c r="AC83" s="144"/>
      <c r="AD83" s="144"/>
      <c r="AE83" s="144"/>
      <c r="AF83" s="144"/>
      <c r="AG83" s="144"/>
      <c r="AH83" s="144"/>
      <c r="AI83" s="144"/>
      <c r="AJ83" s="144"/>
      <c r="AK83" s="144"/>
      <c r="AL83" s="144">
        <v>2762</v>
      </c>
      <c r="AM83" s="144"/>
      <c r="AN83" s="144"/>
      <c r="AO83" s="144"/>
      <c r="AP83" s="144">
        <v>1253</v>
      </c>
      <c r="AQ83" s="144"/>
      <c r="AR83" s="144">
        <v>389</v>
      </c>
      <c r="AS83" s="144"/>
      <c r="AT83" s="144"/>
      <c r="AU83" s="144"/>
      <c r="AV83" s="144"/>
      <c r="AW83" s="144"/>
      <c r="AX83" s="144"/>
      <c r="AY83" s="144"/>
      <c r="AZ83" s="144"/>
      <c r="BA83" s="144"/>
      <c r="BB83" s="144">
        <f t="shared" ref="BB83:BB84" si="55">IF(SUM(D83:BA83)=0,"",SUM(D83:BA83))</f>
        <v>13395</v>
      </c>
      <c r="BC83" s="19"/>
      <c r="BD83" s="159"/>
      <c r="BE83" s="40" t="s">
        <v>73</v>
      </c>
      <c r="BF83" s="39"/>
      <c r="BG83" s="111">
        <v>14847</v>
      </c>
      <c r="BH83" s="39"/>
      <c r="BI83" s="144"/>
      <c r="BK83" s="181"/>
    </row>
    <row r="84" spans="1:63" x14ac:dyDescent="0.25">
      <c r="A84" s="111">
        <v>72</v>
      </c>
      <c r="B84" s="221" t="s">
        <v>74</v>
      </c>
      <c r="C84" s="22" t="s">
        <v>22</v>
      </c>
      <c r="D84" s="144">
        <v>8</v>
      </c>
      <c r="E84" s="144"/>
      <c r="F84" s="144">
        <v>15</v>
      </c>
      <c r="G84" s="144"/>
      <c r="H84" s="144">
        <v>15</v>
      </c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>
        <v>5</v>
      </c>
      <c r="T84" s="144"/>
      <c r="U84" s="144"/>
      <c r="V84" s="144">
        <v>6</v>
      </c>
      <c r="W84" s="144"/>
      <c r="X84" s="144"/>
      <c r="Y84" s="144">
        <v>8</v>
      </c>
      <c r="Z84" s="144"/>
      <c r="AA84" s="144"/>
      <c r="AB84" s="144">
        <v>4</v>
      </c>
      <c r="AC84" s="144"/>
      <c r="AD84" s="144"/>
      <c r="AE84" s="144"/>
      <c r="AF84" s="144"/>
      <c r="AG84" s="144"/>
      <c r="AH84" s="144"/>
      <c r="AI84" s="144"/>
      <c r="AJ84" s="144"/>
      <c r="AK84" s="144"/>
      <c r="AL84" s="144">
        <v>18</v>
      </c>
      <c r="AM84" s="144"/>
      <c r="AN84" s="144"/>
      <c r="AO84" s="144"/>
      <c r="AP84" s="144">
        <v>8</v>
      </c>
      <c r="AQ84" s="144"/>
      <c r="AR84" s="144">
        <v>3</v>
      </c>
      <c r="AS84" s="144"/>
      <c r="AT84" s="144"/>
      <c r="AU84" s="144"/>
      <c r="AV84" s="144"/>
      <c r="AW84" s="144"/>
      <c r="AX84" s="144"/>
      <c r="AY84" s="144"/>
      <c r="AZ84" s="144"/>
      <c r="BA84" s="144"/>
      <c r="BB84" s="144">
        <f t="shared" si="55"/>
        <v>90</v>
      </c>
      <c r="BC84" s="113">
        <f t="shared" ref="BC84:BC127" si="56">IF(COUNTA(D84:BA84)=0,"",COUNTA(D84:BA84))</f>
        <v>10</v>
      </c>
      <c r="BD84" s="159" t="s">
        <v>579</v>
      </c>
      <c r="BE84" s="31" t="s">
        <v>74</v>
      </c>
      <c r="BF84" s="39"/>
      <c r="BG84" s="111">
        <v>100</v>
      </c>
      <c r="BH84" s="39"/>
      <c r="BI84" s="144"/>
      <c r="BK84" s="181"/>
    </row>
    <row r="85" spans="1:63" x14ac:dyDescent="0.25">
      <c r="A85" s="137">
        <f>A83/A84</f>
        <v>152.31944444444446</v>
      </c>
      <c r="B85" s="132" t="s">
        <v>75</v>
      </c>
      <c r="C85" s="22" t="s">
        <v>24</v>
      </c>
      <c r="D85" s="137">
        <f>+D83/D84</f>
        <v>131.375</v>
      </c>
      <c r="E85" s="137"/>
      <c r="F85" s="137">
        <f>+F83/F84</f>
        <v>146</v>
      </c>
      <c r="G85" s="137"/>
      <c r="H85" s="137">
        <f>+H83/H84</f>
        <v>154.86666666666667</v>
      </c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>
        <f>+S83/S84</f>
        <v>145.80000000000001</v>
      </c>
      <c r="T85" s="137"/>
      <c r="U85" s="137"/>
      <c r="V85" s="137">
        <f>+V83/V84</f>
        <v>144.5</v>
      </c>
      <c r="W85" s="137"/>
      <c r="X85" s="137"/>
      <c r="Y85" s="137">
        <f>+Y83/Y84</f>
        <v>149.25</v>
      </c>
      <c r="Z85" s="137"/>
      <c r="AA85" s="137"/>
      <c r="AB85" s="137">
        <f>+AB83/AB84</f>
        <v>159.25</v>
      </c>
      <c r="AC85" s="137"/>
      <c r="AD85" s="137"/>
      <c r="AE85" s="137"/>
      <c r="AF85" s="137"/>
      <c r="AG85" s="137"/>
      <c r="AH85" s="137"/>
      <c r="AI85" s="137"/>
      <c r="AJ85" s="137"/>
      <c r="AK85" s="137"/>
      <c r="AL85" s="137">
        <f>+AL83/AL84</f>
        <v>153.44444444444446</v>
      </c>
      <c r="AM85" s="137"/>
      <c r="AN85" s="137"/>
      <c r="AO85" s="137"/>
      <c r="AP85" s="137">
        <f>+AP83/AP84</f>
        <v>156.625</v>
      </c>
      <c r="AQ85" s="137"/>
      <c r="AR85" s="137">
        <f>+AR83/AR84</f>
        <v>129.66666666666666</v>
      </c>
      <c r="AS85" s="137"/>
      <c r="AT85" s="137"/>
      <c r="AU85" s="137"/>
      <c r="AV85" s="137"/>
      <c r="AW85" s="137"/>
      <c r="AX85" s="137"/>
      <c r="AY85" s="137"/>
      <c r="AZ85" s="137"/>
      <c r="BA85" s="137"/>
      <c r="BB85" s="137">
        <f t="shared" si="8"/>
        <v>148.83333333333334</v>
      </c>
      <c r="BC85" s="25"/>
      <c r="BD85" s="20"/>
      <c r="BE85" s="132" t="s">
        <v>75</v>
      </c>
      <c r="BF85" s="39"/>
      <c r="BG85" s="137">
        <f>IF(BG83="","",BG83/BG84)</f>
        <v>148.47</v>
      </c>
      <c r="BH85" s="39"/>
      <c r="BI85" s="140">
        <f>BB85-A85</f>
        <v>-3.4861111111111143</v>
      </c>
      <c r="BK85" s="180"/>
    </row>
    <row r="86" spans="1:63" x14ac:dyDescent="0.25">
      <c r="A86" s="138">
        <v>0</v>
      </c>
      <c r="B86" s="222" t="s">
        <v>76</v>
      </c>
      <c r="C86" s="17" t="s">
        <v>20</v>
      </c>
      <c r="D86" s="165"/>
      <c r="E86" s="165"/>
      <c r="F86" s="138">
        <v>2519</v>
      </c>
      <c r="G86" s="138"/>
      <c r="H86" s="138"/>
      <c r="I86" s="138">
        <v>2337</v>
      </c>
      <c r="J86" s="138"/>
      <c r="K86" s="138"/>
      <c r="L86" s="138"/>
      <c r="M86" s="138"/>
      <c r="N86" s="138"/>
      <c r="O86" s="138"/>
      <c r="P86" s="138"/>
      <c r="Q86" s="138"/>
      <c r="R86" s="138"/>
      <c r="S86" s="138">
        <v>723</v>
      </c>
      <c r="T86" s="138"/>
      <c r="U86" s="138">
        <v>1322</v>
      </c>
      <c r="V86" s="138"/>
      <c r="W86" s="138"/>
      <c r="X86" s="138"/>
      <c r="Y86" s="138"/>
      <c r="Z86" s="138"/>
      <c r="AA86" s="138"/>
      <c r="AB86" s="138">
        <v>984</v>
      </c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>
        <v>1189</v>
      </c>
      <c r="AS86" s="138"/>
      <c r="AT86" s="138"/>
      <c r="AU86" s="138"/>
      <c r="AV86" s="138"/>
      <c r="AW86" s="138"/>
      <c r="AX86" s="138"/>
      <c r="AY86" s="138"/>
      <c r="AZ86" s="138"/>
      <c r="BA86" s="138"/>
      <c r="BB86" s="144">
        <f t="shared" ref="BB86:BB87" si="57">IF(SUM(D86:BA86)=0,"",SUM(D86:BA86))</f>
        <v>9074</v>
      </c>
      <c r="BC86" s="19"/>
      <c r="BD86" s="20"/>
      <c r="BE86" s="222" t="s">
        <v>76</v>
      </c>
      <c r="BF86" s="39"/>
      <c r="BG86" s="138">
        <v>7885</v>
      </c>
      <c r="BH86" s="39"/>
      <c r="BI86" s="149"/>
      <c r="BK86" s="180"/>
    </row>
    <row r="87" spans="1:63" x14ac:dyDescent="0.25">
      <c r="A87" s="165"/>
      <c r="B87" s="221" t="s">
        <v>260</v>
      </c>
      <c r="C87" s="22" t="s">
        <v>22</v>
      </c>
      <c r="D87" s="165"/>
      <c r="E87" s="165"/>
      <c r="F87" s="138">
        <v>15</v>
      </c>
      <c r="G87" s="138"/>
      <c r="H87" s="138"/>
      <c r="I87" s="138">
        <v>14</v>
      </c>
      <c r="J87" s="138"/>
      <c r="K87" s="138"/>
      <c r="L87" s="138"/>
      <c r="M87" s="138"/>
      <c r="N87" s="138"/>
      <c r="O87" s="138"/>
      <c r="P87" s="138"/>
      <c r="Q87" s="138"/>
      <c r="R87" s="138"/>
      <c r="S87" s="138">
        <v>5</v>
      </c>
      <c r="T87" s="138"/>
      <c r="U87" s="138">
        <v>8</v>
      </c>
      <c r="V87" s="138"/>
      <c r="W87" s="138"/>
      <c r="X87" s="138"/>
      <c r="Y87" s="138"/>
      <c r="Z87" s="138"/>
      <c r="AA87" s="138"/>
      <c r="AB87" s="138">
        <v>6</v>
      </c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>
        <v>7</v>
      </c>
      <c r="AS87" s="138"/>
      <c r="AT87" s="138"/>
      <c r="AU87" s="138"/>
      <c r="AV87" s="138"/>
      <c r="AW87" s="138"/>
      <c r="AX87" s="138"/>
      <c r="AY87" s="138"/>
      <c r="AZ87" s="138"/>
      <c r="BA87" s="138"/>
      <c r="BB87" s="144">
        <f t="shared" si="57"/>
        <v>55</v>
      </c>
      <c r="BC87" s="113">
        <f t="shared" ref="BC87:BC127" si="58">IF(COUNTA(D87:BA87)=0,"",COUNTA(D87:BA87))</f>
        <v>6</v>
      </c>
      <c r="BD87" s="159" t="s">
        <v>582</v>
      </c>
      <c r="BE87" s="221" t="s">
        <v>260</v>
      </c>
      <c r="BF87" s="39"/>
      <c r="BG87" s="138">
        <v>48</v>
      </c>
      <c r="BH87" s="39"/>
      <c r="BI87" s="149"/>
      <c r="BK87" s="180"/>
    </row>
    <row r="88" spans="1:63" x14ac:dyDescent="0.25">
      <c r="A88" s="137"/>
      <c r="B88" s="223" t="s">
        <v>271</v>
      </c>
      <c r="C88" s="22" t="s">
        <v>24</v>
      </c>
      <c r="D88" s="137"/>
      <c r="E88" s="137"/>
      <c r="F88" s="137">
        <f>+F86/F87</f>
        <v>167.93333333333334</v>
      </c>
      <c r="G88" s="137"/>
      <c r="H88" s="137"/>
      <c r="I88" s="137">
        <f>+I86/I87</f>
        <v>166.92857142857142</v>
      </c>
      <c r="J88" s="137"/>
      <c r="K88" s="137"/>
      <c r="L88" s="137"/>
      <c r="M88" s="137"/>
      <c r="N88" s="137"/>
      <c r="O88" s="137"/>
      <c r="P88" s="137"/>
      <c r="Q88" s="137"/>
      <c r="R88" s="137"/>
      <c r="S88" s="137">
        <f>+S86/S87</f>
        <v>144.6</v>
      </c>
      <c r="T88" s="137"/>
      <c r="U88" s="137">
        <f>+U86/U87</f>
        <v>165.25</v>
      </c>
      <c r="V88" s="137"/>
      <c r="W88" s="137"/>
      <c r="X88" s="137"/>
      <c r="Y88" s="137"/>
      <c r="Z88" s="137"/>
      <c r="AA88" s="137"/>
      <c r="AB88" s="137">
        <f>+AB86/AB87</f>
        <v>164</v>
      </c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7">
        <f>+AR86/AR87</f>
        <v>169.85714285714286</v>
      </c>
      <c r="AS88" s="137"/>
      <c r="AT88" s="137"/>
      <c r="AU88" s="137"/>
      <c r="AV88" s="137"/>
      <c r="AW88" s="137"/>
      <c r="AX88" s="137"/>
      <c r="AY88" s="137"/>
      <c r="AZ88" s="137"/>
      <c r="BA88" s="137"/>
      <c r="BB88" s="137">
        <f t="shared" si="8"/>
        <v>164.98181818181817</v>
      </c>
      <c r="BC88" s="25"/>
      <c r="BD88" s="20"/>
      <c r="BE88" s="223" t="s">
        <v>271</v>
      </c>
      <c r="BF88" s="39"/>
      <c r="BG88" s="137">
        <f>IF(BG86="","",BG86/BG87)</f>
        <v>164.27083333333334</v>
      </c>
      <c r="BH88" s="39"/>
      <c r="BI88" s="140"/>
      <c r="BK88" s="180"/>
    </row>
    <row r="89" spans="1:63" x14ac:dyDescent="0.25">
      <c r="A89" s="138">
        <v>2257</v>
      </c>
      <c r="B89" s="37" t="s">
        <v>76</v>
      </c>
      <c r="C89" s="17" t="s">
        <v>20</v>
      </c>
      <c r="D89" s="149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>
        <v>669</v>
      </c>
      <c r="AI89" s="144"/>
      <c r="AJ89" s="144"/>
      <c r="AK89" s="144">
        <v>1029</v>
      </c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>
        <v>1286</v>
      </c>
      <c r="AW89" s="144"/>
      <c r="AX89" s="144">
        <v>1189</v>
      </c>
      <c r="AY89" s="144"/>
      <c r="AZ89" s="144"/>
      <c r="BA89" s="144"/>
      <c r="BB89" s="144">
        <f t="shared" ref="BB89:BB90" si="59">IF(SUM(D89:BA89)=0,"",SUM(D89:BA89))</f>
        <v>4173</v>
      </c>
      <c r="BC89" s="19"/>
      <c r="BD89" s="23"/>
      <c r="BE89" s="37" t="s">
        <v>76</v>
      </c>
      <c r="BF89" s="39"/>
      <c r="BG89" s="138">
        <v>3955</v>
      </c>
      <c r="BH89" s="39"/>
      <c r="BI89" s="144"/>
      <c r="BK89" s="179"/>
    </row>
    <row r="90" spans="1:63" x14ac:dyDescent="0.25">
      <c r="A90" s="138">
        <v>15</v>
      </c>
      <c r="B90" s="133" t="s">
        <v>77</v>
      </c>
      <c r="C90" s="22" t="s">
        <v>22</v>
      </c>
      <c r="D90" s="149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>
        <v>5</v>
      </c>
      <c r="AI90" s="144"/>
      <c r="AJ90" s="144"/>
      <c r="AK90" s="144">
        <v>6</v>
      </c>
      <c r="AL90" s="144"/>
      <c r="AM90" s="144"/>
      <c r="AN90" s="144"/>
      <c r="AO90" s="144"/>
      <c r="AP90" s="144"/>
      <c r="AQ90" s="144"/>
      <c r="AR90" s="144"/>
      <c r="AS90" s="144"/>
      <c r="AT90" s="144"/>
      <c r="AU90" s="144"/>
      <c r="AV90" s="144">
        <v>8</v>
      </c>
      <c r="AW90" s="144"/>
      <c r="AX90" s="144">
        <v>8</v>
      </c>
      <c r="AY90" s="144"/>
      <c r="AZ90" s="144"/>
      <c r="BA90" s="144"/>
      <c r="BB90" s="144">
        <f t="shared" si="59"/>
        <v>27</v>
      </c>
      <c r="BC90" s="113">
        <f t="shared" ref="BC90:BC127" si="60">IF(COUNTA(D90:BA90)=0,"",COUNTA(D90:BA90))</f>
        <v>4</v>
      </c>
      <c r="BD90" s="159" t="s">
        <v>632</v>
      </c>
      <c r="BE90" s="27" t="s">
        <v>77</v>
      </c>
      <c r="BF90" s="39"/>
      <c r="BG90" s="138">
        <v>26</v>
      </c>
      <c r="BH90" s="39"/>
      <c r="BI90" s="144"/>
      <c r="BK90" s="179"/>
    </row>
    <row r="91" spans="1:63" x14ac:dyDescent="0.25">
      <c r="A91" s="137">
        <f>A89/A90</f>
        <v>150.46666666666667</v>
      </c>
      <c r="B91" s="134" t="s">
        <v>78</v>
      </c>
      <c r="C91" s="22" t="s">
        <v>24</v>
      </c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37">
        <f t="shared" ref="AH91" si="61">+AH89/AH90</f>
        <v>133.80000000000001</v>
      </c>
      <c r="AI91" s="137"/>
      <c r="AJ91" s="137"/>
      <c r="AK91" s="137">
        <f t="shared" ref="AK91" si="62">+AK89/AK90</f>
        <v>171.5</v>
      </c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>
        <f>+AV89/AV90</f>
        <v>160.75</v>
      </c>
      <c r="AW91" s="137"/>
      <c r="AX91" s="137">
        <f>+AX89/AX90</f>
        <v>148.625</v>
      </c>
      <c r="AY91" s="137"/>
      <c r="AZ91" s="137"/>
      <c r="BA91" s="137"/>
      <c r="BB91" s="137">
        <f t="shared" si="8"/>
        <v>154.55555555555554</v>
      </c>
      <c r="BC91" s="25"/>
      <c r="BD91" s="23"/>
      <c r="BE91" s="134" t="s">
        <v>78</v>
      </c>
      <c r="BF91" s="39"/>
      <c r="BG91" s="137">
        <f>IF(BG89="","",BG89/BG90)</f>
        <v>152.11538461538461</v>
      </c>
      <c r="BH91" s="39"/>
      <c r="BI91" s="140"/>
      <c r="BK91" s="180"/>
    </row>
    <row r="92" spans="1:63" x14ac:dyDescent="0.25">
      <c r="A92" s="111">
        <v>4431</v>
      </c>
      <c r="B92" s="40" t="s">
        <v>79</v>
      </c>
      <c r="C92" s="17" t="s">
        <v>20</v>
      </c>
      <c r="D92" s="149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>
        <v>1139</v>
      </c>
      <c r="T92" s="144"/>
      <c r="U92" s="144"/>
      <c r="V92" s="144"/>
      <c r="W92" s="144"/>
      <c r="X92" s="144"/>
      <c r="Y92" s="144"/>
      <c r="Z92" s="144"/>
      <c r="AA92" s="144"/>
      <c r="AB92" s="144">
        <v>831</v>
      </c>
      <c r="AC92" s="144"/>
      <c r="AD92" s="144"/>
      <c r="AE92" s="144"/>
      <c r="AF92" s="144"/>
      <c r="AG92" s="144"/>
      <c r="AH92" s="144"/>
      <c r="AI92" s="144"/>
      <c r="AJ92" s="144"/>
      <c r="AK92" s="144"/>
      <c r="AL92" s="144"/>
      <c r="AM92" s="144"/>
      <c r="AN92" s="144"/>
      <c r="AO92" s="144"/>
      <c r="AP92" s="144"/>
      <c r="AQ92" s="144"/>
      <c r="AR92" s="144">
        <v>1127</v>
      </c>
      <c r="AS92" s="144"/>
      <c r="AT92" s="144"/>
      <c r="AU92" s="144"/>
      <c r="AV92" s="144"/>
      <c r="AW92" s="144"/>
      <c r="AX92" s="144"/>
      <c r="AY92" s="144"/>
      <c r="AZ92" s="144"/>
      <c r="BA92" s="144"/>
      <c r="BB92" s="144">
        <f t="shared" ref="BB92:BB93" si="63">IF(SUM(D92:BA92)=0,"",SUM(D92:BA92))</f>
        <v>3097</v>
      </c>
      <c r="BC92" s="19"/>
      <c r="BD92" s="159"/>
      <c r="BE92" s="40" t="s">
        <v>79</v>
      </c>
      <c r="BF92" s="39"/>
      <c r="BG92" s="111">
        <v>4094</v>
      </c>
      <c r="BH92" s="39"/>
      <c r="BI92" s="144"/>
      <c r="BK92" s="181"/>
    </row>
    <row r="93" spans="1:63" x14ac:dyDescent="0.25">
      <c r="A93" s="111">
        <v>28</v>
      </c>
      <c r="B93" s="131" t="s">
        <v>80</v>
      </c>
      <c r="C93" s="22" t="s">
        <v>22</v>
      </c>
      <c r="D93" s="149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>
        <v>7</v>
      </c>
      <c r="T93" s="144"/>
      <c r="U93" s="144"/>
      <c r="V93" s="144"/>
      <c r="W93" s="144"/>
      <c r="X93" s="144"/>
      <c r="Y93" s="144"/>
      <c r="Z93" s="144"/>
      <c r="AA93" s="144"/>
      <c r="AB93" s="144">
        <v>5</v>
      </c>
      <c r="AC93" s="144"/>
      <c r="AD93" s="144"/>
      <c r="AE93" s="144"/>
      <c r="AF93" s="144"/>
      <c r="AG93" s="144"/>
      <c r="AH93" s="144"/>
      <c r="AI93" s="144"/>
      <c r="AJ93" s="144"/>
      <c r="AK93" s="144"/>
      <c r="AL93" s="144"/>
      <c r="AM93" s="144"/>
      <c r="AN93" s="144"/>
      <c r="AO93" s="144"/>
      <c r="AP93" s="144"/>
      <c r="AQ93" s="144"/>
      <c r="AR93" s="144">
        <v>7</v>
      </c>
      <c r="AS93" s="144"/>
      <c r="AT93" s="144"/>
      <c r="AU93" s="144"/>
      <c r="AV93" s="144"/>
      <c r="AW93" s="144"/>
      <c r="AX93" s="144"/>
      <c r="AY93" s="144"/>
      <c r="AZ93" s="144"/>
      <c r="BA93" s="144"/>
      <c r="BB93" s="144">
        <f t="shared" si="63"/>
        <v>19</v>
      </c>
      <c r="BC93" s="113">
        <f t="shared" ref="BC93:BC127" si="64">IF(COUNTA(D93:BA93)=0,"",COUNTA(D93:BA93))</f>
        <v>3</v>
      </c>
      <c r="BD93" s="315" t="s">
        <v>583</v>
      </c>
      <c r="BE93" s="31" t="s">
        <v>80</v>
      </c>
      <c r="BF93" s="39"/>
      <c r="BG93" s="111">
        <v>25</v>
      </c>
      <c r="BH93" s="39"/>
      <c r="BI93" s="144"/>
      <c r="BK93" s="181"/>
    </row>
    <row r="94" spans="1:63" x14ac:dyDescent="0.25">
      <c r="A94" s="137">
        <f>A92/A93</f>
        <v>158.25</v>
      </c>
      <c r="B94" s="132" t="s">
        <v>81</v>
      </c>
      <c r="C94" s="22" t="s">
        <v>24</v>
      </c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37">
        <f>+S92/S93</f>
        <v>162.71428571428572</v>
      </c>
      <c r="T94" s="140"/>
      <c r="U94" s="140"/>
      <c r="V94" s="140"/>
      <c r="W94" s="140"/>
      <c r="X94" s="140"/>
      <c r="Y94" s="140"/>
      <c r="Z94" s="140"/>
      <c r="AA94" s="140"/>
      <c r="AB94" s="137">
        <f>+AB92/AB93</f>
        <v>166.2</v>
      </c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37">
        <f>+AR92/AR93</f>
        <v>161</v>
      </c>
      <c r="AS94" s="140"/>
      <c r="AT94" s="140"/>
      <c r="AU94" s="140"/>
      <c r="AV94" s="140"/>
      <c r="AW94" s="140"/>
      <c r="AX94" s="140"/>
      <c r="AY94" s="140"/>
      <c r="AZ94" s="140"/>
      <c r="BA94" s="140"/>
      <c r="BB94" s="137">
        <f t="shared" ref="BB94:BB127" si="65">IF(BB92="","",BB92/BB93)</f>
        <v>163</v>
      </c>
      <c r="BC94" s="25"/>
      <c r="BD94" s="23"/>
      <c r="BE94" s="132" t="s">
        <v>81</v>
      </c>
      <c r="BF94" s="39"/>
      <c r="BG94" s="137">
        <f>IF(BG92="","",BG92/BG93)</f>
        <v>163.76</v>
      </c>
      <c r="BH94" s="39"/>
      <c r="BI94" s="140"/>
      <c r="BK94" s="180"/>
    </row>
    <row r="95" spans="1:63" x14ac:dyDescent="0.25">
      <c r="A95" s="111">
        <v>5880</v>
      </c>
      <c r="B95" s="37" t="s">
        <v>82</v>
      </c>
      <c r="C95" s="17" t="s">
        <v>20</v>
      </c>
      <c r="D95" s="149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/>
      <c r="AR95" s="144"/>
      <c r="AS95" s="144"/>
      <c r="AT95" s="144">
        <v>1707</v>
      </c>
      <c r="AU95" s="144"/>
      <c r="AV95" s="144"/>
      <c r="AW95" s="144"/>
      <c r="AX95" s="144"/>
      <c r="AY95" s="144"/>
      <c r="AZ95" s="144"/>
      <c r="BA95" s="144"/>
      <c r="BB95" s="144">
        <f t="shared" ref="BB95:BB96" si="66">IF(SUM(D95:BA95)=0,"",SUM(D95:BA95))</f>
        <v>1707</v>
      </c>
      <c r="BC95" s="19"/>
      <c r="BD95" s="23"/>
      <c r="BE95" s="37" t="s">
        <v>82</v>
      </c>
      <c r="BF95" s="39"/>
      <c r="BG95" s="111">
        <v>0</v>
      </c>
      <c r="BH95" s="39"/>
      <c r="BI95" s="149"/>
      <c r="BK95" s="181"/>
    </row>
    <row r="96" spans="1:63" x14ac:dyDescent="0.25">
      <c r="A96" s="113">
        <v>36</v>
      </c>
      <c r="B96" s="133" t="s">
        <v>83</v>
      </c>
      <c r="C96" s="22" t="s">
        <v>22</v>
      </c>
      <c r="D96" s="149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  <c r="AJ96" s="144"/>
      <c r="AK96" s="144"/>
      <c r="AL96" s="144"/>
      <c r="AM96" s="144"/>
      <c r="AN96" s="144"/>
      <c r="AO96" s="144"/>
      <c r="AP96" s="144"/>
      <c r="AQ96" s="144"/>
      <c r="AR96" s="144"/>
      <c r="AS96" s="144"/>
      <c r="AT96" s="144">
        <v>11</v>
      </c>
      <c r="AU96" s="144"/>
      <c r="AV96" s="144"/>
      <c r="AW96" s="144"/>
      <c r="AX96" s="144"/>
      <c r="AY96" s="144"/>
      <c r="AZ96" s="144"/>
      <c r="BA96" s="144"/>
      <c r="BB96" s="144">
        <f t="shared" si="66"/>
        <v>11</v>
      </c>
      <c r="BC96" s="113">
        <f t="shared" ref="BC96:BC127" si="67">IF(COUNTA(D96:BA96)=0,"",COUNTA(D96:BA96))</f>
        <v>1</v>
      </c>
      <c r="BD96" s="159" t="s">
        <v>603</v>
      </c>
      <c r="BE96" s="27" t="s">
        <v>83</v>
      </c>
      <c r="BF96" s="39"/>
      <c r="BG96" s="113">
        <v>0</v>
      </c>
      <c r="BH96" s="39"/>
      <c r="BI96" s="144"/>
      <c r="BK96" s="182"/>
    </row>
    <row r="97" spans="1:63" x14ac:dyDescent="0.25">
      <c r="A97" s="137">
        <f>A95/A96</f>
        <v>163.33333333333334</v>
      </c>
      <c r="B97" s="134" t="s">
        <v>84</v>
      </c>
      <c r="C97" s="22" t="s">
        <v>24</v>
      </c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37">
        <f>+AT95/AT96</f>
        <v>155.18181818181819</v>
      </c>
      <c r="AU97" s="137"/>
      <c r="AV97" s="137"/>
      <c r="AW97" s="137"/>
      <c r="AX97" s="137"/>
      <c r="AY97" s="137"/>
      <c r="AZ97" s="137"/>
      <c r="BA97" s="137"/>
      <c r="BB97" s="137">
        <f t="shared" si="65"/>
        <v>155.18181818181819</v>
      </c>
      <c r="BC97" s="25"/>
      <c r="BD97" s="23"/>
      <c r="BE97" s="134" t="s">
        <v>84</v>
      </c>
      <c r="BF97" s="39"/>
      <c r="BG97" s="137" t="e">
        <f>IF(BG95="","",BG95/BG96)</f>
        <v>#DIV/0!</v>
      </c>
      <c r="BH97" s="39"/>
      <c r="BI97" s="140"/>
      <c r="BK97" s="180"/>
    </row>
    <row r="98" spans="1:63" x14ac:dyDescent="0.25">
      <c r="A98" s="113">
        <v>917</v>
      </c>
      <c r="B98" s="40" t="s">
        <v>85</v>
      </c>
      <c r="C98" s="17" t="s">
        <v>20</v>
      </c>
      <c r="D98" s="138"/>
      <c r="E98" s="144"/>
      <c r="F98" s="144"/>
      <c r="G98" s="144"/>
      <c r="H98" s="144"/>
      <c r="I98" s="144">
        <v>2290</v>
      </c>
      <c r="J98" s="144"/>
      <c r="K98" s="144"/>
      <c r="L98" s="144">
        <v>1151</v>
      </c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>
        <v>1382</v>
      </c>
      <c r="Z98" s="144"/>
      <c r="AA98" s="144"/>
      <c r="AB98" s="144"/>
      <c r="AC98" s="144"/>
      <c r="AD98" s="144"/>
      <c r="AE98" s="144"/>
      <c r="AF98" s="144">
        <v>1585</v>
      </c>
      <c r="AG98" s="144"/>
      <c r="AH98" s="144"/>
      <c r="AI98" s="144"/>
      <c r="AJ98" s="144"/>
      <c r="AK98" s="144">
        <v>984</v>
      </c>
      <c r="AL98" s="144"/>
      <c r="AM98" s="144">
        <v>1030</v>
      </c>
      <c r="AN98" s="144"/>
      <c r="AO98" s="144"/>
      <c r="AP98" s="144"/>
      <c r="AQ98" s="144"/>
      <c r="AR98" s="144"/>
      <c r="AS98" s="144"/>
      <c r="AT98" s="144"/>
      <c r="AU98" s="144"/>
      <c r="AV98" s="144"/>
      <c r="AW98" s="144"/>
      <c r="AX98" s="144"/>
      <c r="AY98" s="144"/>
      <c r="AZ98" s="144"/>
      <c r="BA98" s="144"/>
      <c r="BB98" s="144">
        <f t="shared" ref="BB98:BB99" si="68">IF(SUM(D98:BA98)=0,"",SUM(D98:BA98))</f>
        <v>8422</v>
      </c>
      <c r="BC98" s="19"/>
      <c r="BD98" s="159"/>
      <c r="BE98" s="40" t="s">
        <v>85</v>
      </c>
      <c r="BF98" s="39"/>
      <c r="BG98" s="113">
        <v>9339</v>
      </c>
      <c r="BH98" s="39"/>
      <c r="BI98" s="144"/>
      <c r="BK98" s="182"/>
    </row>
    <row r="99" spans="1:63" x14ac:dyDescent="0.25">
      <c r="A99" s="113">
        <v>6</v>
      </c>
      <c r="B99" s="131" t="s">
        <v>86</v>
      </c>
      <c r="C99" s="22" t="s">
        <v>22</v>
      </c>
      <c r="D99" s="144"/>
      <c r="E99" s="144"/>
      <c r="F99" s="144"/>
      <c r="G99" s="144"/>
      <c r="H99" s="144"/>
      <c r="I99" s="144">
        <v>14</v>
      </c>
      <c r="J99" s="144"/>
      <c r="K99" s="144"/>
      <c r="L99" s="144">
        <v>7</v>
      </c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>
        <v>8</v>
      </c>
      <c r="Z99" s="144"/>
      <c r="AA99" s="144"/>
      <c r="AB99" s="144"/>
      <c r="AC99" s="144"/>
      <c r="AD99" s="144"/>
      <c r="AE99" s="144"/>
      <c r="AF99" s="144">
        <v>9</v>
      </c>
      <c r="AG99" s="144"/>
      <c r="AH99" s="144"/>
      <c r="AI99" s="144"/>
      <c r="AJ99" s="144"/>
      <c r="AK99" s="144">
        <v>6</v>
      </c>
      <c r="AL99" s="144"/>
      <c r="AM99" s="144">
        <v>6</v>
      </c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4"/>
      <c r="AZ99" s="144"/>
      <c r="BA99" s="144"/>
      <c r="BB99" s="144">
        <f t="shared" si="68"/>
        <v>50</v>
      </c>
      <c r="BC99" s="113">
        <f t="shared" ref="BC99:BC127" si="69">IF(COUNTA(D99:BA99)=0,"",COUNTA(D99:BA99))</f>
        <v>6</v>
      </c>
      <c r="BD99" s="159" t="s">
        <v>562</v>
      </c>
      <c r="BE99" s="31" t="s">
        <v>86</v>
      </c>
      <c r="BF99" s="39"/>
      <c r="BG99" s="113">
        <v>56</v>
      </c>
      <c r="BH99" s="39"/>
      <c r="BI99" s="144"/>
      <c r="BK99" s="182"/>
    </row>
    <row r="100" spans="1:63" x14ac:dyDescent="0.25">
      <c r="A100" s="137">
        <f>A98/A99</f>
        <v>152.83333333333334</v>
      </c>
      <c r="B100" s="132" t="s">
        <v>87</v>
      </c>
      <c r="C100" s="22" t="s">
        <v>24</v>
      </c>
      <c r="D100" s="140"/>
      <c r="E100" s="140"/>
      <c r="F100" s="140"/>
      <c r="G100" s="140"/>
      <c r="H100" s="140"/>
      <c r="I100" s="137">
        <f>+I98/I99</f>
        <v>163.57142857142858</v>
      </c>
      <c r="J100" s="140"/>
      <c r="K100" s="140"/>
      <c r="L100" s="137">
        <f>+L98/L99</f>
        <v>164.42857142857142</v>
      </c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>
        <f>+Y98/Y99</f>
        <v>172.75</v>
      </c>
      <c r="Z100" s="137"/>
      <c r="AA100" s="137"/>
      <c r="AB100" s="137"/>
      <c r="AC100" s="137"/>
      <c r="AD100" s="137"/>
      <c r="AE100" s="137"/>
      <c r="AF100" s="137">
        <f>+AF98/AF99</f>
        <v>176.11111111111111</v>
      </c>
      <c r="AG100" s="137"/>
      <c r="AH100" s="137"/>
      <c r="AI100" s="137"/>
      <c r="AJ100" s="137"/>
      <c r="AK100" s="137">
        <f>+AK98/AK99</f>
        <v>164</v>
      </c>
      <c r="AL100" s="137"/>
      <c r="AM100" s="137">
        <f>+AM98/AM99</f>
        <v>171.66666666666666</v>
      </c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37"/>
      <c r="BA100" s="137"/>
      <c r="BB100" s="137">
        <f t="shared" si="65"/>
        <v>168.44</v>
      </c>
      <c r="BC100" s="25"/>
      <c r="BD100" s="23"/>
      <c r="BE100" s="132" t="s">
        <v>87</v>
      </c>
      <c r="BF100" s="39"/>
      <c r="BG100" s="137">
        <f>IF(BG98="","",BG98/BG99)</f>
        <v>166.76785714285714</v>
      </c>
      <c r="BH100" s="39"/>
      <c r="BI100" s="140">
        <f>BB100-A100</f>
        <v>15.606666666666655</v>
      </c>
      <c r="BK100" s="180"/>
    </row>
    <row r="101" spans="1:63" x14ac:dyDescent="0.25">
      <c r="A101" s="138">
        <v>17641</v>
      </c>
      <c r="B101" s="37" t="s">
        <v>88</v>
      </c>
      <c r="C101" s="17" t="s">
        <v>20</v>
      </c>
      <c r="D101" s="144"/>
      <c r="E101" s="144"/>
      <c r="F101" s="144"/>
      <c r="G101" s="144"/>
      <c r="H101" s="144"/>
      <c r="I101" s="144"/>
      <c r="J101" s="144"/>
      <c r="K101" s="144"/>
      <c r="L101" s="144"/>
      <c r="M101" s="144">
        <v>1199</v>
      </c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>
        <v>1409</v>
      </c>
      <c r="AH101" s="144"/>
      <c r="AI101" s="144"/>
      <c r="AJ101" s="144"/>
      <c r="AK101" s="144">
        <v>1276</v>
      </c>
      <c r="AL101" s="144"/>
      <c r="AM101" s="144"/>
      <c r="AN101" s="144"/>
      <c r="AO101" s="144">
        <v>1873</v>
      </c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>
        <v>2597</v>
      </c>
      <c r="BA101" s="144"/>
      <c r="BB101" s="144">
        <f t="shared" ref="BB101:BB102" si="70">IF(SUM(D101:BA101)=0,"",SUM(D101:BA101))</f>
        <v>8354</v>
      </c>
      <c r="BC101" s="19"/>
      <c r="BD101" s="20"/>
      <c r="BE101" s="37" t="s">
        <v>88</v>
      </c>
      <c r="BF101" s="39"/>
      <c r="BG101" s="138">
        <v>9603</v>
      </c>
      <c r="BH101" s="39"/>
      <c r="BI101" s="144"/>
      <c r="BK101" s="179"/>
    </row>
    <row r="102" spans="1:63" x14ac:dyDescent="0.25">
      <c r="A102" s="138">
        <v>92</v>
      </c>
      <c r="B102" s="133" t="s">
        <v>89</v>
      </c>
      <c r="C102" s="22" t="s">
        <v>22</v>
      </c>
      <c r="D102" s="144"/>
      <c r="E102" s="144"/>
      <c r="F102" s="144"/>
      <c r="G102" s="144"/>
      <c r="H102" s="144"/>
      <c r="I102" s="144"/>
      <c r="J102" s="144"/>
      <c r="K102" s="144"/>
      <c r="L102" s="144"/>
      <c r="M102" s="144">
        <v>7</v>
      </c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>
        <v>8</v>
      </c>
      <c r="AH102" s="144"/>
      <c r="AI102" s="144"/>
      <c r="AJ102" s="144"/>
      <c r="AK102" s="144">
        <v>6</v>
      </c>
      <c r="AL102" s="144"/>
      <c r="AM102" s="144"/>
      <c r="AN102" s="144"/>
      <c r="AO102" s="144">
        <v>9</v>
      </c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4"/>
      <c r="AZ102" s="144">
        <v>14</v>
      </c>
      <c r="BA102" s="144"/>
      <c r="BB102" s="144">
        <f t="shared" si="70"/>
        <v>44</v>
      </c>
      <c r="BC102" s="113">
        <f t="shared" ref="BC102:BC127" si="71">IF(COUNTA(D102:BA102)=0,"",COUNTA(D102:BA102))</f>
        <v>5</v>
      </c>
      <c r="BD102" s="159" t="s">
        <v>642</v>
      </c>
      <c r="BE102" s="27" t="s">
        <v>89</v>
      </c>
      <c r="BF102" s="39"/>
      <c r="BG102" s="138">
        <v>51</v>
      </c>
      <c r="BH102" s="39"/>
      <c r="BI102" s="144"/>
      <c r="BK102" s="179"/>
    </row>
    <row r="103" spans="1:63" x14ac:dyDescent="0.25">
      <c r="A103" s="168">
        <f>A101/A102</f>
        <v>191.75</v>
      </c>
      <c r="B103" s="134" t="s">
        <v>90</v>
      </c>
      <c r="C103" s="22" t="s">
        <v>24</v>
      </c>
      <c r="D103" s="187"/>
      <c r="E103" s="168"/>
      <c r="F103" s="168"/>
      <c r="G103" s="168"/>
      <c r="H103" s="168"/>
      <c r="I103" s="168"/>
      <c r="J103" s="168"/>
      <c r="K103" s="168"/>
      <c r="L103" s="168"/>
      <c r="M103" s="137">
        <f>+M101/M102</f>
        <v>171.28571428571428</v>
      </c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68"/>
      <c r="AG103" s="137">
        <f>+AG101/AG102</f>
        <v>176.125</v>
      </c>
      <c r="AH103" s="168"/>
      <c r="AI103" s="168"/>
      <c r="AJ103" s="168"/>
      <c r="AK103" s="188">
        <f>+AK101/AK102</f>
        <v>212.66666666666666</v>
      </c>
      <c r="AL103" s="188"/>
      <c r="AM103" s="188"/>
      <c r="AN103" s="188"/>
      <c r="AO103" s="188">
        <f>+AO101/AO102</f>
        <v>208.11111111111111</v>
      </c>
      <c r="AP103" s="188"/>
      <c r="AQ103" s="188"/>
      <c r="AR103" s="188"/>
      <c r="AS103" s="188"/>
      <c r="AT103" s="188"/>
      <c r="AU103" s="188"/>
      <c r="AV103" s="188"/>
      <c r="AW103" s="188"/>
      <c r="AX103" s="188"/>
      <c r="AY103" s="188"/>
      <c r="AZ103" s="137">
        <f>+AZ101/AZ102</f>
        <v>185.5</v>
      </c>
      <c r="BA103" s="137"/>
      <c r="BB103" s="137">
        <f t="shared" si="65"/>
        <v>189.86363636363637</v>
      </c>
      <c r="BC103" s="25"/>
      <c r="BD103" s="202"/>
      <c r="BE103" s="134" t="s">
        <v>90</v>
      </c>
      <c r="BF103" s="39"/>
      <c r="BG103" s="137">
        <f>IF(BG101="","",BG101/BG102)</f>
        <v>188.29411764705881</v>
      </c>
      <c r="BH103" s="39"/>
      <c r="BI103" s="140">
        <f>BB103-A103</f>
        <v>-1.886363636363626</v>
      </c>
      <c r="BK103" s="180"/>
    </row>
    <row r="104" spans="1:63" x14ac:dyDescent="0.25">
      <c r="A104" s="111">
        <v>8273</v>
      </c>
      <c r="B104" s="40" t="s">
        <v>88</v>
      </c>
      <c r="C104" s="17" t="s">
        <v>20</v>
      </c>
      <c r="D104" s="144"/>
      <c r="E104" s="144"/>
      <c r="F104" s="144"/>
      <c r="G104" s="144"/>
      <c r="H104" s="144"/>
      <c r="I104" s="144">
        <v>2523</v>
      </c>
      <c r="J104" s="144"/>
      <c r="K104" s="144"/>
      <c r="L104" s="144"/>
      <c r="M104" s="144"/>
      <c r="N104" s="144"/>
      <c r="O104" s="144"/>
      <c r="P104" s="144"/>
      <c r="Q104" s="144"/>
      <c r="R104" s="144">
        <v>1907</v>
      </c>
      <c r="S104" s="144"/>
      <c r="T104" s="144"/>
      <c r="U104" s="144"/>
      <c r="V104" s="144"/>
      <c r="W104" s="144"/>
      <c r="X104" s="144"/>
      <c r="Y104" s="144"/>
      <c r="Z104" s="144"/>
      <c r="AA104" s="144">
        <v>1869</v>
      </c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4">
        <v>1003</v>
      </c>
      <c r="AL104" s="144"/>
      <c r="AM104" s="144"/>
      <c r="AN104" s="144"/>
      <c r="AO104" s="144"/>
      <c r="AP104" s="144"/>
      <c r="AQ104" s="144">
        <v>2008</v>
      </c>
      <c r="AS104" s="144"/>
      <c r="AT104" s="144"/>
      <c r="AU104" s="144"/>
      <c r="AV104" s="144"/>
      <c r="AW104" s="144"/>
      <c r="AX104" s="144"/>
      <c r="AY104" s="144"/>
      <c r="AZ104" s="144">
        <v>2297</v>
      </c>
      <c r="BA104" s="144"/>
      <c r="BB104" s="144">
        <f t="shared" ref="BB104:BB105" si="72">IF(SUM(D104:BA104)=0,"",SUM(D104:BA104))</f>
        <v>11607</v>
      </c>
      <c r="BC104" s="19"/>
      <c r="BD104" s="159"/>
      <c r="BE104" s="40" t="s">
        <v>88</v>
      </c>
      <c r="BF104" s="39"/>
      <c r="BG104" s="111">
        <v>11151</v>
      </c>
      <c r="BH104" s="39"/>
      <c r="BI104" s="144"/>
      <c r="BK104" s="181"/>
    </row>
    <row r="105" spans="1:63" x14ac:dyDescent="0.25">
      <c r="A105" s="111">
        <v>47</v>
      </c>
      <c r="B105" s="131" t="s">
        <v>91</v>
      </c>
      <c r="C105" s="22" t="s">
        <v>22</v>
      </c>
      <c r="D105" s="144"/>
      <c r="E105" s="144"/>
      <c r="F105" s="144"/>
      <c r="G105" s="144"/>
      <c r="H105" s="144"/>
      <c r="I105" s="144">
        <v>14</v>
      </c>
      <c r="J105" s="144"/>
      <c r="K105" s="144"/>
      <c r="L105" s="144"/>
      <c r="M105" s="144"/>
      <c r="N105" s="144"/>
      <c r="O105" s="144"/>
      <c r="P105" s="144"/>
      <c r="Q105" s="144"/>
      <c r="R105" s="144">
        <v>11</v>
      </c>
      <c r="S105" s="144"/>
      <c r="T105" s="144"/>
      <c r="U105" s="144"/>
      <c r="V105" s="144"/>
      <c r="W105" s="144"/>
      <c r="X105" s="144"/>
      <c r="Y105" s="144"/>
      <c r="Z105" s="144"/>
      <c r="AA105" s="144">
        <v>11</v>
      </c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>
        <v>6</v>
      </c>
      <c r="AL105" s="144"/>
      <c r="AM105" s="144"/>
      <c r="AN105" s="144"/>
      <c r="AO105" s="144"/>
      <c r="AP105" s="144"/>
      <c r="AQ105" s="144">
        <v>11</v>
      </c>
      <c r="AS105" s="144"/>
      <c r="AT105" s="144"/>
      <c r="AU105" s="144"/>
      <c r="AV105" s="144"/>
      <c r="AW105" s="144"/>
      <c r="AX105" s="144"/>
      <c r="AY105" s="144"/>
      <c r="AZ105" s="144">
        <v>14</v>
      </c>
      <c r="BA105" s="144"/>
      <c r="BB105" s="144">
        <f t="shared" si="72"/>
        <v>67</v>
      </c>
      <c r="BC105" s="113">
        <f t="shared" ref="BC105:BC127" si="73">IF(COUNTA(D105:BA105)=0,"",COUNTA(D105:BA105))</f>
        <v>6</v>
      </c>
      <c r="BD105" s="159" t="s">
        <v>641</v>
      </c>
      <c r="BE105" s="31" t="s">
        <v>91</v>
      </c>
      <c r="BF105" s="39"/>
      <c r="BG105" s="111">
        <v>64</v>
      </c>
      <c r="BH105" s="39"/>
      <c r="BI105" s="144"/>
      <c r="BK105" s="181"/>
    </row>
    <row r="106" spans="1:63" x14ac:dyDescent="0.25">
      <c r="A106" s="137">
        <f>A104/A105</f>
        <v>176.02127659574469</v>
      </c>
      <c r="B106" s="132" t="s">
        <v>92</v>
      </c>
      <c r="C106" s="22" t="s">
        <v>24</v>
      </c>
      <c r="D106" s="137"/>
      <c r="E106" s="137"/>
      <c r="F106" s="137"/>
      <c r="G106" s="137"/>
      <c r="H106" s="137"/>
      <c r="I106" s="137">
        <f>+I104/I105</f>
        <v>180.21428571428572</v>
      </c>
      <c r="J106" s="137"/>
      <c r="K106" s="137"/>
      <c r="L106" s="137"/>
      <c r="M106" s="137"/>
      <c r="N106" s="137"/>
      <c r="O106" s="137"/>
      <c r="P106" s="137"/>
      <c r="Q106" s="137"/>
      <c r="R106" s="137">
        <f>+R104/R105</f>
        <v>173.36363636363637</v>
      </c>
      <c r="S106" s="137"/>
      <c r="T106" s="137"/>
      <c r="U106" s="137"/>
      <c r="V106" s="137"/>
      <c r="W106" s="137"/>
      <c r="X106" s="137"/>
      <c r="Y106" s="137"/>
      <c r="Z106" s="137"/>
      <c r="AA106" s="137">
        <f>+AA104/AA105</f>
        <v>169.90909090909091</v>
      </c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>
        <f t="shared" ref="AK106" si="74">+AK104/AK105</f>
        <v>167.16666666666666</v>
      </c>
      <c r="AL106" s="137"/>
      <c r="AM106" s="137"/>
      <c r="AN106" s="137"/>
      <c r="AO106" s="137"/>
      <c r="AP106" s="137"/>
      <c r="AQ106" s="137">
        <f>+AQ104/AQ105</f>
        <v>182.54545454545453</v>
      </c>
      <c r="AR106" s="311"/>
      <c r="AS106" s="137"/>
      <c r="AT106" s="137"/>
      <c r="AU106" s="137"/>
      <c r="AV106" s="137"/>
      <c r="AW106" s="137"/>
      <c r="AX106" s="137"/>
      <c r="AY106" s="137"/>
      <c r="AZ106" s="137">
        <f>+AZ104/AZ105</f>
        <v>164.07142857142858</v>
      </c>
      <c r="BA106" s="137"/>
      <c r="BB106" s="137">
        <f t="shared" si="65"/>
        <v>173.23880597014926</v>
      </c>
      <c r="BC106" s="25"/>
      <c r="BD106" s="159"/>
      <c r="BE106" s="132" t="s">
        <v>92</v>
      </c>
      <c r="BF106" s="39"/>
      <c r="BG106" s="137">
        <f>IF(BG104="","",BG104/BG105)</f>
        <v>174.234375</v>
      </c>
      <c r="BH106" s="39"/>
      <c r="BI106" s="140">
        <f>BB106-A106</f>
        <v>-2.7824706255954368</v>
      </c>
      <c r="BK106" s="180"/>
    </row>
    <row r="107" spans="1:63" x14ac:dyDescent="0.25">
      <c r="A107" s="111">
        <v>3480</v>
      </c>
      <c r="B107" s="40" t="s">
        <v>93</v>
      </c>
      <c r="C107" s="17" t="s">
        <v>20</v>
      </c>
      <c r="D107" s="149"/>
      <c r="E107" s="144"/>
      <c r="F107" s="144"/>
      <c r="G107" s="144"/>
      <c r="H107" s="144"/>
      <c r="I107" s="144"/>
      <c r="J107" s="144">
        <v>1269</v>
      </c>
      <c r="K107" s="144"/>
      <c r="L107" s="144"/>
      <c r="M107" s="144"/>
      <c r="N107" s="144"/>
      <c r="O107" s="144"/>
      <c r="P107" s="144"/>
      <c r="Q107" s="144"/>
      <c r="R107" s="144"/>
      <c r="S107" s="144">
        <v>555</v>
      </c>
      <c r="T107" s="144"/>
      <c r="U107" s="144"/>
      <c r="V107" s="144"/>
      <c r="W107" s="144"/>
      <c r="X107" s="144"/>
      <c r="Y107" s="144"/>
      <c r="Z107" s="144"/>
      <c r="AA107" s="144"/>
      <c r="AB107" s="144">
        <v>1019</v>
      </c>
      <c r="AC107" s="144"/>
      <c r="AD107" s="144"/>
      <c r="AE107" s="144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>
        <v>705</v>
      </c>
      <c r="AS107" s="144"/>
      <c r="AT107" s="144"/>
      <c r="AU107" s="144"/>
      <c r="AV107" s="144"/>
      <c r="AW107" s="144"/>
      <c r="AX107" s="144"/>
      <c r="AY107" s="144"/>
      <c r="AZ107" s="144"/>
      <c r="BA107" s="144"/>
      <c r="BB107" s="144">
        <f t="shared" ref="BB107:BB108" si="75">IF(SUM(D107:BA107)=0,"",SUM(D107:BA107))</f>
        <v>3548</v>
      </c>
      <c r="BC107" s="19"/>
      <c r="BD107" s="23"/>
      <c r="BE107" s="40" t="s">
        <v>93</v>
      </c>
      <c r="BF107" s="39"/>
      <c r="BG107" s="111">
        <v>5187</v>
      </c>
      <c r="BH107" s="39"/>
      <c r="BI107" s="144"/>
      <c r="BK107" s="181"/>
    </row>
    <row r="108" spans="1:63" x14ac:dyDescent="0.25">
      <c r="A108" s="111">
        <v>21</v>
      </c>
      <c r="B108" s="131" t="s">
        <v>94</v>
      </c>
      <c r="C108" s="22" t="s">
        <v>22</v>
      </c>
      <c r="D108" s="149"/>
      <c r="E108" s="144"/>
      <c r="F108" s="144"/>
      <c r="G108" s="144"/>
      <c r="H108" s="144"/>
      <c r="I108" s="144"/>
      <c r="J108" s="144">
        <v>8</v>
      </c>
      <c r="K108" s="144"/>
      <c r="L108" s="144"/>
      <c r="M108" s="144"/>
      <c r="N108" s="144"/>
      <c r="O108" s="144"/>
      <c r="P108" s="144"/>
      <c r="Q108" s="144"/>
      <c r="R108" s="144"/>
      <c r="S108" s="144">
        <v>4</v>
      </c>
      <c r="T108" s="144"/>
      <c r="U108" s="144"/>
      <c r="V108" s="144"/>
      <c r="W108" s="144"/>
      <c r="X108" s="144"/>
      <c r="Y108" s="144"/>
      <c r="Z108" s="144"/>
      <c r="AA108" s="144"/>
      <c r="AB108" s="144">
        <v>6</v>
      </c>
      <c r="AC108" s="144"/>
      <c r="AD108" s="144"/>
      <c r="AE108" s="144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  <c r="AQ108" s="144"/>
      <c r="AR108" s="144">
        <v>4</v>
      </c>
      <c r="AS108" s="144"/>
      <c r="AT108" s="144"/>
      <c r="AU108" s="144"/>
      <c r="AV108" s="144"/>
      <c r="AW108" s="144"/>
      <c r="AX108" s="144"/>
      <c r="AY108" s="144"/>
      <c r="AZ108" s="144"/>
      <c r="BA108" s="144"/>
      <c r="BB108" s="144">
        <f t="shared" si="75"/>
        <v>22</v>
      </c>
      <c r="BC108" s="113">
        <f t="shared" ref="BC108:BC127" si="76">IF(COUNTA(D108:BA108)=0,"",COUNTA(D108:BA108))</f>
        <v>4</v>
      </c>
      <c r="BD108" s="159" t="s">
        <v>580</v>
      </c>
      <c r="BE108" s="31" t="s">
        <v>94</v>
      </c>
      <c r="BF108" s="39"/>
      <c r="BG108" s="111">
        <v>32</v>
      </c>
      <c r="BH108" s="39"/>
      <c r="BI108" s="144"/>
      <c r="BK108" s="181"/>
    </row>
    <row r="109" spans="1:63" x14ac:dyDescent="0.25">
      <c r="A109" s="137">
        <f>A107/A108</f>
        <v>165.71428571428572</v>
      </c>
      <c r="B109" s="132" t="s">
        <v>95</v>
      </c>
      <c r="C109" s="22" t="s">
        <v>24</v>
      </c>
      <c r="D109" s="140"/>
      <c r="E109" s="137"/>
      <c r="F109" s="137"/>
      <c r="G109" s="137"/>
      <c r="H109" s="137"/>
      <c r="I109" s="137"/>
      <c r="J109" s="137">
        <f>+J107/J108</f>
        <v>158.625</v>
      </c>
      <c r="K109" s="137"/>
      <c r="L109" s="137"/>
      <c r="M109" s="137"/>
      <c r="N109" s="137"/>
      <c r="O109" s="137"/>
      <c r="P109" s="137"/>
      <c r="Q109" s="137"/>
      <c r="R109" s="137"/>
      <c r="S109" s="137">
        <f>+S107/S108</f>
        <v>138.75</v>
      </c>
      <c r="T109" s="137"/>
      <c r="U109" s="137"/>
      <c r="V109" s="137"/>
      <c r="W109" s="137"/>
      <c r="X109" s="137"/>
      <c r="Y109" s="137"/>
      <c r="Z109" s="137"/>
      <c r="AA109" s="137"/>
      <c r="AB109" s="137">
        <f>+AB107/AB108</f>
        <v>169.83333333333334</v>
      </c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>
        <f>+AR107/AR108</f>
        <v>176.25</v>
      </c>
      <c r="AS109" s="137"/>
      <c r="AT109" s="137"/>
      <c r="AU109" s="137"/>
      <c r="AV109" s="137"/>
      <c r="AW109" s="137"/>
      <c r="AX109" s="137"/>
      <c r="AY109" s="137"/>
      <c r="AZ109" s="137"/>
      <c r="BA109" s="137"/>
      <c r="BB109" s="137">
        <f t="shared" si="65"/>
        <v>161.27272727272728</v>
      </c>
      <c r="BC109" s="25"/>
      <c r="BD109" s="23"/>
      <c r="BE109" s="132" t="s">
        <v>95</v>
      </c>
      <c r="BF109" s="39"/>
      <c r="BG109" s="137">
        <f>IF(BG107="","",BG107/BG108)</f>
        <v>162.09375</v>
      </c>
      <c r="BH109" s="39"/>
      <c r="BI109" s="140">
        <f>BB109-A109</f>
        <v>-4.4415584415584419</v>
      </c>
      <c r="BK109" s="180"/>
    </row>
    <row r="110" spans="1:63" x14ac:dyDescent="0.25">
      <c r="A110" s="138">
        <v>11747</v>
      </c>
      <c r="B110" s="40" t="s">
        <v>211</v>
      </c>
      <c r="C110" s="17" t="s">
        <v>20</v>
      </c>
      <c r="D110" s="149"/>
      <c r="E110" s="165"/>
      <c r="F110" s="165"/>
      <c r="G110" s="165"/>
      <c r="H110" s="138">
        <v>2007</v>
      </c>
      <c r="I110" s="138"/>
      <c r="J110" s="138"/>
      <c r="K110" s="138">
        <v>1146</v>
      </c>
      <c r="L110" s="138">
        <v>750</v>
      </c>
      <c r="M110" s="138"/>
      <c r="N110" s="138"/>
      <c r="O110" s="138">
        <v>1015</v>
      </c>
      <c r="P110" s="138">
        <v>1554</v>
      </c>
      <c r="Q110" s="138"/>
      <c r="R110" s="138"/>
      <c r="S110" s="138"/>
      <c r="T110" s="138"/>
      <c r="U110" s="138"/>
      <c r="V110" s="138">
        <v>876</v>
      </c>
      <c r="W110" s="138"/>
      <c r="X110" s="138"/>
      <c r="Y110" s="138">
        <v>1125</v>
      </c>
      <c r="Z110" s="138"/>
      <c r="AA110" s="138"/>
      <c r="AB110" s="138"/>
      <c r="AC110" s="138"/>
      <c r="AD110" s="138"/>
      <c r="AE110" s="138">
        <v>986</v>
      </c>
      <c r="AF110" s="138"/>
      <c r="AG110" s="138"/>
      <c r="AH110" s="138"/>
      <c r="AI110" s="138"/>
      <c r="AJ110" s="138"/>
      <c r="AK110" s="138">
        <v>775</v>
      </c>
      <c r="AL110" s="138"/>
      <c r="AM110" s="138">
        <v>897</v>
      </c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>
        <v>1022</v>
      </c>
      <c r="AX110" s="138"/>
      <c r="AY110" s="138"/>
      <c r="AZ110" s="138"/>
      <c r="BA110" s="138">
        <v>1029</v>
      </c>
      <c r="BB110" s="144">
        <f t="shared" ref="BB110:BB111" si="77">IF(SUM(D110:BA110)=0,"",SUM(D110:BA110))</f>
        <v>13182</v>
      </c>
      <c r="BC110" s="19"/>
      <c r="BD110" s="23"/>
      <c r="BE110" s="40" t="s">
        <v>211</v>
      </c>
      <c r="BF110" s="39"/>
      <c r="BG110" s="138">
        <v>15325</v>
      </c>
      <c r="BH110" s="39"/>
      <c r="BI110" s="149"/>
      <c r="BK110" s="180"/>
    </row>
    <row r="111" spans="1:63" x14ac:dyDescent="0.25">
      <c r="A111" s="138">
        <v>84</v>
      </c>
      <c r="B111" s="131" t="s">
        <v>258</v>
      </c>
      <c r="C111" s="22" t="s">
        <v>22</v>
      </c>
      <c r="D111" s="149"/>
      <c r="E111" s="165"/>
      <c r="F111" s="165"/>
      <c r="G111" s="165"/>
      <c r="H111" s="138">
        <v>15</v>
      </c>
      <c r="I111" s="138"/>
      <c r="J111" s="138"/>
      <c r="K111" s="138">
        <v>8</v>
      </c>
      <c r="L111" s="138">
        <v>6</v>
      </c>
      <c r="M111" s="138"/>
      <c r="N111" s="138"/>
      <c r="O111" s="138">
        <v>8</v>
      </c>
      <c r="P111" s="138">
        <v>11</v>
      </c>
      <c r="Q111" s="138"/>
      <c r="R111" s="138"/>
      <c r="S111" s="138"/>
      <c r="T111" s="138"/>
      <c r="U111" s="138"/>
      <c r="V111" s="138">
        <v>6</v>
      </c>
      <c r="W111" s="138"/>
      <c r="X111" s="138"/>
      <c r="Y111" s="138">
        <v>8</v>
      </c>
      <c r="Z111" s="138"/>
      <c r="AA111" s="138"/>
      <c r="AB111" s="138"/>
      <c r="AC111" s="138"/>
      <c r="AD111" s="138"/>
      <c r="AE111" s="138">
        <v>8</v>
      </c>
      <c r="AF111" s="138"/>
      <c r="AG111" s="138"/>
      <c r="AH111" s="138"/>
      <c r="AI111" s="138"/>
      <c r="AJ111" s="138"/>
      <c r="AK111" s="138">
        <v>6</v>
      </c>
      <c r="AL111" s="138"/>
      <c r="AM111" s="138">
        <v>7</v>
      </c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>
        <v>8</v>
      </c>
      <c r="AX111" s="138"/>
      <c r="AY111" s="138"/>
      <c r="AZ111" s="138"/>
      <c r="BA111" s="138">
        <v>8</v>
      </c>
      <c r="BB111" s="144">
        <f t="shared" si="77"/>
        <v>99</v>
      </c>
      <c r="BC111" s="113">
        <f t="shared" ref="BC111:BC127" si="78">IF(COUNTA(D111:BA111)=0,"",COUNTA(D111:BA111))</f>
        <v>12</v>
      </c>
      <c r="BD111" s="326" t="s">
        <v>652</v>
      </c>
      <c r="BE111" s="131" t="s">
        <v>258</v>
      </c>
      <c r="BF111" s="39"/>
      <c r="BG111" s="138">
        <v>113</v>
      </c>
      <c r="BH111" s="39"/>
      <c r="BI111" s="149"/>
      <c r="BK111" s="180"/>
    </row>
    <row r="112" spans="1:63" x14ac:dyDescent="0.25">
      <c r="A112" s="137">
        <f>A110/A111</f>
        <v>139.8452380952381</v>
      </c>
      <c r="B112" s="132" t="s">
        <v>269</v>
      </c>
      <c r="C112" s="22" t="s">
        <v>24</v>
      </c>
      <c r="D112" s="140"/>
      <c r="E112" s="137"/>
      <c r="F112" s="137"/>
      <c r="G112" s="137"/>
      <c r="H112" s="137">
        <f>+H110/H111</f>
        <v>133.80000000000001</v>
      </c>
      <c r="I112" s="137"/>
      <c r="J112" s="137"/>
      <c r="K112" s="137">
        <f>+K110/K111</f>
        <v>143.25</v>
      </c>
      <c r="L112" s="137">
        <f>+L110/L111</f>
        <v>125</v>
      </c>
      <c r="M112" s="137"/>
      <c r="N112" s="137"/>
      <c r="O112" s="137">
        <f>+O110/O111</f>
        <v>126.875</v>
      </c>
      <c r="P112" s="137">
        <f>+P110/P111</f>
        <v>141.27272727272728</v>
      </c>
      <c r="Q112" s="137"/>
      <c r="R112" s="137"/>
      <c r="S112" s="137"/>
      <c r="T112" s="137"/>
      <c r="U112" s="137"/>
      <c r="V112" s="137">
        <f>+V110/V111</f>
        <v>146</v>
      </c>
      <c r="W112" s="137"/>
      <c r="X112" s="137"/>
      <c r="Y112" s="137">
        <f>+Y110/Y111</f>
        <v>140.625</v>
      </c>
      <c r="Z112" s="137"/>
      <c r="AA112" s="137"/>
      <c r="AB112" s="137"/>
      <c r="AC112" s="137"/>
      <c r="AD112" s="137"/>
      <c r="AE112" s="137">
        <f>+AE110/AE111</f>
        <v>123.25</v>
      </c>
      <c r="AF112" s="137"/>
      <c r="AG112" s="137"/>
      <c r="AH112" s="137"/>
      <c r="AI112" s="137"/>
      <c r="AJ112" s="137"/>
      <c r="AK112" s="137">
        <f>+AK110/AK111</f>
        <v>129.16666666666666</v>
      </c>
      <c r="AL112" s="137"/>
      <c r="AM112" s="137">
        <f>+AM110/AM111</f>
        <v>128.14285714285714</v>
      </c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>
        <f>+AW110/AW111</f>
        <v>127.75</v>
      </c>
      <c r="AX112" s="137"/>
      <c r="AY112" s="137"/>
      <c r="AZ112" s="137"/>
      <c r="BA112" s="137">
        <f>+BA110/BA111</f>
        <v>128.625</v>
      </c>
      <c r="BB112" s="137">
        <f t="shared" si="65"/>
        <v>133.15151515151516</v>
      </c>
      <c r="BC112" s="25"/>
      <c r="BD112" s="23"/>
      <c r="BE112" s="132" t="s">
        <v>269</v>
      </c>
      <c r="BF112" s="39"/>
      <c r="BG112" s="137">
        <f>IF(BG110="","",BG110/BG111)</f>
        <v>135.61946902654867</v>
      </c>
      <c r="BH112" s="39"/>
      <c r="BI112" s="140">
        <f>BB112-A112</f>
        <v>-6.6937229437229462</v>
      </c>
      <c r="BK112" s="180"/>
    </row>
    <row r="113" spans="1:61" x14ac:dyDescent="0.25">
      <c r="A113" s="138">
        <v>28407</v>
      </c>
      <c r="B113" s="40" t="s">
        <v>211</v>
      </c>
      <c r="C113" s="17" t="s">
        <v>20</v>
      </c>
      <c r="D113" s="149"/>
      <c r="E113" s="138"/>
      <c r="F113" s="138">
        <v>2684</v>
      </c>
      <c r="G113" s="138"/>
      <c r="H113" s="138">
        <v>2727</v>
      </c>
      <c r="I113" s="138">
        <v>2256</v>
      </c>
      <c r="J113" s="138"/>
      <c r="K113" s="138"/>
      <c r="L113" s="138"/>
      <c r="M113" s="138"/>
      <c r="N113" s="138"/>
      <c r="O113" s="138"/>
      <c r="P113" s="138">
        <v>1799</v>
      </c>
      <c r="Q113" s="138"/>
      <c r="R113" s="138">
        <v>1960</v>
      </c>
      <c r="S113" s="138"/>
      <c r="T113" s="138"/>
      <c r="U113" s="138"/>
      <c r="V113" s="138"/>
      <c r="W113" s="138"/>
      <c r="X113" s="138"/>
      <c r="Y113" s="138"/>
      <c r="Z113" s="138"/>
      <c r="AA113" s="144">
        <v>1855</v>
      </c>
      <c r="AB113" s="144"/>
      <c r="AC113" s="144"/>
      <c r="AD113" s="144"/>
      <c r="AE113" s="144"/>
      <c r="AF113" s="144"/>
      <c r="AG113" s="144"/>
      <c r="AH113" s="144"/>
      <c r="AI113" s="144">
        <v>1960</v>
      </c>
      <c r="AJ113" s="144"/>
      <c r="AK113" s="144">
        <v>1216</v>
      </c>
      <c r="AL113" s="144"/>
      <c r="AM113" s="144"/>
      <c r="AN113" s="144"/>
      <c r="AO113" s="144"/>
      <c r="AP113" s="144"/>
      <c r="AQ113" s="144">
        <v>1797</v>
      </c>
      <c r="AS113" s="144"/>
      <c r="AT113" s="144"/>
      <c r="AU113" s="144"/>
      <c r="AV113" s="144"/>
      <c r="AW113" s="144"/>
      <c r="AX113" s="144"/>
      <c r="AY113" s="144">
        <v>1511</v>
      </c>
      <c r="AZ113" s="144"/>
      <c r="BA113" s="144"/>
      <c r="BB113" s="144">
        <f t="shared" ref="BB113:BB114" si="79">IF(SUM(D113:BA113)=0,"",SUM(D113:BA113))</f>
        <v>19765</v>
      </c>
      <c r="BC113" s="19"/>
      <c r="BD113" s="23"/>
      <c r="BE113" s="40" t="s">
        <v>211</v>
      </c>
      <c r="BF113" s="39"/>
      <c r="BG113" s="138">
        <v>30358</v>
      </c>
      <c r="BH113" s="39"/>
      <c r="BI113" s="149"/>
    </row>
    <row r="114" spans="1:61" x14ac:dyDescent="0.25">
      <c r="A114" s="138">
        <v>161</v>
      </c>
      <c r="B114" s="131" t="s">
        <v>212</v>
      </c>
      <c r="C114" s="22" t="s">
        <v>22</v>
      </c>
      <c r="D114" s="149"/>
      <c r="E114" s="138"/>
      <c r="F114" s="138">
        <v>15</v>
      </c>
      <c r="G114" s="138"/>
      <c r="H114" s="138">
        <v>15</v>
      </c>
      <c r="I114" s="138">
        <v>14</v>
      </c>
      <c r="J114" s="138"/>
      <c r="K114" s="138"/>
      <c r="L114" s="138"/>
      <c r="M114" s="138"/>
      <c r="N114" s="138"/>
      <c r="O114" s="138"/>
      <c r="P114" s="138">
        <v>11</v>
      </c>
      <c r="Q114" s="138"/>
      <c r="R114" s="138">
        <v>11</v>
      </c>
      <c r="S114" s="138"/>
      <c r="T114" s="138"/>
      <c r="U114" s="138"/>
      <c r="V114" s="138"/>
      <c r="W114" s="138"/>
      <c r="X114" s="138"/>
      <c r="Y114" s="138"/>
      <c r="Z114" s="138"/>
      <c r="AA114" s="144">
        <v>11</v>
      </c>
      <c r="AB114" s="144"/>
      <c r="AC114" s="144"/>
      <c r="AD114" s="144"/>
      <c r="AE114" s="144"/>
      <c r="AF114" s="144"/>
      <c r="AG114" s="144"/>
      <c r="AH114" s="144"/>
      <c r="AI114" s="144">
        <v>11</v>
      </c>
      <c r="AJ114" s="144"/>
      <c r="AK114" s="144">
        <v>6</v>
      </c>
      <c r="AL114" s="144"/>
      <c r="AM114" s="144"/>
      <c r="AN114" s="144"/>
      <c r="AO114" s="144"/>
      <c r="AP114" s="144"/>
      <c r="AQ114" s="144">
        <v>11</v>
      </c>
      <c r="AS114" s="144"/>
      <c r="AT114" s="144"/>
      <c r="AU114" s="144"/>
      <c r="AV114" s="144"/>
      <c r="AW114" s="144"/>
      <c r="AX114" s="144"/>
      <c r="AY114" s="144">
        <v>8</v>
      </c>
      <c r="AZ114" s="144"/>
      <c r="BA114" s="144"/>
      <c r="BB114" s="144">
        <f t="shared" si="79"/>
        <v>113</v>
      </c>
      <c r="BC114" s="113">
        <f t="shared" ref="BC114:BC127" si="80">IF(COUNTA(D114:BA114)=0,"",COUNTA(D114:BA114))</f>
        <v>10</v>
      </c>
      <c r="BD114" s="159" t="s">
        <v>580</v>
      </c>
      <c r="BE114" s="131" t="s">
        <v>212</v>
      </c>
      <c r="BF114" s="39"/>
      <c r="BG114" s="138">
        <v>174</v>
      </c>
      <c r="BH114" s="39"/>
      <c r="BI114" s="149"/>
    </row>
    <row r="115" spans="1:61" x14ac:dyDescent="0.25">
      <c r="A115" s="137">
        <f>A113/A114</f>
        <v>176.44099378881987</v>
      </c>
      <c r="B115" s="176" t="s">
        <v>215</v>
      </c>
      <c r="C115" s="22" t="s">
        <v>24</v>
      </c>
      <c r="D115" s="140"/>
      <c r="E115" s="168"/>
      <c r="F115" s="137">
        <f>+F113/F114</f>
        <v>178.93333333333334</v>
      </c>
      <c r="G115" s="137"/>
      <c r="H115" s="137">
        <f>+H113/H114</f>
        <v>181.8</v>
      </c>
      <c r="I115" s="137">
        <f>+I113/I114</f>
        <v>161.14285714285714</v>
      </c>
      <c r="J115" s="137"/>
      <c r="K115" s="137"/>
      <c r="L115" s="137"/>
      <c r="M115" s="137"/>
      <c r="N115" s="137"/>
      <c r="O115" s="137"/>
      <c r="P115" s="137">
        <f>+P113/P114</f>
        <v>163.54545454545453</v>
      </c>
      <c r="Q115" s="137"/>
      <c r="R115" s="137">
        <f>+R113/R114</f>
        <v>178.18181818181819</v>
      </c>
      <c r="S115" s="137"/>
      <c r="T115" s="137"/>
      <c r="U115" s="137"/>
      <c r="V115" s="137"/>
      <c r="W115" s="137"/>
      <c r="X115" s="137"/>
      <c r="Y115" s="137"/>
      <c r="Z115" s="137"/>
      <c r="AA115" s="137">
        <f>+AA113/AA114</f>
        <v>168.63636363636363</v>
      </c>
      <c r="AB115" s="137"/>
      <c r="AC115" s="137"/>
      <c r="AD115" s="137"/>
      <c r="AE115" s="137"/>
      <c r="AF115" s="137"/>
      <c r="AG115" s="137"/>
      <c r="AH115" s="137"/>
      <c r="AI115" s="137">
        <f>+AI113/AI114</f>
        <v>178.18181818181819</v>
      </c>
      <c r="AJ115" s="137"/>
      <c r="AK115" s="188">
        <f>+AK113/AK114</f>
        <v>202.66666666666666</v>
      </c>
      <c r="AL115" s="188"/>
      <c r="AM115" s="188"/>
      <c r="AN115" s="188"/>
      <c r="AO115" s="188"/>
      <c r="AP115" s="188"/>
      <c r="AQ115" s="137">
        <f>+AQ113/AQ114</f>
        <v>163.36363636363637</v>
      </c>
      <c r="AR115" s="311"/>
      <c r="AS115" s="188"/>
      <c r="AT115" s="188"/>
      <c r="AU115" s="188"/>
      <c r="AV115" s="188"/>
      <c r="AW115" s="188"/>
      <c r="AX115" s="188"/>
      <c r="AY115" s="137">
        <f>+AY113/AY114</f>
        <v>188.875</v>
      </c>
      <c r="AZ115" s="137"/>
      <c r="BA115" s="137"/>
      <c r="BB115" s="137">
        <f t="shared" si="65"/>
        <v>174.91150442477877</v>
      </c>
      <c r="BC115" s="25"/>
      <c r="BD115" s="159"/>
      <c r="BE115" s="176" t="s">
        <v>215</v>
      </c>
      <c r="BF115" s="39"/>
      <c r="BG115" s="137">
        <f>IF(BG113="","",BG113/BG114)</f>
        <v>174.4712643678161</v>
      </c>
      <c r="BH115" s="39"/>
      <c r="BI115" s="140">
        <f>BB115-A115</f>
        <v>-1.5294893640410976</v>
      </c>
    </row>
    <row r="116" spans="1:61" x14ac:dyDescent="0.25">
      <c r="A116" s="111">
        <v>12985</v>
      </c>
      <c r="B116" s="40" t="s">
        <v>96</v>
      </c>
      <c r="C116" s="17" t="s">
        <v>20</v>
      </c>
      <c r="D116" s="144">
        <v>1336</v>
      </c>
      <c r="E116" s="144"/>
      <c r="F116" s="144"/>
      <c r="G116" s="144"/>
      <c r="H116" s="144"/>
      <c r="I116" s="144"/>
      <c r="J116" s="144">
        <v>1434</v>
      </c>
      <c r="K116" s="144"/>
      <c r="L116" s="144"/>
      <c r="M116" s="144"/>
      <c r="N116" s="144"/>
      <c r="O116" s="144"/>
      <c r="P116" s="144"/>
      <c r="Q116" s="144"/>
      <c r="R116" s="144">
        <v>725</v>
      </c>
      <c r="S116" s="144"/>
      <c r="T116" s="144"/>
      <c r="U116" s="144"/>
      <c r="V116" s="144"/>
      <c r="W116" s="144"/>
      <c r="X116" s="144"/>
      <c r="Y116" s="144"/>
      <c r="Z116" s="144"/>
      <c r="AA116" s="144">
        <v>1238</v>
      </c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/>
      <c r="AM116" s="144"/>
      <c r="AN116" s="144"/>
      <c r="AO116" s="144"/>
      <c r="AP116" s="144"/>
      <c r="AQ116" s="144">
        <v>449</v>
      </c>
      <c r="AS116" s="144"/>
      <c r="AT116" s="144"/>
      <c r="AU116" s="144"/>
      <c r="AV116" s="144"/>
      <c r="AW116" s="144"/>
      <c r="AX116" s="144"/>
      <c r="AY116" s="144">
        <v>1245</v>
      </c>
      <c r="AZ116" s="144"/>
      <c r="BA116" s="144"/>
      <c r="BB116" s="144">
        <f t="shared" ref="BB116:BB117" si="81">IF(SUM(D116:BA116)=0,"",SUM(D116:BA116))</f>
        <v>6427</v>
      </c>
      <c r="BC116" s="19"/>
      <c r="BD116" s="23"/>
      <c r="BE116" s="40" t="s">
        <v>96</v>
      </c>
      <c r="BF116" s="39"/>
      <c r="BG116" s="111">
        <v>10653</v>
      </c>
      <c r="BH116" s="39"/>
      <c r="BI116" s="144"/>
    </row>
    <row r="117" spans="1:61" x14ac:dyDescent="0.25">
      <c r="A117" s="111">
        <v>78</v>
      </c>
      <c r="B117" s="131" t="s">
        <v>97</v>
      </c>
      <c r="C117" s="22" t="s">
        <v>22</v>
      </c>
      <c r="D117" s="144">
        <v>8</v>
      </c>
      <c r="E117" s="144"/>
      <c r="F117" s="144"/>
      <c r="G117" s="144"/>
      <c r="H117" s="144"/>
      <c r="I117" s="144"/>
      <c r="J117" s="144">
        <v>8</v>
      </c>
      <c r="K117" s="144"/>
      <c r="L117" s="144"/>
      <c r="M117" s="144"/>
      <c r="N117" s="144"/>
      <c r="O117" s="144"/>
      <c r="P117" s="144"/>
      <c r="Q117" s="144"/>
      <c r="R117" s="144">
        <v>5</v>
      </c>
      <c r="S117" s="144"/>
      <c r="T117" s="144"/>
      <c r="U117" s="144"/>
      <c r="V117" s="144"/>
      <c r="W117" s="144"/>
      <c r="X117" s="144"/>
      <c r="Y117" s="144"/>
      <c r="Z117" s="144"/>
      <c r="AA117" s="144">
        <v>8</v>
      </c>
      <c r="AB117" s="144"/>
      <c r="AC117" s="144"/>
      <c r="AD117" s="144"/>
      <c r="AE117" s="144"/>
      <c r="AF117" s="144"/>
      <c r="AG117" s="144"/>
      <c r="AH117" s="144"/>
      <c r="AI117" s="144"/>
      <c r="AJ117" s="144"/>
      <c r="AK117" s="144"/>
      <c r="AL117" s="144"/>
      <c r="AM117" s="144"/>
      <c r="AN117" s="144"/>
      <c r="AO117" s="144"/>
      <c r="AP117" s="144"/>
      <c r="AQ117" s="144">
        <v>3</v>
      </c>
      <c r="AS117" s="144"/>
      <c r="AT117" s="144"/>
      <c r="AU117" s="144"/>
      <c r="AV117" s="144"/>
      <c r="AW117" s="144"/>
      <c r="AX117" s="144"/>
      <c r="AY117" s="144">
        <v>8</v>
      </c>
      <c r="AZ117" s="144"/>
      <c r="BA117" s="144"/>
      <c r="BB117" s="144">
        <f t="shared" si="81"/>
        <v>40</v>
      </c>
      <c r="BC117" s="113">
        <f t="shared" ref="BC117:BC127" si="82">IF(COUNTA(D117:BA117)=0,"",COUNTA(D117:BA117))</f>
        <v>6</v>
      </c>
      <c r="BD117" s="159" t="s">
        <v>633</v>
      </c>
      <c r="BE117" s="31" t="s">
        <v>97</v>
      </c>
      <c r="BF117" s="39"/>
      <c r="BG117" s="111">
        <v>65</v>
      </c>
      <c r="BH117" s="39"/>
      <c r="BI117" s="144"/>
    </row>
    <row r="118" spans="1:61" x14ac:dyDescent="0.25">
      <c r="A118" s="137">
        <f>A116/A117</f>
        <v>166.47435897435898</v>
      </c>
      <c r="B118" s="132" t="s">
        <v>98</v>
      </c>
      <c r="C118" s="22" t="s">
        <v>24</v>
      </c>
      <c r="D118" s="137">
        <f>+D116/D117</f>
        <v>167</v>
      </c>
      <c r="E118" s="140"/>
      <c r="F118" s="140"/>
      <c r="G118" s="140"/>
      <c r="H118" s="140"/>
      <c r="I118" s="140"/>
      <c r="J118" s="137">
        <f>+J116/J117</f>
        <v>179.25</v>
      </c>
      <c r="K118" s="140"/>
      <c r="L118" s="140"/>
      <c r="M118" s="140"/>
      <c r="N118" s="140"/>
      <c r="O118" s="140"/>
      <c r="P118" s="140"/>
      <c r="Q118" s="140"/>
      <c r="R118" s="137">
        <f>+R116/R117</f>
        <v>145</v>
      </c>
      <c r="S118" s="137"/>
      <c r="T118" s="137"/>
      <c r="U118" s="137"/>
      <c r="V118" s="137"/>
      <c r="W118" s="137"/>
      <c r="X118" s="137"/>
      <c r="Y118" s="137"/>
      <c r="Z118" s="137"/>
      <c r="AA118" s="137">
        <f>+AA116/AA117</f>
        <v>154.75</v>
      </c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>
        <f>+AQ116/AQ117</f>
        <v>149.66666666666666</v>
      </c>
      <c r="AR118" s="311"/>
      <c r="AS118" s="137"/>
      <c r="AT118" s="137"/>
      <c r="AU118" s="137"/>
      <c r="AV118" s="137"/>
      <c r="AW118" s="137"/>
      <c r="AX118" s="137"/>
      <c r="AY118" s="137">
        <f>+AY116/AY117</f>
        <v>155.625</v>
      </c>
      <c r="AZ118" s="137"/>
      <c r="BA118" s="137"/>
      <c r="BB118" s="137">
        <f t="shared" si="65"/>
        <v>160.67500000000001</v>
      </c>
      <c r="BC118" s="25"/>
      <c r="BD118" s="23"/>
      <c r="BE118" s="132" t="s">
        <v>98</v>
      </c>
      <c r="BF118" s="39"/>
      <c r="BG118" s="137">
        <f>IF(BG116="","",BG116/BG117)</f>
        <v>163.8923076923077</v>
      </c>
      <c r="BH118" s="39"/>
      <c r="BI118" s="140">
        <f>BB118-A118</f>
        <v>-5.7993589743589666</v>
      </c>
    </row>
    <row r="119" spans="1:61" x14ac:dyDescent="0.25">
      <c r="A119" s="138">
        <v>21054</v>
      </c>
      <c r="B119" s="37" t="s">
        <v>205</v>
      </c>
      <c r="C119" s="17" t="s">
        <v>20</v>
      </c>
      <c r="D119" s="149"/>
      <c r="E119" s="144"/>
      <c r="F119" s="144">
        <v>2692</v>
      </c>
      <c r="G119" s="144"/>
      <c r="H119" s="144"/>
      <c r="I119" s="144"/>
      <c r="J119" s="144">
        <v>1474</v>
      </c>
      <c r="K119" s="144"/>
      <c r="L119" s="144"/>
      <c r="M119" s="144"/>
      <c r="N119" s="144"/>
      <c r="O119" s="144">
        <v>1287</v>
      </c>
      <c r="P119" s="144"/>
      <c r="Q119" s="144"/>
      <c r="R119" s="144"/>
      <c r="S119" s="144"/>
      <c r="T119" s="144">
        <v>843</v>
      </c>
      <c r="U119" s="144">
        <v>1347</v>
      </c>
      <c r="V119" s="144">
        <v>1183</v>
      </c>
      <c r="W119" s="144"/>
      <c r="X119" s="144"/>
      <c r="Y119" s="144">
        <v>1313</v>
      </c>
      <c r="Z119" s="144"/>
      <c r="AA119" s="144"/>
      <c r="AB119" s="144"/>
      <c r="AC119" s="144">
        <v>1052</v>
      </c>
      <c r="AD119" s="144"/>
      <c r="AE119" s="144"/>
      <c r="AF119" s="144"/>
      <c r="AG119" s="144"/>
      <c r="AH119" s="144"/>
      <c r="AI119" s="144"/>
      <c r="AJ119" s="144"/>
      <c r="AK119" s="144">
        <v>1045</v>
      </c>
      <c r="AL119" s="144"/>
      <c r="AM119" s="144"/>
      <c r="AN119" s="144"/>
      <c r="AO119" s="144"/>
      <c r="AP119" s="144"/>
      <c r="AQ119" s="144"/>
      <c r="AR119" s="144"/>
      <c r="AS119" s="144">
        <v>1012</v>
      </c>
      <c r="AT119" s="144"/>
      <c r="AU119" s="144"/>
      <c r="AV119" s="144">
        <v>1396</v>
      </c>
      <c r="AW119" s="144"/>
      <c r="AX119" s="144"/>
      <c r="AY119" s="144">
        <v>1348</v>
      </c>
      <c r="AZ119" s="144"/>
      <c r="BA119" s="144"/>
      <c r="BB119" s="144">
        <f t="shared" ref="BB119:BB120" si="83">IF(SUM(D119:BA119)=0,"",SUM(D119:BA119))</f>
        <v>15992</v>
      </c>
      <c r="BC119" s="19"/>
      <c r="BD119" s="23"/>
      <c r="BE119" s="37" t="s">
        <v>205</v>
      </c>
      <c r="BF119" s="39"/>
      <c r="BG119" s="138">
        <v>17731</v>
      </c>
      <c r="BH119" s="39"/>
      <c r="BI119" s="149"/>
    </row>
    <row r="120" spans="1:61" x14ac:dyDescent="0.25">
      <c r="A120" s="138">
        <v>116</v>
      </c>
      <c r="B120" s="37" t="s">
        <v>206</v>
      </c>
      <c r="C120" s="22" t="s">
        <v>22</v>
      </c>
      <c r="D120" s="149"/>
      <c r="E120" s="149"/>
      <c r="F120" s="144">
        <v>15</v>
      </c>
      <c r="G120" s="144"/>
      <c r="H120" s="144"/>
      <c r="I120" s="144"/>
      <c r="J120" s="144">
        <v>8</v>
      </c>
      <c r="K120" s="144"/>
      <c r="L120" s="144"/>
      <c r="M120" s="144"/>
      <c r="N120" s="144"/>
      <c r="O120" s="144">
        <v>8</v>
      </c>
      <c r="P120" s="144"/>
      <c r="Q120" s="144"/>
      <c r="R120" s="144"/>
      <c r="S120" s="144"/>
      <c r="T120" s="144">
        <v>5</v>
      </c>
      <c r="U120" s="144">
        <v>8</v>
      </c>
      <c r="V120" s="144">
        <v>6</v>
      </c>
      <c r="W120" s="144"/>
      <c r="X120" s="144"/>
      <c r="Y120" s="144">
        <v>8</v>
      </c>
      <c r="Z120" s="144"/>
      <c r="AA120" s="144"/>
      <c r="AB120" s="144"/>
      <c r="AC120" s="144">
        <v>6</v>
      </c>
      <c r="AD120" s="144"/>
      <c r="AE120" s="144"/>
      <c r="AF120" s="144"/>
      <c r="AG120" s="144"/>
      <c r="AH120" s="144"/>
      <c r="AI120" s="144"/>
      <c r="AJ120" s="144"/>
      <c r="AK120" s="144">
        <v>6</v>
      </c>
      <c r="AL120" s="144"/>
      <c r="AM120" s="144"/>
      <c r="AN120" s="144"/>
      <c r="AO120" s="144"/>
      <c r="AP120" s="144"/>
      <c r="AQ120" s="144"/>
      <c r="AR120" s="144"/>
      <c r="AS120" s="144">
        <v>6</v>
      </c>
      <c r="AT120" s="144"/>
      <c r="AU120" s="144"/>
      <c r="AV120" s="144">
        <v>8</v>
      </c>
      <c r="AW120" s="144"/>
      <c r="AX120" s="144"/>
      <c r="AY120" s="144">
        <v>8</v>
      </c>
      <c r="AZ120" s="144"/>
      <c r="BA120" s="144"/>
      <c r="BB120" s="144">
        <f t="shared" si="83"/>
        <v>92</v>
      </c>
      <c r="BC120" s="113">
        <f t="shared" ref="BC120:BC127" si="84">IF(COUNTA(D120:BA120)=0,"",COUNTA(D120:BA120))</f>
        <v>12</v>
      </c>
      <c r="BD120" s="159" t="s">
        <v>645</v>
      </c>
      <c r="BE120" s="37" t="s">
        <v>206</v>
      </c>
      <c r="BF120" s="39"/>
      <c r="BG120" s="138">
        <v>101</v>
      </c>
      <c r="BH120" s="39"/>
      <c r="BI120" s="149"/>
    </row>
    <row r="121" spans="1:61" x14ac:dyDescent="0.25">
      <c r="A121" s="137">
        <f>A119/A120</f>
        <v>181.5</v>
      </c>
      <c r="B121" s="134" t="s">
        <v>207</v>
      </c>
      <c r="C121" s="22" t="s">
        <v>24</v>
      </c>
      <c r="D121" s="140"/>
      <c r="E121" s="140"/>
      <c r="F121" s="137">
        <f>+F119/F120</f>
        <v>179.46666666666667</v>
      </c>
      <c r="G121" s="137"/>
      <c r="H121" s="137"/>
      <c r="I121" s="137"/>
      <c r="J121" s="137">
        <f>+J119/J120</f>
        <v>184.25</v>
      </c>
      <c r="K121" s="137"/>
      <c r="L121" s="137"/>
      <c r="M121" s="137"/>
      <c r="N121" s="137"/>
      <c r="O121" s="137">
        <f>+O119/O120</f>
        <v>160.875</v>
      </c>
      <c r="P121" s="137"/>
      <c r="Q121" s="137"/>
      <c r="R121" s="137"/>
      <c r="S121" s="137"/>
      <c r="T121" s="137">
        <f>+T119/T120</f>
        <v>168.6</v>
      </c>
      <c r="U121" s="137">
        <f>+U119/U120</f>
        <v>168.375</v>
      </c>
      <c r="V121" s="168">
        <f>+V119/V120</f>
        <v>197.16666666666666</v>
      </c>
      <c r="W121" s="137"/>
      <c r="X121" s="137"/>
      <c r="Y121" s="137">
        <f>+Y119/Y120</f>
        <v>164.125</v>
      </c>
      <c r="Z121" s="137"/>
      <c r="AA121" s="137"/>
      <c r="AB121" s="137"/>
      <c r="AC121" s="137">
        <f>+AC119/AC120</f>
        <v>175.33333333333334</v>
      </c>
      <c r="AD121" s="137"/>
      <c r="AE121" s="137"/>
      <c r="AF121" s="137"/>
      <c r="AG121" s="137"/>
      <c r="AH121" s="137"/>
      <c r="AI121" s="137"/>
      <c r="AJ121" s="137"/>
      <c r="AK121" s="137">
        <f>+AK119/AK120</f>
        <v>174.16666666666666</v>
      </c>
      <c r="AL121" s="137"/>
      <c r="AM121" s="137"/>
      <c r="AN121" s="137"/>
      <c r="AO121" s="137"/>
      <c r="AP121" s="137"/>
      <c r="AQ121" s="137"/>
      <c r="AR121" s="137"/>
      <c r="AS121" s="137">
        <f>+AS119/AS120</f>
        <v>168.66666666666666</v>
      </c>
      <c r="AT121" s="137"/>
      <c r="AU121" s="137"/>
      <c r="AV121" s="137">
        <f>+AV119/AV120</f>
        <v>174.5</v>
      </c>
      <c r="AW121" s="137"/>
      <c r="AX121" s="137"/>
      <c r="AY121" s="137">
        <f>+AY119/AY120</f>
        <v>168.5</v>
      </c>
      <c r="AZ121" s="137"/>
      <c r="BA121" s="137"/>
      <c r="BB121" s="137">
        <f t="shared" si="65"/>
        <v>173.82608695652175</v>
      </c>
      <c r="BC121" s="25"/>
      <c r="BD121" s="23"/>
      <c r="BE121" s="134" t="s">
        <v>207</v>
      </c>
      <c r="BF121" s="39"/>
      <c r="BG121" s="137">
        <f>IF(BG119="","",BG119/BG120)</f>
        <v>175.55445544554456</v>
      </c>
      <c r="BH121" s="39"/>
      <c r="BI121" s="140">
        <f>BB121-A121</f>
        <v>-7.673913043478251</v>
      </c>
    </row>
    <row r="122" spans="1:61" x14ac:dyDescent="0.25">
      <c r="A122" s="138">
        <v>9811</v>
      </c>
      <c r="B122" s="37" t="s">
        <v>99</v>
      </c>
      <c r="C122" s="17" t="s">
        <v>20</v>
      </c>
      <c r="D122" s="149"/>
      <c r="E122" s="144"/>
      <c r="F122" s="144"/>
      <c r="G122" s="144"/>
      <c r="H122" s="144"/>
      <c r="I122" s="144"/>
      <c r="J122" s="144"/>
      <c r="K122" s="144">
        <v>1284</v>
      </c>
      <c r="L122" s="144"/>
      <c r="M122" s="144"/>
      <c r="N122" s="144">
        <v>680</v>
      </c>
      <c r="O122" s="144">
        <v>1209</v>
      </c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>
        <v>1183</v>
      </c>
      <c r="AF122" s="144"/>
      <c r="AG122" s="144"/>
      <c r="AH122" s="144">
        <v>249</v>
      </c>
      <c r="AI122" s="144"/>
      <c r="AJ122" s="144"/>
      <c r="AK122" s="144"/>
      <c r="AL122" s="144"/>
      <c r="AM122" s="144"/>
      <c r="AN122" s="144">
        <v>733</v>
      </c>
      <c r="AO122" s="144"/>
      <c r="AP122" s="144"/>
      <c r="AQ122" s="144"/>
      <c r="AR122" s="144"/>
      <c r="AS122" s="144"/>
      <c r="AT122" s="144"/>
      <c r="AU122" s="144"/>
      <c r="AV122" s="144"/>
      <c r="AW122" s="144"/>
      <c r="AX122" s="144">
        <v>1160</v>
      </c>
      <c r="AY122" s="144"/>
      <c r="AZ122" s="144"/>
      <c r="BA122" s="144">
        <v>1201</v>
      </c>
      <c r="BB122" s="144">
        <f t="shared" ref="BB122:BB123" si="85">IF(SUM(D122:BA122)=0,"",SUM(D122:BA122))</f>
        <v>7699</v>
      </c>
      <c r="BC122" s="19"/>
      <c r="BD122" s="23"/>
      <c r="BE122" s="37" t="s">
        <v>99</v>
      </c>
      <c r="BF122" s="39"/>
      <c r="BG122" s="138">
        <v>6377</v>
      </c>
      <c r="BH122" s="39"/>
      <c r="BI122" s="149"/>
    </row>
    <row r="123" spans="1:61" x14ac:dyDescent="0.25">
      <c r="A123" s="138">
        <v>67</v>
      </c>
      <c r="B123" s="133" t="s">
        <v>100</v>
      </c>
      <c r="C123" s="22" t="s">
        <v>22</v>
      </c>
      <c r="D123" s="149"/>
      <c r="E123" s="144"/>
      <c r="F123" s="144"/>
      <c r="G123" s="144"/>
      <c r="H123" s="144"/>
      <c r="I123" s="144"/>
      <c r="J123" s="144"/>
      <c r="K123" s="144">
        <v>8</v>
      </c>
      <c r="L123" s="144"/>
      <c r="M123" s="144"/>
      <c r="N123" s="144">
        <v>5</v>
      </c>
      <c r="O123" s="144">
        <v>8</v>
      </c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>
        <v>8</v>
      </c>
      <c r="AF123" s="144"/>
      <c r="AG123" s="144"/>
      <c r="AH123" s="144">
        <v>2</v>
      </c>
      <c r="AI123" s="144"/>
      <c r="AJ123" s="144"/>
      <c r="AK123" s="144"/>
      <c r="AL123" s="144"/>
      <c r="AM123" s="144"/>
      <c r="AN123" s="144">
        <v>5</v>
      </c>
      <c r="AO123" s="144"/>
      <c r="AP123" s="144"/>
      <c r="AQ123" s="144"/>
      <c r="AR123" s="144"/>
      <c r="AS123" s="144"/>
      <c r="AT123" s="144"/>
      <c r="AU123" s="144"/>
      <c r="AV123" s="144"/>
      <c r="AW123" s="144"/>
      <c r="AX123" s="144">
        <v>8</v>
      </c>
      <c r="AY123" s="144"/>
      <c r="AZ123" s="144"/>
      <c r="BA123" s="144">
        <v>8</v>
      </c>
      <c r="BB123" s="144">
        <f t="shared" si="85"/>
        <v>52</v>
      </c>
      <c r="BC123" s="113">
        <f t="shared" ref="BC123:BC127" si="86">IF(COUNTA(D123:BA123)=0,"",COUNTA(D123:BA123))</f>
        <v>8</v>
      </c>
      <c r="BD123" s="334" t="s">
        <v>651</v>
      </c>
      <c r="BE123" s="27" t="s">
        <v>100</v>
      </c>
      <c r="BF123" s="39"/>
      <c r="BG123" s="138">
        <v>43</v>
      </c>
      <c r="BH123" s="39"/>
      <c r="BI123" s="149"/>
    </row>
    <row r="124" spans="1:61" x14ac:dyDescent="0.25">
      <c r="A124" s="137">
        <f>A122/A123</f>
        <v>146.43283582089552</v>
      </c>
      <c r="B124" s="134" t="s">
        <v>101</v>
      </c>
      <c r="C124" s="22" t="s">
        <v>24</v>
      </c>
      <c r="D124" s="140"/>
      <c r="E124" s="140"/>
      <c r="F124" s="140"/>
      <c r="G124" s="140"/>
      <c r="H124" s="140"/>
      <c r="I124" s="140"/>
      <c r="J124" s="140"/>
      <c r="K124" s="137">
        <f>+K122/K123</f>
        <v>160.5</v>
      </c>
      <c r="L124" s="137"/>
      <c r="M124" s="137"/>
      <c r="N124" s="137">
        <f>+N122/N123</f>
        <v>136</v>
      </c>
      <c r="O124" s="137">
        <f>+O122/O123</f>
        <v>151.125</v>
      </c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>
        <f>+AE122/AE123</f>
        <v>147.875</v>
      </c>
      <c r="AF124" s="137"/>
      <c r="AG124" s="137"/>
      <c r="AH124" s="137">
        <f>+AH122/AH123</f>
        <v>124.5</v>
      </c>
      <c r="AI124" s="137"/>
      <c r="AJ124" s="137"/>
      <c r="AK124" s="137"/>
      <c r="AL124" s="137"/>
      <c r="AM124" s="137"/>
      <c r="AN124" s="137">
        <f>+AN122/AN123</f>
        <v>146.6</v>
      </c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>
        <f>+AX122/AX123</f>
        <v>145</v>
      </c>
      <c r="AY124" s="137"/>
      <c r="AZ124" s="137"/>
      <c r="BA124" s="137">
        <f>+BA122/BA123</f>
        <v>150.125</v>
      </c>
      <c r="BB124" s="137">
        <f t="shared" si="65"/>
        <v>148.05769230769232</v>
      </c>
      <c r="BC124" s="25"/>
      <c r="BD124" s="41"/>
      <c r="BE124" s="134" t="s">
        <v>101</v>
      </c>
      <c r="BF124" s="39"/>
      <c r="BG124" s="137">
        <f>IF(BG122="","",BG122/BG123)</f>
        <v>148.30232558139534</v>
      </c>
      <c r="BH124" s="39"/>
      <c r="BI124" s="140">
        <f>BB124-A124</f>
        <v>1.6248564867968014</v>
      </c>
    </row>
    <row r="125" spans="1:61" x14ac:dyDescent="0.25">
      <c r="A125" s="138">
        <v>2371</v>
      </c>
      <c r="B125" s="37" t="s">
        <v>102</v>
      </c>
      <c r="C125" s="17" t="s">
        <v>20</v>
      </c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>
        <v>1521</v>
      </c>
      <c r="AH125" s="144"/>
      <c r="AI125" s="144"/>
      <c r="AJ125" s="144"/>
      <c r="AK125" s="144"/>
      <c r="AL125" s="144"/>
      <c r="AM125" s="144"/>
      <c r="AN125" s="144"/>
      <c r="AO125" s="144">
        <v>767</v>
      </c>
      <c r="AP125" s="144"/>
      <c r="AQ125" s="144"/>
      <c r="AR125" s="144"/>
      <c r="AS125" s="144"/>
      <c r="AT125" s="144"/>
      <c r="AU125" s="144"/>
      <c r="AV125" s="144"/>
      <c r="AW125" s="144"/>
      <c r="AX125" s="144"/>
      <c r="AY125" s="144"/>
      <c r="AZ125" s="144"/>
      <c r="BA125" s="144"/>
      <c r="BB125" s="144">
        <f t="shared" ref="BB125:BB126" si="87">IF(SUM(D125:BA125)=0,"",SUM(D125:BA125))</f>
        <v>2288</v>
      </c>
      <c r="BC125" s="19"/>
      <c r="BD125" s="23"/>
      <c r="BE125" s="37" t="s">
        <v>102</v>
      </c>
      <c r="BF125" s="39"/>
      <c r="BG125" s="138">
        <v>3443</v>
      </c>
      <c r="BH125" s="39"/>
      <c r="BI125" s="144"/>
    </row>
    <row r="126" spans="1:61" x14ac:dyDescent="0.25">
      <c r="A126" s="138">
        <v>14</v>
      </c>
      <c r="B126" s="133" t="s">
        <v>26</v>
      </c>
      <c r="C126" s="22" t="s">
        <v>22</v>
      </c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>
        <v>8</v>
      </c>
      <c r="AH126" s="144"/>
      <c r="AI126" s="144"/>
      <c r="AJ126" s="144"/>
      <c r="AK126" s="144"/>
      <c r="AL126" s="144"/>
      <c r="AM126" s="144"/>
      <c r="AN126" s="144"/>
      <c r="AO126" s="144">
        <v>4</v>
      </c>
      <c r="AP126" s="144"/>
      <c r="AQ126" s="144"/>
      <c r="AR126" s="144"/>
      <c r="AS126" s="144"/>
      <c r="AT126" s="144"/>
      <c r="AU126" s="144"/>
      <c r="AV126" s="144"/>
      <c r="AW126" s="144"/>
      <c r="AX126" s="144"/>
      <c r="AY126" s="144"/>
      <c r="AZ126" s="144"/>
      <c r="BA126" s="144"/>
      <c r="BB126" s="144">
        <f t="shared" si="87"/>
        <v>12</v>
      </c>
      <c r="BC126" s="113">
        <f t="shared" ref="BC126:BC127" si="88">IF(COUNTA(D126:BA126)=0,"",COUNTA(D126:BA126))</f>
        <v>2</v>
      </c>
      <c r="BD126" s="159" t="s">
        <v>561</v>
      </c>
      <c r="BE126" s="27" t="s">
        <v>26</v>
      </c>
      <c r="BF126" s="39"/>
      <c r="BG126" s="138">
        <v>19</v>
      </c>
      <c r="BH126" s="39"/>
      <c r="BI126" s="144"/>
    </row>
    <row r="127" spans="1:61" x14ac:dyDescent="0.25">
      <c r="A127" s="137">
        <f>A125/A126</f>
        <v>169.35714285714286</v>
      </c>
      <c r="B127" s="134" t="s">
        <v>103</v>
      </c>
      <c r="C127" s="22" t="s">
        <v>24</v>
      </c>
      <c r="D127" s="137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68">
        <f>+AG125/AG126</f>
        <v>190.125</v>
      </c>
      <c r="AH127" s="140"/>
      <c r="AI127" s="140"/>
      <c r="AJ127" s="140"/>
      <c r="AK127" s="140"/>
      <c r="AL127" s="140"/>
      <c r="AM127" s="140"/>
      <c r="AN127" s="140"/>
      <c r="AO127" s="168">
        <f>+AO125/AO126</f>
        <v>191.75</v>
      </c>
      <c r="AP127" s="168"/>
      <c r="AQ127" s="168"/>
      <c r="AR127" s="168"/>
      <c r="AS127" s="168"/>
      <c r="AT127" s="168"/>
      <c r="AU127" s="168"/>
      <c r="AV127" s="168"/>
      <c r="AW127" s="168"/>
      <c r="AX127" s="168"/>
      <c r="AY127" s="168"/>
      <c r="AZ127" s="168"/>
      <c r="BA127" s="168"/>
      <c r="BB127" s="137">
        <f t="shared" si="65"/>
        <v>190.66666666666666</v>
      </c>
      <c r="BC127" s="25"/>
      <c r="BD127" s="159"/>
      <c r="BE127" s="134" t="s">
        <v>103</v>
      </c>
      <c r="BF127" s="39"/>
      <c r="BG127" s="137">
        <f>IF(BG125="","",BG125/BG126)</f>
        <v>181.21052631578948</v>
      </c>
      <c r="BH127" s="39"/>
      <c r="BI127" s="140">
        <f>BB127-A127</f>
        <v>21.309523809523796</v>
      </c>
    </row>
    <row r="128" spans="1:61" x14ac:dyDescent="0.25">
      <c r="A128" s="138">
        <v>0</v>
      </c>
      <c r="B128" s="42" t="s">
        <v>104</v>
      </c>
      <c r="C128" s="17" t="s">
        <v>20</v>
      </c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4" t="str">
        <f>IF(SUM(D128:F128)=0,"",SUM(D128:F128))</f>
        <v/>
      </c>
      <c r="BC128" s="19"/>
      <c r="BD128" s="28"/>
      <c r="BE128" s="42" t="s">
        <v>104</v>
      </c>
      <c r="BF128" s="39"/>
      <c r="BG128" s="138">
        <v>0</v>
      </c>
      <c r="BH128" s="39"/>
      <c r="BI128" s="154"/>
    </row>
    <row r="129" spans="1:61" x14ac:dyDescent="0.25">
      <c r="A129" s="138"/>
      <c r="B129" s="131" t="s">
        <v>74</v>
      </c>
      <c r="C129" s="22" t="s">
        <v>22</v>
      </c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4" t="str">
        <f>IF(SUM(D129:F129)=0,"",SUM(D129:F129))</f>
        <v/>
      </c>
      <c r="BC129" s="113" t="str">
        <f>IF(COUNTA(D129:F129)=0,"",COUNTA(D129:F129))</f>
        <v/>
      </c>
      <c r="BD129" s="159"/>
      <c r="BE129" s="31" t="s">
        <v>74</v>
      </c>
      <c r="BF129" s="39"/>
      <c r="BG129" s="138">
        <v>0</v>
      </c>
      <c r="BH129" s="39"/>
      <c r="BI129" s="149"/>
    </row>
    <row r="130" spans="1:61" x14ac:dyDescent="0.25">
      <c r="A130" s="137"/>
      <c r="B130" s="132" t="s">
        <v>105</v>
      </c>
      <c r="C130" s="22" t="s">
        <v>24</v>
      </c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  <c r="AA130" s="149"/>
      <c r="AB130" s="149"/>
      <c r="AC130" s="149"/>
      <c r="AD130" s="149"/>
      <c r="AE130" s="149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0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37" t="str">
        <f t="shared" ref="BB130" si="89">IF(BB128="","",BB128/BB129)</f>
        <v/>
      </c>
      <c r="BC130" s="25"/>
      <c r="BD130" s="28"/>
      <c r="BE130" s="132" t="s">
        <v>105</v>
      </c>
      <c r="BF130" s="39"/>
      <c r="BG130" s="137"/>
      <c r="BH130" s="39"/>
      <c r="BI130" s="140"/>
    </row>
    <row r="131" spans="1:61" x14ac:dyDescent="0.25">
      <c r="A131" s="139">
        <f>A11+A14+A17+A20+A23+A26+A29+A32+A35+A38+A41+A44+A47+A50+A56+A59+A62+A65+A68+A71+A74+A80+A83+A89+A92+A95+A98++A101+A104+A107+A110+A113+A116+A119+A122+A125+A128</f>
        <v>454881</v>
      </c>
      <c r="B131" s="43"/>
      <c r="C131" s="22" t="s">
        <v>20</v>
      </c>
      <c r="D131" s="139">
        <f t="shared" ref="D131:AC131" si="90">D11+D14+D17+D20+D23+D26+D29+D32+D35+D38+D41+D44+D47+D50+D53+D56+D59+D62+D65+D68+D71+D74+D77+D80+D83+D86+D89+D92+D95+D98+D101+D104+D107+D110+D113+D116+D119+D122+D125+D128</f>
        <v>8417</v>
      </c>
      <c r="E131" s="139">
        <f t="shared" si="90"/>
        <v>2693</v>
      </c>
      <c r="F131" s="139">
        <f t="shared" si="90"/>
        <v>26552</v>
      </c>
      <c r="G131" s="139">
        <f t="shared" si="90"/>
        <v>1090</v>
      </c>
      <c r="H131" s="139">
        <f t="shared" si="90"/>
        <v>19151</v>
      </c>
      <c r="I131" s="139">
        <f t="shared" si="90"/>
        <v>21365</v>
      </c>
      <c r="J131" s="139">
        <f t="shared" si="90"/>
        <v>8681</v>
      </c>
      <c r="K131" s="139">
        <f t="shared" si="90"/>
        <v>9168</v>
      </c>
      <c r="L131" s="139">
        <f t="shared" si="90"/>
        <v>3668</v>
      </c>
      <c r="M131" s="139">
        <f t="shared" si="90"/>
        <v>8455</v>
      </c>
      <c r="N131" s="139">
        <f t="shared" si="90"/>
        <v>2807</v>
      </c>
      <c r="O131" s="139">
        <f t="shared" si="90"/>
        <v>18188</v>
      </c>
      <c r="P131" s="139">
        <f t="shared" si="90"/>
        <v>5314</v>
      </c>
      <c r="Q131" s="139">
        <f t="shared" si="90"/>
        <v>15406</v>
      </c>
      <c r="R131" s="139">
        <f t="shared" si="90"/>
        <v>7461</v>
      </c>
      <c r="S131" s="139">
        <f t="shared" si="90"/>
        <v>4274</v>
      </c>
      <c r="T131" s="139">
        <f t="shared" si="90"/>
        <v>8136</v>
      </c>
      <c r="U131" s="139">
        <f t="shared" si="90"/>
        <v>8379</v>
      </c>
      <c r="V131" s="139">
        <f t="shared" si="90"/>
        <v>6157</v>
      </c>
      <c r="W131" s="139">
        <f t="shared" si="90"/>
        <v>2174</v>
      </c>
      <c r="X131" s="139">
        <f t="shared" si="90"/>
        <v>766</v>
      </c>
      <c r="Y131" s="139">
        <f t="shared" si="90"/>
        <v>11679</v>
      </c>
      <c r="Z131" s="139">
        <f t="shared" si="90"/>
        <v>2256</v>
      </c>
      <c r="AA131" s="139">
        <f t="shared" si="90"/>
        <v>7171</v>
      </c>
      <c r="AB131" s="139">
        <f t="shared" si="90"/>
        <v>4627</v>
      </c>
      <c r="AC131" s="139">
        <f t="shared" si="90"/>
        <v>8493</v>
      </c>
      <c r="AD131" s="139">
        <f>AD11+AD14+AD17+AD20+AD23+AD26+AD29+AD32+AD35+AD38+AD41+AD44+AD47+AD50+AD53+AD56+AD59+AD62+AD65+AD68+AD71+AD74+AD77+AD80+AD83+AD86+AD89+AD92+AD95+AD98+AD101+AD104+AD107+AD110+AD113+AD116+AD119+AD122+AD125+AD128</f>
        <v>4277</v>
      </c>
      <c r="AE131" s="139">
        <f t="shared" ref="AE131:AG132" si="91">AE11+AE14+AE17+AE20+AE23+AE26+AE29+AE32+AE35+AE38+AE41+AE44+AE47+AE50+AE53+AE56+AE59+AE62+AE65+AE68+AE71+AE74+AE77+AE80+AE83+AE86+AE89+AE92+AE95+AE98+AE101+AE104+AE107+AE110+AE113+AE116+AE119+AE122+AE125+AE128</f>
        <v>12105</v>
      </c>
      <c r="AF131" s="139">
        <f t="shared" si="91"/>
        <v>3811</v>
      </c>
      <c r="AG131" s="139">
        <f t="shared" si="91"/>
        <v>8019</v>
      </c>
      <c r="AH131" s="139">
        <f t="shared" ref="AH131:AI131" si="92">AH11+AH14+AH17+AH20+AH23+AH26+AH29+AH32+AH35+AH38+AH41+AH44+AH47+AH50+AH53+AH56+AH59+AH62+AH65+AH68+AH71+AH74+AH77+AH80+AH83+AH86+AH89+AH92+AH95+AH98+AH101+AH104+AH107+AH110+AH113+AH116+AH119+AH122+AH125+AH128</f>
        <v>2575</v>
      </c>
      <c r="AI131" s="139">
        <f t="shared" si="92"/>
        <v>4014</v>
      </c>
      <c r="AJ131" s="139">
        <f t="shared" ref="AJ131:AK131" si="93">AJ11+AJ14+AJ17+AJ20+AJ23+AJ26+AJ29+AJ32+AJ35+AJ38+AJ41+AJ44+AJ47+AJ50+AJ53+AJ56+AJ59+AJ62+AJ65+AJ68+AJ71+AJ74+AJ77+AJ80+AJ83+AJ86+AJ89+AJ92+AJ95+AJ98+AJ101+AJ104+AJ107+AJ110+AJ113+AJ116+AJ119+AJ122+AJ125+AJ128</f>
        <v>7671</v>
      </c>
      <c r="AK131" s="139">
        <f t="shared" si="93"/>
        <v>18189</v>
      </c>
      <c r="AL131" s="139">
        <f t="shared" ref="AL131:AM131" si="94">AL11+AL14+AL17+AL20+AL23+AL26+AL29+AL32+AL35+AL38+AL41+AL44+AL47+AL50+AL53+AL56+AL59+AL62+AL65+AL68+AL71+AL74+AL77+AL80+AL83+AL86+AL89+AL92+AL95+AL98+AL101+AL104+AL107+AL110+AL113+AL116+AL119+AL122+AL125+AL128</f>
        <v>20178</v>
      </c>
      <c r="AM131" s="139">
        <f t="shared" si="94"/>
        <v>3804</v>
      </c>
      <c r="AN131" s="139">
        <f t="shared" ref="AN131:AO131" si="95">AN11+AN14+AN17+AN20+AN23+AN26+AN29+AN32+AN35+AN38+AN41+AN44+AN47+AN50+AN53+AN56+AN59+AN62+AN65+AN68+AN71+AN74+AN77+AN80+AN83+AN86+AN89+AN92+AN95+AN98+AN101+AN104+AN107+AN110+AN113+AN116+AN119+AN122+AN125+AN128</f>
        <v>2790</v>
      </c>
      <c r="AO131" s="139">
        <f t="shared" si="95"/>
        <v>8504</v>
      </c>
      <c r="AP131" s="139">
        <f t="shared" ref="AP131:AS131" si="96">AP11+AP14+AP17+AP20+AP23+AP26+AP29+AP32+AP35+AP38+AP41+AP44+AP47+AP50+AP53+AP56+AP59+AP62+AP65+AP68+AP71+AP74+AP77+AP80+AP83+AP86+AP89+AP92+AP95+AP98+AP101+AP104+AP107+AP110+AP113+AP116+AP119+AP122+AP125+AP128</f>
        <v>4079</v>
      </c>
      <c r="AQ131" s="139">
        <f t="shared" ref="AQ131:AR131" si="97">AQ11+AQ14+AQ17+AQ20+AQ23+AQ26+AQ29+AQ32+AQ35+AQ38+AQ41+AQ44+AQ47+AQ50+AQ53+AQ56+AQ59+AQ62+AQ65+AQ68+AQ71+AQ74+AQ77+AQ80+AQ83+AQ86+AQ89+AQ92+AQ95+AQ98+AQ101+AQ104+AQ107+AQ110+AQ113+AQ116+AQ119+AQ122+AQ125+AQ128</f>
        <v>7529</v>
      </c>
      <c r="AR131" s="139">
        <f t="shared" si="97"/>
        <v>4648</v>
      </c>
      <c r="AS131" s="139">
        <f t="shared" si="96"/>
        <v>8115</v>
      </c>
      <c r="AT131" s="139">
        <f t="shared" ref="AT131:AU131" si="98">AT11+AT14+AT17+AT20+AT23+AT26+AT29+AT32+AT35+AT38+AT41+AT44+AT47+AT50+AT53+AT56+AT59+AT62+AT65+AT68+AT71+AT74+AT77+AT80+AT83+AT86+AT89+AT92+AT95+AT98+AT101+AT104+AT107+AT110+AT113+AT116+AT119+AT122+AT125+AT128</f>
        <v>5513</v>
      </c>
      <c r="AU131" s="139">
        <f t="shared" si="98"/>
        <v>962</v>
      </c>
      <c r="AV131" s="139">
        <f t="shared" ref="AV131:AW131" si="99">AV11+AV14+AV17+AV20+AV23+AV26+AV29+AV32+AV35+AV38+AV41+AV44+AV47+AV50+AV53+AV56+AV59+AV62+AV65+AV68+AV71+AV74+AV77+AV80+AV83+AV86+AV89+AV92+AV95+AV98+AV101+AV104+AV107+AV110+AV113+AV116+AV119+AV122+AV125+AV128</f>
        <v>11636</v>
      </c>
      <c r="AW131" s="139">
        <f t="shared" si="99"/>
        <v>2119</v>
      </c>
      <c r="AX131" s="139">
        <f t="shared" ref="AX131:AY131" si="100">AX11+AX14+AX17+AX20+AX23+AX26+AX29+AX32+AX35+AX38+AX41+AX44+AX47+AX50+AX53+AX56+AX59+AX62+AX65+AX68+AX71+AX74+AX77+AX80+AX83+AX86+AX89+AX92+AX95+AX98+AX101+AX104+AX107+AX110+AX113+AX116+AX119+AX122+AX125+AX128</f>
        <v>3654</v>
      </c>
      <c r="AY131" s="139">
        <f t="shared" si="100"/>
        <v>10045</v>
      </c>
      <c r="AZ131" s="139">
        <f t="shared" ref="AZ131:BA131" si="101">AZ11+AZ14+AZ17+AZ20+AZ23+AZ26+AZ29+AZ32+AZ35+AZ38+AZ41+AZ44+AZ47+AZ50+AZ53+AZ56+AZ59+AZ62+AZ65+AZ68+AZ71+AZ74+AZ77+AZ80+AZ83+AZ86+AZ89+AZ92+AZ95+AZ98+AZ101+AZ104+AZ107+AZ110+AZ113+AZ116+AZ119+AZ122+AZ125+AZ128</f>
        <v>4894</v>
      </c>
      <c r="BA131" s="139">
        <f t="shared" si="101"/>
        <v>6943</v>
      </c>
      <c r="BB131" s="138">
        <f>SUM(D131:BA131)</f>
        <v>388602</v>
      </c>
      <c r="BC131" s="145"/>
      <c r="BD131" s="44"/>
      <c r="BE131" s="43"/>
      <c r="BF131" s="44"/>
      <c r="BG131" s="139">
        <f>BG11+BG14+BG17+BG20+BG23+BG26+BG29+BG32+BG35+BG38+BG41+BG44+BG47+BG50+BG53+BG56+BG59+BG62+BG65+BG68+BG71+BG74+BG77+BG80+BG83+BG86+BG89+BG92+BG95+BG98++BG101+BG104+BG107+BG110+BG113+BG116+BG119+BG122+BG125+BG128</f>
        <v>460527</v>
      </c>
      <c r="BH131" s="44"/>
      <c r="BI131" s="44"/>
    </row>
    <row r="132" spans="1:61" x14ac:dyDescent="0.25">
      <c r="A132" s="144">
        <f>A12+A15+A18+A21+A24+A27+A30+A33+A36+A39+A42+A45+A48+A51+A57+A60+A63+A66+A69+A72+A75+A81+A84+A87+A90+A93+A96+A99++A102+A105+A108+A111+A114+A117+A120+A123+A126+A129</f>
        <v>2635</v>
      </c>
      <c r="B132" s="45"/>
      <c r="C132" s="46" t="s">
        <v>22</v>
      </c>
      <c r="D132" s="144">
        <f t="shared" ref="D132:AC132" si="102">D12+D15+D18+D21+D24+D27+D30+D33+D36+D39+D42+D45+D48+D51+D54+D57+D60+D63+D66+D69+D72+D75+D78+D81+D84+D87+D90+D93+D96+D99+D102+D105+D108+D111+D114+D117+D120+D123+D126+D129</f>
        <v>48</v>
      </c>
      <c r="E132" s="144">
        <f t="shared" si="102"/>
        <v>15</v>
      </c>
      <c r="F132" s="144">
        <f t="shared" si="102"/>
        <v>150</v>
      </c>
      <c r="G132" s="144">
        <f t="shared" si="102"/>
        <v>8</v>
      </c>
      <c r="H132" s="144">
        <f t="shared" si="102"/>
        <v>111</v>
      </c>
      <c r="I132" s="144">
        <f t="shared" si="102"/>
        <v>128</v>
      </c>
      <c r="J132" s="144">
        <f t="shared" si="102"/>
        <v>48</v>
      </c>
      <c r="K132" s="144">
        <f t="shared" si="102"/>
        <v>64</v>
      </c>
      <c r="L132" s="144">
        <f t="shared" si="102"/>
        <v>27</v>
      </c>
      <c r="M132" s="144">
        <f t="shared" si="102"/>
        <v>45</v>
      </c>
      <c r="N132" s="144">
        <f t="shared" si="102"/>
        <v>20</v>
      </c>
      <c r="O132" s="144">
        <f t="shared" si="102"/>
        <v>112</v>
      </c>
      <c r="P132" s="144">
        <f t="shared" si="102"/>
        <v>33</v>
      </c>
      <c r="Q132" s="144">
        <f t="shared" si="102"/>
        <v>84</v>
      </c>
      <c r="R132" s="144">
        <f t="shared" si="102"/>
        <v>44</v>
      </c>
      <c r="S132" s="144">
        <f t="shared" si="102"/>
        <v>28</v>
      </c>
      <c r="T132" s="144">
        <f t="shared" si="102"/>
        <v>45</v>
      </c>
      <c r="U132" s="144">
        <f t="shared" si="102"/>
        <v>48</v>
      </c>
      <c r="V132" s="144">
        <f t="shared" si="102"/>
        <v>36</v>
      </c>
      <c r="W132" s="144">
        <f t="shared" si="102"/>
        <v>12</v>
      </c>
      <c r="X132" s="144">
        <f t="shared" si="102"/>
        <v>8</v>
      </c>
      <c r="Y132" s="144">
        <f t="shared" si="102"/>
        <v>72</v>
      </c>
      <c r="Z132" s="144">
        <f t="shared" si="102"/>
        <v>16</v>
      </c>
      <c r="AA132" s="144">
        <f t="shared" si="102"/>
        <v>44</v>
      </c>
      <c r="AB132" s="144">
        <f t="shared" si="102"/>
        <v>28</v>
      </c>
      <c r="AC132" s="144">
        <f t="shared" si="102"/>
        <v>45</v>
      </c>
      <c r="AD132" s="144">
        <f>AD12+AD15+AD18+AD21+AD24+AD27+AD30+AD33+AD36+AD39+AD42+AD45+AD48+AD51+AD54+AD57+AD60+AD63+AD66+AD69+AD72+AD75+AD78+AD81+AD84+AD87+AD90+AD93+AD96+AD99+AD102+AD105+AD108+AD111+AD114+AD117+AD120+AD123+AD126+AD129</f>
        <v>24</v>
      </c>
      <c r="AE132" s="144">
        <f t="shared" si="91"/>
        <v>79</v>
      </c>
      <c r="AF132" s="144">
        <f t="shared" si="91"/>
        <v>27</v>
      </c>
      <c r="AG132" s="144">
        <f t="shared" si="91"/>
        <v>45</v>
      </c>
      <c r="AH132" s="144">
        <f t="shared" ref="AH132:AI132" si="103">AH12+AH15+AH18+AH21+AH24+AH27+AH30+AH33+AH36+AH39+AH42+AH45+AH48+AH51+AH54+AH57+AH60+AH63+AH66+AH69+AH72+AH75+AH78+AH81+AH84+AH87+AH90+AH93+AH96+AH99+AH102+AH105+AH108+AH111+AH114+AH117+AH120+AH123+AH126+AH129</f>
        <v>20</v>
      </c>
      <c r="AI132" s="144">
        <f t="shared" si="103"/>
        <v>22</v>
      </c>
      <c r="AJ132" s="144">
        <f t="shared" ref="AJ132:AK132" si="104">AJ12+AJ15+AJ18+AJ21+AJ24+AJ27+AJ30+AJ33+AJ36+AJ39+AJ42+AJ45+AJ48+AJ51+AJ54+AJ57+AJ60+AJ63+AJ66+AJ69+AJ72+AJ75+AJ78+AJ81+AJ84+AJ87+AJ90+AJ93+AJ96+AJ99+AJ102+AJ105+AJ108+AJ111+AJ114+AJ117+AJ120+AJ123+AJ126+AJ129</f>
        <v>42</v>
      </c>
      <c r="AK132" s="144">
        <f t="shared" si="104"/>
        <v>108</v>
      </c>
      <c r="AL132" s="144">
        <f t="shared" ref="AL132:AM132" si="105">AL12+AL15+AL18+AL21+AL24+AL27+AL30+AL33+AL36+AL39+AL42+AL45+AL48+AL51+AL54+AL57+AL60+AL63+AL66+AL69+AL72+AL75+AL78+AL81+AL84+AL87+AL90+AL93+AL96+AL99+AL102+AL105+AL108+AL111+AL114+AL117+AL120+AL123+AL126+AL129</f>
        <v>114</v>
      </c>
      <c r="AM132" s="144">
        <f t="shared" si="105"/>
        <v>27</v>
      </c>
      <c r="AN132" s="144">
        <f t="shared" ref="AN132:AO132" si="106">AN12+AN15+AN18+AN21+AN24+AN27+AN30+AN33+AN36+AN39+AN42+AN45+AN48+AN51+AN54+AN57+AN60+AN63+AN66+AN69+AN72+AN75+AN78+AN81+AN84+AN87+AN90+AN93+AN96+AN99+AN102+AN105+AN108+AN111+AN114+AN117+AN120+AN123+AN126+AN129</f>
        <v>20</v>
      </c>
      <c r="AO132" s="144">
        <f t="shared" si="106"/>
        <v>45</v>
      </c>
      <c r="AP132" s="144">
        <f t="shared" ref="AP132:AS132" si="107">AP12+AP15+AP18+AP21+AP24+AP27+AP30+AP33+AP36+AP39+AP42+AP45+AP48+AP51+AP54+AP57+AP60+AP63+AP66+AP69+AP72+AP75+AP78+AP81+AP84+AP87+AP90+AP93+AP96+AP99+AP102+AP105+AP108+AP111+AP114+AP117+AP120+AP123+AP126+AP129</f>
        <v>24</v>
      </c>
      <c r="AQ132" s="144">
        <f t="shared" ref="AQ132:AR132" si="108">AQ12+AQ15+AQ18+AQ21+AQ24+AQ27+AQ30+AQ33+AQ36+AQ39+AQ42+AQ45+AQ48+AQ51+AQ54+AQ57+AQ60+AQ63+AQ66+AQ69+AQ72+AQ75+AQ78+AQ81+AQ84+AQ87+AQ90+AQ93+AQ96+AQ99+AQ102+AQ105+AQ108+AQ111+AQ114+AQ117+AQ120+AQ123+AQ126+AQ129</f>
        <v>44</v>
      </c>
      <c r="AR132" s="144">
        <f t="shared" si="108"/>
        <v>28</v>
      </c>
      <c r="AS132" s="144">
        <f t="shared" si="107"/>
        <v>45</v>
      </c>
      <c r="AT132" s="144">
        <f t="shared" ref="AT132:AU132" si="109">AT12+AT15+AT18+AT21+AT24+AT27+AT30+AT33+AT36+AT39+AT42+AT45+AT48+AT51+AT54+AT57+AT60+AT63+AT66+AT69+AT72+AT75+AT78+AT81+AT84+AT87+AT90+AT93+AT96+AT99+AT102+AT105+AT108+AT111+AT114+AT117+AT120+AT123+AT126+AT129</f>
        <v>33</v>
      </c>
      <c r="AU132" s="144">
        <f t="shared" si="109"/>
        <v>8</v>
      </c>
      <c r="AV132" s="144">
        <f t="shared" ref="AV132:AW132" si="110">AV12+AV15+AV18+AV21+AV24+AV27+AV30+AV33+AV36+AV39+AV42+AV45+AV48+AV51+AV54+AV57+AV60+AV63+AV66+AV69+AV72+AV75+AV78+AV81+AV84+AV87+AV90+AV93+AV96+AV99+AV102+AV105+AV108+AV111+AV114+AV117+AV120+AV123+AV126+AV129</f>
        <v>68</v>
      </c>
      <c r="AW132" s="144">
        <f t="shared" si="110"/>
        <v>16</v>
      </c>
      <c r="AX132" s="144">
        <f t="shared" ref="AX132:AY132" si="111">AX12+AX15+AX18+AX21+AX24+AX27+AX30+AX33+AX36+AX39+AX42+AX45+AX48+AX51+AX54+AX57+AX60+AX63+AX66+AX69+AX72+AX75+AX78+AX81+AX84+AX87+AX90+AX93+AX96+AX99+AX102+AX105+AX108+AX111+AX114+AX117+AX120+AX123+AX126+AX129</f>
        <v>24</v>
      </c>
      <c r="AY132" s="144">
        <f t="shared" si="111"/>
        <v>56</v>
      </c>
      <c r="AZ132" s="144">
        <f t="shared" ref="AZ132:BA132" si="112">AZ12+AZ15+AZ18+AZ21+AZ24+AZ27+AZ30+AZ33+AZ36+AZ39+AZ42+AZ45+AZ48+AZ51+AZ54+AZ57+AZ60+AZ63+AZ66+AZ69+AZ72+AZ75+AZ78+AZ81+AZ84+AZ87+AZ90+AZ93+AZ96+AZ99+AZ102+AZ105+AZ108+AZ111+AZ114+AZ117+AZ120+AZ123+AZ126+AZ129</f>
        <v>28</v>
      </c>
      <c r="BA132" s="144">
        <f t="shared" si="112"/>
        <v>48</v>
      </c>
      <c r="BB132" s="138">
        <f>SUM(D132:BA132)</f>
        <v>2314</v>
      </c>
      <c r="BC132" s="52">
        <f>SUM(BC12:BC129)</f>
        <v>267</v>
      </c>
      <c r="BD132" s="44"/>
      <c r="BE132" s="45"/>
      <c r="BF132" s="44"/>
      <c r="BG132" s="144">
        <f>BG12+BG15+BG18+BG21+BG24+BG27+BG30+BG33+BG36+BG39+BG42+BG45+BG48+BG51+BG54+BG57+BG60+BG63+BG66+BG69+BG72+BG75+BG78+BG81+BG84+BG87+BG90+BG93+BG96+BG99++BG102+BG105+BG108+BG111+BG114+BG117+BG120+BG123+BG126+BG129</f>
        <v>2724</v>
      </c>
      <c r="BH132" s="44"/>
      <c r="BI132" s="44"/>
    </row>
    <row r="133" spans="1:61" x14ac:dyDescent="0.25">
      <c r="A133" s="137">
        <f>A131/A132</f>
        <v>172.63036053130929</v>
      </c>
      <c r="B133" s="43"/>
      <c r="C133" s="22" t="s">
        <v>24</v>
      </c>
      <c r="D133" s="140">
        <f t="shared" ref="D133:AC133" si="113">IF(D132=0,"",(D131/D132))</f>
        <v>175.35416666666666</v>
      </c>
      <c r="E133" s="140">
        <f t="shared" si="113"/>
        <v>179.53333333333333</v>
      </c>
      <c r="F133" s="140">
        <f t="shared" si="113"/>
        <v>177.01333333333332</v>
      </c>
      <c r="G133" s="140">
        <f t="shared" si="113"/>
        <v>136.25</v>
      </c>
      <c r="H133" s="140">
        <f t="shared" si="113"/>
        <v>172.53153153153153</v>
      </c>
      <c r="I133" s="140">
        <f t="shared" si="113"/>
        <v>166.9140625</v>
      </c>
      <c r="J133" s="140">
        <f t="shared" si="113"/>
        <v>180.85416666666666</v>
      </c>
      <c r="K133" s="140">
        <f t="shared" si="113"/>
        <v>143.25</v>
      </c>
      <c r="L133" s="140">
        <f t="shared" si="113"/>
        <v>135.85185185185185</v>
      </c>
      <c r="M133" s="140">
        <f t="shared" si="113"/>
        <v>187.88888888888889</v>
      </c>
      <c r="N133" s="140">
        <f t="shared" si="113"/>
        <v>140.35</v>
      </c>
      <c r="O133" s="140">
        <f t="shared" si="113"/>
        <v>162.39285714285714</v>
      </c>
      <c r="P133" s="140">
        <f t="shared" si="113"/>
        <v>161.03030303030303</v>
      </c>
      <c r="Q133" s="140">
        <f t="shared" si="113"/>
        <v>183.4047619047619</v>
      </c>
      <c r="R133" s="140">
        <f t="shared" si="113"/>
        <v>169.56818181818181</v>
      </c>
      <c r="S133" s="140">
        <f t="shared" si="113"/>
        <v>152.64285714285714</v>
      </c>
      <c r="T133" s="140">
        <f t="shared" si="113"/>
        <v>180.8</v>
      </c>
      <c r="U133" s="140">
        <f t="shared" si="113"/>
        <v>174.5625</v>
      </c>
      <c r="V133" s="140">
        <f t="shared" si="113"/>
        <v>171.02777777777777</v>
      </c>
      <c r="W133" s="140">
        <f t="shared" si="113"/>
        <v>181.16666666666666</v>
      </c>
      <c r="X133" s="140">
        <f t="shared" si="113"/>
        <v>95.75</v>
      </c>
      <c r="Y133" s="140">
        <f t="shared" si="113"/>
        <v>162.20833333333334</v>
      </c>
      <c r="Z133" s="140">
        <f t="shared" si="113"/>
        <v>141</v>
      </c>
      <c r="AA133" s="140">
        <f t="shared" si="113"/>
        <v>162.97727272727272</v>
      </c>
      <c r="AB133" s="140">
        <f t="shared" si="113"/>
        <v>165.25</v>
      </c>
      <c r="AC133" s="140">
        <f t="shared" si="113"/>
        <v>188.73333333333332</v>
      </c>
      <c r="AD133" s="140">
        <f t="shared" ref="AD133" si="114">IF(AD132=0,"",(AD131/AD132))</f>
        <v>178.20833333333334</v>
      </c>
      <c r="AE133" s="140">
        <f t="shared" ref="AE133:AG133" si="115">IF(AE132=0,"",(AE131/AE132))</f>
        <v>153.22784810126583</v>
      </c>
      <c r="AF133" s="140">
        <f t="shared" si="115"/>
        <v>141.14814814814815</v>
      </c>
      <c r="AG133" s="140">
        <f t="shared" si="115"/>
        <v>178.2</v>
      </c>
      <c r="AH133" s="140">
        <f t="shared" ref="AH133:AI133" si="116">IF(AH132=0,"",(AH131/AH132))</f>
        <v>128.75</v>
      </c>
      <c r="AI133" s="140">
        <f t="shared" si="116"/>
        <v>182.45454545454547</v>
      </c>
      <c r="AJ133" s="140">
        <f t="shared" ref="AJ133:AK133" si="117">IF(AJ132=0,"",(AJ131/AJ132))</f>
        <v>182.64285714285714</v>
      </c>
      <c r="AK133" s="140">
        <f t="shared" si="117"/>
        <v>168.41666666666666</v>
      </c>
      <c r="AL133" s="140">
        <f t="shared" ref="AL133:AM133" si="118">IF(AL132=0,"",(AL131/AL132))</f>
        <v>177</v>
      </c>
      <c r="AM133" s="140">
        <f t="shared" si="118"/>
        <v>140.88888888888889</v>
      </c>
      <c r="AN133" s="140">
        <f t="shared" ref="AN133:AO133" si="119">IF(AN132=0,"",(AN131/AN132))</f>
        <v>139.5</v>
      </c>
      <c r="AO133" s="140">
        <f t="shared" si="119"/>
        <v>188.97777777777779</v>
      </c>
      <c r="AP133" s="140">
        <f t="shared" ref="AP133:AS133" si="120">IF(AP132=0,"",(AP131/AP132))</f>
        <v>169.95833333333334</v>
      </c>
      <c r="AQ133" s="140">
        <f t="shared" ref="AQ133:AR133" si="121">IF(AQ132=0,"",(AQ131/AQ132))</f>
        <v>171.11363636363637</v>
      </c>
      <c r="AR133" s="140">
        <f t="shared" si="121"/>
        <v>166</v>
      </c>
      <c r="AS133" s="140">
        <f t="shared" si="120"/>
        <v>180.33333333333334</v>
      </c>
      <c r="AT133" s="140">
        <f t="shared" ref="AT133:AU133" si="122">IF(AT132=0,"",(AT131/AT132))</f>
        <v>167.06060606060606</v>
      </c>
      <c r="AU133" s="140">
        <f t="shared" si="122"/>
        <v>120.25</v>
      </c>
      <c r="AV133" s="140">
        <f t="shared" ref="AV133:AW133" si="123">IF(AV132=0,"",(AV131/AV132))</f>
        <v>171.11764705882354</v>
      </c>
      <c r="AW133" s="140">
        <f t="shared" si="123"/>
        <v>132.4375</v>
      </c>
      <c r="AX133" s="140">
        <f t="shared" ref="AX133:AY133" si="124">IF(AX132=0,"",(AX131/AX132))</f>
        <v>152.25</v>
      </c>
      <c r="AY133" s="140">
        <f t="shared" si="124"/>
        <v>179.375</v>
      </c>
      <c r="AZ133" s="140">
        <f t="shared" ref="AZ133:BA133" si="125">IF(AZ132=0,"",(AZ131/AZ132))</f>
        <v>174.78571428571428</v>
      </c>
      <c r="BA133" s="140">
        <f t="shared" si="125"/>
        <v>144.64583333333334</v>
      </c>
      <c r="BB133" s="47">
        <f>BB131/BB132</f>
        <v>167.93517718236819</v>
      </c>
      <c r="BC133" s="48"/>
      <c r="BD133" s="49"/>
      <c r="BE133" s="43"/>
      <c r="BF133" s="49"/>
      <c r="BG133" s="140">
        <f>IF(BG132=0,"",(BG131/BG132))</f>
        <v>169.06277533039648</v>
      </c>
      <c r="BH133" s="49"/>
      <c r="BI133" s="49"/>
    </row>
    <row r="134" spans="1:61" x14ac:dyDescent="0.25"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C134" s="50"/>
      <c r="BD134" s="189" t="s">
        <v>201</v>
      </c>
      <c r="BE134" s="155">
        <f>COUNTA(BE10:BE130)/3</f>
        <v>40</v>
      </c>
    </row>
    <row r="135" spans="1:61" x14ac:dyDescent="0.25">
      <c r="A135" s="51"/>
      <c r="B135" s="32" t="s">
        <v>106</v>
      </c>
      <c r="D135" s="62">
        <f t="shared" ref="D135:Z135" si="126">COUNTA(D11:D130)/3</f>
        <v>6</v>
      </c>
      <c r="E135" s="62">
        <f t="shared" si="126"/>
        <v>1</v>
      </c>
      <c r="F135" s="62">
        <f t="shared" si="126"/>
        <v>10</v>
      </c>
      <c r="G135" s="62">
        <f t="shared" si="126"/>
        <v>1</v>
      </c>
      <c r="H135" s="62">
        <f t="shared" si="126"/>
        <v>7</v>
      </c>
      <c r="I135" s="62">
        <f t="shared" si="126"/>
        <v>10</v>
      </c>
      <c r="J135" s="62">
        <f t="shared" si="126"/>
        <v>6</v>
      </c>
      <c r="K135" s="62">
        <f t="shared" si="126"/>
        <v>8</v>
      </c>
      <c r="L135" s="62">
        <f t="shared" si="126"/>
        <v>4</v>
      </c>
      <c r="M135" s="62">
        <f t="shared" si="126"/>
        <v>6</v>
      </c>
      <c r="N135" s="62">
        <f t="shared" si="126"/>
        <v>4</v>
      </c>
      <c r="O135" s="62">
        <f t="shared" si="126"/>
        <v>14</v>
      </c>
      <c r="P135" s="62">
        <f t="shared" si="126"/>
        <v>3</v>
      </c>
      <c r="Q135" s="62">
        <f t="shared" si="126"/>
        <v>6</v>
      </c>
      <c r="R135" s="62">
        <f t="shared" si="126"/>
        <v>5</v>
      </c>
      <c r="S135" s="62">
        <f t="shared" si="126"/>
        <v>5</v>
      </c>
      <c r="T135" s="62">
        <f t="shared" si="126"/>
        <v>6</v>
      </c>
      <c r="U135" s="62">
        <f t="shared" si="126"/>
        <v>6</v>
      </c>
      <c r="V135" s="62">
        <f t="shared" si="126"/>
        <v>6</v>
      </c>
      <c r="W135" s="62">
        <f t="shared" si="126"/>
        <v>2</v>
      </c>
      <c r="X135" s="62">
        <f t="shared" si="126"/>
        <v>1</v>
      </c>
      <c r="Y135" s="62">
        <f t="shared" si="126"/>
        <v>9</v>
      </c>
      <c r="Z135" s="62">
        <f t="shared" si="126"/>
        <v>2</v>
      </c>
      <c r="AA135" s="62">
        <f t="shared" ref="AA135:AC135" si="127">COUNTA(AA11:AA130)/3</f>
        <v>5</v>
      </c>
      <c r="AB135" s="62">
        <f t="shared" si="127"/>
        <v>5</v>
      </c>
      <c r="AC135" s="62">
        <f t="shared" si="127"/>
        <v>6</v>
      </c>
      <c r="AD135" s="62">
        <f>COUNTA(AD11:AD130)/3</f>
        <v>3</v>
      </c>
      <c r="AE135" s="62">
        <f>COUNTA(AE11:AE130)/3</f>
        <v>10</v>
      </c>
      <c r="AF135" s="62">
        <f t="shared" ref="AF135:AG135" si="128">COUNTA(AF11:AF130)/3</f>
        <v>3</v>
      </c>
      <c r="AG135" s="62">
        <f t="shared" si="128"/>
        <v>6</v>
      </c>
      <c r="AH135" s="62">
        <f t="shared" ref="AH135:AI135" si="129">COUNTA(AH11:AH130)/3</f>
        <v>5</v>
      </c>
      <c r="AI135" s="62">
        <f t="shared" si="129"/>
        <v>2</v>
      </c>
      <c r="AJ135" s="62">
        <f t="shared" ref="AJ135:AK135" si="130">COUNTA(AJ11:AJ130)/3</f>
        <v>3</v>
      </c>
      <c r="AK135" s="62">
        <f t="shared" si="130"/>
        <v>18</v>
      </c>
      <c r="AL135" s="62">
        <f t="shared" ref="AL135:AM135" si="131">COUNTA(AL11:AL130)/3</f>
        <v>7</v>
      </c>
      <c r="AM135" s="62">
        <f t="shared" si="131"/>
        <v>4</v>
      </c>
      <c r="AN135" s="62">
        <f t="shared" ref="AN135:AO135" si="132">COUNTA(AN11:AN130)/3</f>
        <v>4</v>
      </c>
      <c r="AO135" s="62">
        <f t="shared" si="132"/>
        <v>6</v>
      </c>
      <c r="AP135" s="62">
        <f t="shared" ref="AP135:AS135" si="133">COUNTA(AP11:AP130)/3</f>
        <v>3</v>
      </c>
      <c r="AQ135" s="62">
        <f t="shared" si="133"/>
        <v>5</v>
      </c>
      <c r="AR135" s="62">
        <f t="shared" si="133"/>
        <v>5</v>
      </c>
      <c r="AS135" s="62">
        <f t="shared" si="133"/>
        <v>6</v>
      </c>
      <c r="AT135" s="62">
        <f t="shared" ref="AT135:AU135" si="134">COUNTA(AT11:AT130)/3</f>
        <v>3</v>
      </c>
      <c r="AU135" s="62">
        <f t="shared" si="134"/>
        <v>1</v>
      </c>
      <c r="AV135" s="62">
        <f t="shared" ref="AV135:AW135" si="135">COUNTA(AV11:AV130)/3</f>
        <v>9</v>
      </c>
      <c r="AW135" s="62">
        <f t="shared" si="135"/>
        <v>2</v>
      </c>
      <c r="AX135" s="62">
        <f t="shared" ref="AX135:AY135" si="136">COUNTA(AX11:AX130)/3</f>
        <v>3</v>
      </c>
      <c r="AY135" s="62">
        <f t="shared" si="136"/>
        <v>7</v>
      </c>
      <c r="AZ135" s="62">
        <f t="shared" ref="AZ135:BA135" si="137">COUNTA(AZ11:AZ130)/3</f>
        <v>2</v>
      </c>
      <c r="BA135" s="62">
        <f t="shared" si="137"/>
        <v>6</v>
      </c>
      <c r="BB135" s="156">
        <f>SUM(D135:BA135)</f>
        <v>267</v>
      </c>
      <c r="BC135" s="8"/>
      <c r="BE135" s="53"/>
    </row>
  </sheetData>
  <mergeCells count="1">
    <mergeCell ref="BB5:BC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8"/>
  <sheetViews>
    <sheetView topLeftCell="A250" workbookViewId="0">
      <selection activeCell="I274" sqref="I274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5" t="s">
        <v>280</v>
      </c>
      <c r="B2" s="56"/>
      <c r="C2" s="56"/>
      <c r="D2" s="57"/>
      <c r="E2" s="57"/>
      <c r="F2" s="56"/>
      <c r="G2" s="57"/>
      <c r="H2" s="57"/>
      <c r="J2" s="51"/>
      <c r="K2" s="51"/>
      <c r="L2" s="51"/>
    </row>
    <row r="3" spans="1:13" x14ac:dyDescent="0.25">
      <c r="A3" s="51"/>
      <c r="B3" s="51"/>
      <c r="C3" s="51"/>
      <c r="F3" s="51"/>
      <c r="J3" s="51"/>
      <c r="K3" s="51"/>
      <c r="L3" s="51"/>
    </row>
    <row r="4" spans="1:13" x14ac:dyDescent="0.25">
      <c r="A4" s="62"/>
      <c r="B4" s="62"/>
      <c r="C4" s="66" t="s">
        <v>107</v>
      </c>
      <c r="D4" s="63"/>
      <c r="E4" s="63"/>
      <c r="F4" s="62"/>
      <c r="G4" s="63"/>
      <c r="H4" s="63"/>
      <c r="I4" s="63"/>
      <c r="J4" s="62"/>
      <c r="K4" s="62"/>
      <c r="L4" s="62"/>
      <c r="M4" s="63"/>
    </row>
    <row r="5" spans="1:13" x14ac:dyDescent="0.25">
      <c r="A5" s="62"/>
      <c r="B5" s="62"/>
      <c r="C5" s="62"/>
      <c r="D5" s="63"/>
      <c r="E5" s="63"/>
      <c r="F5" s="62"/>
      <c r="G5" s="63"/>
      <c r="H5" s="63"/>
      <c r="I5" s="63"/>
      <c r="J5" s="62"/>
      <c r="K5" s="62"/>
      <c r="L5" s="62"/>
      <c r="M5" s="63"/>
    </row>
    <row r="6" spans="1:13" ht="23.25" customHeight="1" x14ac:dyDescent="0.25">
      <c r="A6" s="67" t="s">
        <v>108</v>
      </c>
      <c r="B6" s="59" t="s">
        <v>109</v>
      </c>
      <c r="C6" s="59" t="s">
        <v>110</v>
      </c>
      <c r="D6" s="59" t="s">
        <v>111</v>
      </c>
      <c r="E6" s="59"/>
      <c r="F6" s="59" t="s">
        <v>112</v>
      </c>
      <c r="G6" s="68" t="s">
        <v>113</v>
      </c>
      <c r="H6" s="59" t="s">
        <v>114</v>
      </c>
      <c r="I6" s="59" t="s">
        <v>115</v>
      </c>
      <c r="J6" s="59" t="s">
        <v>116</v>
      </c>
      <c r="K6" s="59" t="s">
        <v>11</v>
      </c>
      <c r="L6" s="59" t="s">
        <v>15</v>
      </c>
      <c r="M6" s="69" t="s">
        <v>117</v>
      </c>
    </row>
    <row r="7" spans="1:13" x14ac:dyDescent="0.25">
      <c r="A7" s="62">
        <v>11</v>
      </c>
      <c r="B7" s="62">
        <v>9</v>
      </c>
      <c r="C7" s="62">
        <v>2022</v>
      </c>
      <c r="D7" s="63" t="s">
        <v>227</v>
      </c>
      <c r="E7" s="63"/>
      <c r="F7" s="70" t="s">
        <v>261</v>
      </c>
      <c r="G7" s="63" t="s">
        <v>229</v>
      </c>
      <c r="H7" s="71" t="s">
        <v>119</v>
      </c>
      <c r="I7" s="70" t="s">
        <v>120</v>
      </c>
      <c r="J7" s="64">
        <v>1500</v>
      </c>
      <c r="K7" s="62">
        <v>8</v>
      </c>
      <c r="L7" s="65">
        <f t="shared" ref="L7:L130" si="0">J7/K7</f>
        <v>187.5</v>
      </c>
      <c r="M7" s="197" t="s">
        <v>243</v>
      </c>
    </row>
    <row r="8" spans="1:13" x14ac:dyDescent="0.25">
      <c r="A8" s="62">
        <v>11</v>
      </c>
      <c r="B8" s="62">
        <v>9</v>
      </c>
      <c r="C8" s="62">
        <v>2022</v>
      </c>
      <c r="D8" s="63" t="s">
        <v>227</v>
      </c>
      <c r="E8" s="63"/>
      <c r="F8" s="215" t="s">
        <v>261</v>
      </c>
      <c r="G8" s="63" t="s">
        <v>229</v>
      </c>
      <c r="H8" s="71" t="s">
        <v>125</v>
      </c>
      <c r="I8" s="82" t="s">
        <v>120</v>
      </c>
      <c r="J8" s="64">
        <v>1635</v>
      </c>
      <c r="K8" s="62">
        <v>8</v>
      </c>
      <c r="L8" s="60">
        <f t="shared" si="0"/>
        <v>204.375</v>
      </c>
      <c r="M8" s="197" t="s">
        <v>243</v>
      </c>
    </row>
    <row r="9" spans="1:13" x14ac:dyDescent="0.25">
      <c r="A9" s="62">
        <v>11</v>
      </c>
      <c r="B9" s="62">
        <v>9</v>
      </c>
      <c r="C9" s="62">
        <v>2022</v>
      </c>
      <c r="D9" s="63" t="s">
        <v>227</v>
      </c>
      <c r="E9" s="63"/>
      <c r="F9" s="215" t="s">
        <v>261</v>
      </c>
      <c r="G9" s="63" t="s">
        <v>229</v>
      </c>
      <c r="H9" s="178" t="s">
        <v>131</v>
      </c>
      <c r="I9" s="215" t="s">
        <v>120</v>
      </c>
      <c r="J9" s="64">
        <v>1426</v>
      </c>
      <c r="K9" s="62">
        <v>8</v>
      </c>
      <c r="L9" s="65">
        <f t="shared" si="0"/>
        <v>178.25</v>
      </c>
      <c r="M9" s="197" t="s">
        <v>243</v>
      </c>
    </row>
    <row r="10" spans="1:13" x14ac:dyDescent="0.25">
      <c r="A10" s="62">
        <v>11</v>
      </c>
      <c r="B10" s="62">
        <v>9</v>
      </c>
      <c r="C10" s="62">
        <v>2022</v>
      </c>
      <c r="D10" s="63" t="s">
        <v>227</v>
      </c>
      <c r="E10" s="63"/>
      <c r="F10" s="215" t="s">
        <v>261</v>
      </c>
      <c r="G10" s="63" t="s">
        <v>229</v>
      </c>
      <c r="H10" s="71" t="s">
        <v>121</v>
      </c>
      <c r="I10" s="215" t="s">
        <v>226</v>
      </c>
      <c r="J10" s="64">
        <v>1469</v>
      </c>
      <c r="K10" s="62">
        <v>8</v>
      </c>
      <c r="L10" s="65">
        <f t="shared" si="0"/>
        <v>183.625</v>
      </c>
      <c r="M10" s="303" t="s">
        <v>203</v>
      </c>
    </row>
    <row r="11" spans="1:13" x14ac:dyDescent="0.25">
      <c r="A11" s="62">
        <v>11</v>
      </c>
      <c r="B11" s="62">
        <v>9</v>
      </c>
      <c r="C11" s="62">
        <v>2022</v>
      </c>
      <c r="D11" s="63" t="s">
        <v>227</v>
      </c>
      <c r="E11" s="63"/>
      <c r="F11" s="215" t="s">
        <v>261</v>
      </c>
      <c r="G11" s="63" t="s">
        <v>229</v>
      </c>
      <c r="H11" s="178" t="s">
        <v>223</v>
      </c>
      <c r="I11" s="215" t="s">
        <v>226</v>
      </c>
      <c r="J11" s="64">
        <v>1336</v>
      </c>
      <c r="K11" s="62">
        <v>8</v>
      </c>
      <c r="L11" s="65">
        <f t="shared" si="0"/>
        <v>167</v>
      </c>
      <c r="M11" s="198" t="s">
        <v>203</v>
      </c>
    </row>
    <row r="12" spans="1:13" x14ac:dyDescent="0.25">
      <c r="A12" s="62">
        <v>11</v>
      </c>
      <c r="B12" s="62">
        <v>9</v>
      </c>
      <c r="C12" s="62">
        <v>2022</v>
      </c>
      <c r="D12" s="63" t="s">
        <v>227</v>
      </c>
      <c r="E12" s="63"/>
      <c r="F12" s="215" t="s">
        <v>261</v>
      </c>
      <c r="G12" s="63" t="s">
        <v>229</v>
      </c>
      <c r="H12" s="178" t="s">
        <v>126</v>
      </c>
      <c r="I12" s="215" t="s">
        <v>225</v>
      </c>
      <c r="J12" s="64">
        <v>1051</v>
      </c>
      <c r="K12" s="62">
        <v>8</v>
      </c>
      <c r="L12" s="65">
        <f t="shared" si="0"/>
        <v>131.375</v>
      </c>
      <c r="M12" s="174" t="s">
        <v>231</v>
      </c>
    </row>
    <row r="13" spans="1:13" x14ac:dyDescent="0.25">
      <c r="A13" s="62">
        <v>18</v>
      </c>
      <c r="B13" s="62">
        <v>9</v>
      </c>
      <c r="C13" s="62">
        <v>2022</v>
      </c>
      <c r="D13" s="63" t="s">
        <v>272</v>
      </c>
      <c r="E13" s="63"/>
      <c r="F13" s="217" t="s">
        <v>273</v>
      </c>
      <c r="G13" s="63" t="s">
        <v>274</v>
      </c>
      <c r="H13" s="178" t="s">
        <v>131</v>
      </c>
      <c r="I13" s="217"/>
      <c r="J13" s="64">
        <v>2693</v>
      </c>
      <c r="K13" s="62">
        <v>15</v>
      </c>
      <c r="L13" s="65">
        <f t="shared" si="0"/>
        <v>179.53333333333333</v>
      </c>
      <c r="M13" s="217" t="s">
        <v>275</v>
      </c>
    </row>
    <row r="14" spans="1:13" x14ac:dyDescent="0.25">
      <c r="A14" s="62">
        <v>18</v>
      </c>
      <c r="B14" s="62">
        <v>9</v>
      </c>
      <c r="C14" s="62">
        <v>2022</v>
      </c>
      <c r="D14" s="63" t="s">
        <v>276</v>
      </c>
      <c r="E14" s="63"/>
      <c r="F14" s="217" t="s">
        <v>18</v>
      </c>
      <c r="G14" s="63" t="s">
        <v>118</v>
      </c>
      <c r="H14" s="71" t="s">
        <v>119</v>
      </c>
      <c r="I14" s="217" t="s">
        <v>120</v>
      </c>
      <c r="J14" s="64">
        <v>2665</v>
      </c>
      <c r="K14" s="62">
        <v>15</v>
      </c>
      <c r="L14" s="65">
        <f t="shared" si="0"/>
        <v>177.66666666666666</v>
      </c>
      <c r="M14" s="225" t="s">
        <v>283</v>
      </c>
    </row>
    <row r="15" spans="1:13" x14ac:dyDescent="0.25">
      <c r="A15" s="62">
        <v>18</v>
      </c>
      <c r="B15" s="62">
        <v>9</v>
      </c>
      <c r="C15" s="62">
        <v>2022</v>
      </c>
      <c r="D15" s="63" t="s">
        <v>276</v>
      </c>
      <c r="E15" s="63"/>
      <c r="F15" s="217" t="s">
        <v>18</v>
      </c>
      <c r="G15" s="63" t="s">
        <v>118</v>
      </c>
      <c r="H15" s="71" t="s">
        <v>121</v>
      </c>
      <c r="I15" s="217" t="s">
        <v>120</v>
      </c>
      <c r="J15" s="64">
        <v>2820</v>
      </c>
      <c r="K15" s="62">
        <v>15</v>
      </c>
      <c r="L15" s="65">
        <f t="shared" si="0"/>
        <v>188</v>
      </c>
      <c r="M15" s="225" t="s">
        <v>283</v>
      </c>
    </row>
    <row r="16" spans="1:13" x14ac:dyDescent="0.25">
      <c r="A16" s="62">
        <v>18</v>
      </c>
      <c r="B16" s="62">
        <v>9</v>
      </c>
      <c r="C16" s="62">
        <v>2022</v>
      </c>
      <c r="D16" s="63" t="s">
        <v>276</v>
      </c>
      <c r="E16" s="63"/>
      <c r="F16" s="217" t="s">
        <v>18</v>
      </c>
      <c r="G16" s="63" t="s">
        <v>118</v>
      </c>
      <c r="H16" s="178" t="s">
        <v>224</v>
      </c>
      <c r="I16" s="217" t="s">
        <v>120</v>
      </c>
      <c r="J16" s="64">
        <v>2916</v>
      </c>
      <c r="K16" s="62">
        <v>15</v>
      </c>
      <c r="L16" s="230">
        <f t="shared" si="0"/>
        <v>194.4</v>
      </c>
      <c r="M16" s="225" t="s">
        <v>283</v>
      </c>
    </row>
    <row r="17" spans="1:13" x14ac:dyDescent="0.25">
      <c r="A17" s="62">
        <v>18</v>
      </c>
      <c r="B17" s="62">
        <v>9</v>
      </c>
      <c r="C17" s="62">
        <v>2022</v>
      </c>
      <c r="D17" s="63" t="s">
        <v>276</v>
      </c>
      <c r="E17" s="63"/>
      <c r="F17" s="217" t="s">
        <v>18</v>
      </c>
      <c r="G17" s="63" t="s">
        <v>118</v>
      </c>
      <c r="H17" s="178" t="s">
        <v>126</v>
      </c>
      <c r="I17" s="217"/>
      <c r="J17" s="64">
        <v>2190</v>
      </c>
      <c r="K17" s="62">
        <v>15</v>
      </c>
      <c r="L17" s="65">
        <f t="shared" si="0"/>
        <v>146</v>
      </c>
      <c r="M17" s="217" t="s">
        <v>286</v>
      </c>
    </row>
    <row r="18" spans="1:13" x14ac:dyDescent="0.25">
      <c r="A18" s="62">
        <v>18</v>
      </c>
      <c r="B18" s="62">
        <v>9</v>
      </c>
      <c r="C18" s="62">
        <v>2022</v>
      </c>
      <c r="D18" s="63" t="s">
        <v>276</v>
      </c>
      <c r="E18" s="63"/>
      <c r="F18" s="217" t="s">
        <v>18</v>
      </c>
      <c r="G18" s="63" t="s">
        <v>118</v>
      </c>
      <c r="H18" s="178" t="s">
        <v>124</v>
      </c>
      <c r="I18" s="217" t="s">
        <v>226</v>
      </c>
      <c r="J18" s="64">
        <v>2926</v>
      </c>
      <c r="K18" s="62">
        <v>15</v>
      </c>
      <c r="L18" s="201">
        <f t="shared" si="0"/>
        <v>195.06666666666666</v>
      </c>
      <c r="M18" s="217" t="s">
        <v>285</v>
      </c>
    </row>
    <row r="19" spans="1:13" x14ac:dyDescent="0.25">
      <c r="A19" s="62">
        <v>18</v>
      </c>
      <c r="B19" s="62">
        <v>9</v>
      </c>
      <c r="C19" s="62">
        <v>2022</v>
      </c>
      <c r="D19" s="63" t="s">
        <v>276</v>
      </c>
      <c r="E19" s="63"/>
      <c r="F19" s="217" t="s">
        <v>18</v>
      </c>
      <c r="G19" s="63" t="s">
        <v>118</v>
      </c>
      <c r="H19" s="178" t="s">
        <v>277</v>
      </c>
      <c r="I19" s="217" t="s">
        <v>226</v>
      </c>
      <c r="J19" s="64">
        <v>2420</v>
      </c>
      <c r="K19" s="62">
        <v>15</v>
      </c>
      <c r="L19" s="65">
        <f t="shared" si="0"/>
        <v>161.33333333333334</v>
      </c>
      <c r="M19" s="225" t="s">
        <v>285</v>
      </c>
    </row>
    <row r="20" spans="1:13" x14ac:dyDescent="0.25">
      <c r="A20" s="62">
        <v>18</v>
      </c>
      <c r="B20" s="62">
        <v>9</v>
      </c>
      <c r="C20" s="62">
        <v>2022</v>
      </c>
      <c r="D20" s="63" t="s">
        <v>276</v>
      </c>
      <c r="E20" s="63"/>
      <c r="F20" s="217" t="s">
        <v>18</v>
      </c>
      <c r="G20" s="63" t="s">
        <v>118</v>
      </c>
      <c r="H20" s="178" t="s">
        <v>239</v>
      </c>
      <c r="I20" s="217" t="s">
        <v>226</v>
      </c>
      <c r="J20" s="64">
        <v>2692</v>
      </c>
      <c r="K20" s="62">
        <v>15</v>
      </c>
      <c r="L20" s="65">
        <f t="shared" si="0"/>
        <v>179.46666666666667</v>
      </c>
      <c r="M20" s="225" t="s">
        <v>285</v>
      </c>
    </row>
    <row r="21" spans="1:13" x14ac:dyDescent="0.25">
      <c r="A21" s="62">
        <v>18</v>
      </c>
      <c r="B21" s="62">
        <v>9</v>
      </c>
      <c r="C21" s="62">
        <v>2022</v>
      </c>
      <c r="D21" s="63" t="s">
        <v>276</v>
      </c>
      <c r="E21" s="63"/>
      <c r="F21" s="217" t="s">
        <v>18</v>
      </c>
      <c r="G21" s="63" t="s">
        <v>118</v>
      </c>
      <c r="H21" s="178" t="s">
        <v>278</v>
      </c>
      <c r="I21" s="217"/>
      <c r="J21" s="64">
        <v>2519</v>
      </c>
      <c r="K21" s="62">
        <v>15</v>
      </c>
      <c r="L21" s="65">
        <f t="shared" si="0"/>
        <v>167.93333333333334</v>
      </c>
      <c r="M21" s="217" t="s">
        <v>284</v>
      </c>
    </row>
    <row r="22" spans="1:13" x14ac:dyDescent="0.25">
      <c r="A22" s="62">
        <v>18</v>
      </c>
      <c r="B22" s="62">
        <v>9</v>
      </c>
      <c r="C22" s="62">
        <v>2022</v>
      </c>
      <c r="D22" s="63" t="s">
        <v>276</v>
      </c>
      <c r="E22" s="63"/>
      <c r="F22" s="217" t="s">
        <v>18</v>
      </c>
      <c r="G22" s="63" t="s">
        <v>118</v>
      </c>
      <c r="H22" s="178" t="s">
        <v>279</v>
      </c>
      <c r="I22" s="217" t="s">
        <v>225</v>
      </c>
      <c r="J22" s="64">
        <v>2720</v>
      </c>
      <c r="K22" s="62">
        <v>15</v>
      </c>
      <c r="L22" s="65">
        <f t="shared" si="0"/>
        <v>181.33333333333334</v>
      </c>
      <c r="M22" s="217" t="s">
        <v>287</v>
      </c>
    </row>
    <row r="23" spans="1:13" x14ac:dyDescent="0.25">
      <c r="A23" s="62">
        <v>18</v>
      </c>
      <c r="B23" s="62">
        <v>9</v>
      </c>
      <c r="C23" s="62">
        <v>2022</v>
      </c>
      <c r="D23" s="63" t="s">
        <v>276</v>
      </c>
      <c r="E23" s="63"/>
      <c r="F23" s="217" t="s">
        <v>18</v>
      </c>
      <c r="G23" s="63" t="s">
        <v>118</v>
      </c>
      <c r="H23" s="178" t="s">
        <v>246</v>
      </c>
      <c r="I23" s="217" t="s">
        <v>225</v>
      </c>
      <c r="J23" s="64">
        <v>2684</v>
      </c>
      <c r="K23" s="62">
        <v>15</v>
      </c>
      <c r="L23" s="65">
        <f t="shared" si="0"/>
        <v>178.93333333333334</v>
      </c>
      <c r="M23" s="225" t="s">
        <v>287</v>
      </c>
    </row>
    <row r="24" spans="1:13" x14ac:dyDescent="0.25">
      <c r="A24" s="62">
        <v>25</v>
      </c>
      <c r="B24" s="62">
        <v>9</v>
      </c>
      <c r="C24" s="62">
        <v>2022</v>
      </c>
      <c r="D24" s="63" t="s">
        <v>303</v>
      </c>
      <c r="E24" s="63"/>
      <c r="F24" s="229" t="s">
        <v>301</v>
      </c>
      <c r="G24" s="63" t="s">
        <v>133</v>
      </c>
      <c r="H24" s="178" t="s">
        <v>238</v>
      </c>
      <c r="I24" s="229"/>
      <c r="J24" s="64">
        <v>1090</v>
      </c>
      <c r="K24" s="62">
        <v>8</v>
      </c>
      <c r="L24" s="65">
        <f t="shared" si="0"/>
        <v>136.25</v>
      </c>
      <c r="M24" s="229" t="s">
        <v>302</v>
      </c>
    </row>
    <row r="25" spans="1:13" x14ac:dyDescent="0.25">
      <c r="A25" s="62">
        <v>2</v>
      </c>
      <c r="B25" s="62">
        <v>10</v>
      </c>
      <c r="C25" s="62">
        <v>2022</v>
      </c>
      <c r="D25" s="63" t="s">
        <v>304</v>
      </c>
      <c r="E25" s="63"/>
      <c r="F25" s="232" t="s">
        <v>305</v>
      </c>
      <c r="G25" s="63" t="s">
        <v>118</v>
      </c>
      <c r="H25" s="178" t="s">
        <v>224</v>
      </c>
      <c r="I25" s="232"/>
      <c r="J25" s="64">
        <v>3387</v>
      </c>
      <c r="K25" s="62">
        <v>18</v>
      </c>
      <c r="L25" s="65">
        <f t="shared" si="0"/>
        <v>188.16666666666666</v>
      </c>
      <c r="M25" s="232" t="s">
        <v>302</v>
      </c>
    </row>
    <row r="26" spans="1:13" x14ac:dyDescent="0.25">
      <c r="A26" s="62">
        <v>2</v>
      </c>
      <c r="B26" s="62">
        <v>10</v>
      </c>
      <c r="C26" s="62">
        <v>2022</v>
      </c>
      <c r="D26" s="63" t="s">
        <v>304</v>
      </c>
      <c r="E26" s="63"/>
      <c r="F26" s="232" t="s">
        <v>305</v>
      </c>
      <c r="G26" s="63" t="s">
        <v>118</v>
      </c>
      <c r="H26" s="71" t="s">
        <v>121</v>
      </c>
      <c r="I26" s="232"/>
      <c r="J26" s="64">
        <v>3403</v>
      </c>
      <c r="K26" s="62">
        <v>18</v>
      </c>
      <c r="L26" s="65">
        <f t="shared" si="0"/>
        <v>189.05555555555554</v>
      </c>
      <c r="M26" s="232" t="s">
        <v>275</v>
      </c>
    </row>
    <row r="27" spans="1:13" x14ac:dyDescent="0.25">
      <c r="A27" s="62">
        <v>2</v>
      </c>
      <c r="B27" s="62">
        <v>10</v>
      </c>
      <c r="C27" s="62">
        <v>2022</v>
      </c>
      <c r="D27" s="63" t="s">
        <v>304</v>
      </c>
      <c r="E27" s="63"/>
      <c r="F27" s="232" t="s">
        <v>305</v>
      </c>
      <c r="G27" s="63" t="s">
        <v>118</v>
      </c>
      <c r="H27" s="178" t="s">
        <v>279</v>
      </c>
      <c r="I27" s="232"/>
      <c r="J27" s="64">
        <v>2787</v>
      </c>
      <c r="K27" s="62">
        <v>15</v>
      </c>
      <c r="L27" s="65">
        <f t="shared" si="0"/>
        <v>185.8</v>
      </c>
      <c r="M27" s="232" t="s">
        <v>311</v>
      </c>
    </row>
    <row r="28" spans="1:13" x14ac:dyDescent="0.25">
      <c r="A28" s="62">
        <v>2</v>
      </c>
      <c r="B28" s="62">
        <v>10</v>
      </c>
      <c r="C28" s="62">
        <v>2022</v>
      </c>
      <c r="D28" s="63" t="s">
        <v>304</v>
      </c>
      <c r="E28" s="63"/>
      <c r="F28" s="232" t="s">
        <v>305</v>
      </c>
      <c r="G28" s="63" t="s">
        <v>118</v>
      </c>
      <c r="H28" s="71" t="s">
        <v>119</v>
      </c>
      <c r="I28" s="232" t="s">
        <v>120</v>
      </c>
      <c r="J28" s="64">
        <v>2517</v>
      </c>
      <c r="K28" s="62">
        <v>15</v>
      </c>
      <c r="L28" s="65">
        <f t="shared" si="0"/>
        <v>167.8</v>
      </c>
      <c r="M28" s="232" t="s">
        <v>306</v>
      </c>
    </row>
    <row r="29" spans="1:13" x14ac:dyDescent="0.25">
      <c r="A29" s="62">
        <v>2</v>
      </c>
      <c r="B29" s="62">
        <v>10</v>
      </c>
      <c r="C29" s="62">
        <v>2022</v>
      </c>
      <c r="D29" s="63" t="s">
        <v>304</v>
      </c>
      <c r="E29" s="63"/>
      <c r="F29" s="232" t="s">
        <v>305</v>
      </c>
      <c r="G29" s="63" t="s">
        <v>118</v>
      </c>
      <c r="H29" s="178" t="s">
        <v>246</v>
      </c>
      <c r="I29" s="232" t="s">
        <v>120</v>
      </c>
      <c r="J29" s="64">
        <v>2727</v>
      </c>
      <c r="K29" s="62">
        <v>15</v>
      </c>
      <c r="L29" s="65">
        <f t="shared" si="0"/>
        <v>181.8</v>
      </c>
      <c r="M29" s="232" t="s">
        <v>306</v>
      </c>
    </row>
    <row r="30" spans="1:13" x14ac:dyDescent="0.25">
      <c r="A30" s="62">
        <v>2</v>
      </c>
      <c r="B30" s="62">
        <v>10</v>
      </c>
      <c r="C30" s="62">
        <v>2022</v>
      </c>
      <c r="D30" s="63" t="s">
        <v>304</v>
      </c>
      <c r="E30" s="63"/>
      <c r="F30" s="232" t="s">
        <v>305</v>
      </c>
      <c r="G30" s="63" t="s">
        <v>118</v>
      </c>
      <c r="H30" s="178" t="s">
        <v>126</v>
      </c>
      <c r="I30" s="232"/>
      <c r="J30" s="64">
        <v>2323</v>
      </c>
      <c r="K30" s="62">
        <v>15</v>
      </c>
      <c r="L30" s="65">
        <f t="shared" si="0"/>
        <v>154.86666666666667</v>
      </c>
      <c r="M30" s="232" t="s">
        <v>307</v>
      </c>
    </row>
    <row r="31" spans="1:13" x14ac:dyDescent="0.25">
      <c r="A31" s="62">
        <v>2</v>
      </c>
      <c r="B31" s="62">
        <v>10</v>
      </c>
      <c r="C31" s="62">
        <v>2022</v>
      </c>
      <c r="D31" s="63" t="s">
        <v>304</v>
      </c>
      <c r="E31" s="63"/>
      <c r="F31" s="232" t="s">
        <v>305</v>
      </c>
      <c r="G31" s="63" t="s">
        <v>118</v>
      </c>
      <c r="H31" s="178" t="s">
        <v>308</v>
      </c>
      <c r="I31" s="232"/>
      <c r="J31" s="64">
        <v>2007</v>
      </c>
      <c r="K31" s="62">
        <v>15</v>
      </c>
      <c r="L31" s="65">
        <f t="shared" si="0"/>
        <v>133.80000000000001</v>
      </c>
      <c r="M31" s="232" t="s">
        <v>309</v>
      </c>
    </row>
    <row r="32" spans="1:13" x14ac:dyDescent="0.25">
      <c r="A32" s="62">
        <v>9</v>
      </c>
      <c r="B32" s="62">
        <v>10</v>
      </c>
      <c r="C32" s="62">
        <v>2022</v>
      </c>
      <c r="D32" s="63" t="s">
        <v>312</v>
      </c>
      <c r="E32" s="63"/>
      <c r="F32" s="235" t="s">
        <v>313</v>
      </c>
      <c r="G32" s="63" t="s">
        <v>133</v>
      </c>
      <c r="H32" s="178" t="s">
        <v>278</v>
      </c>
      <c r="I32" s="235" t="s">
        <v>120</v>
      </c>
      <c r="J32" s="64">
        <v>2337</v>
      </c>
      <c r="K32" s="62">
        <v>14</v>
      </c>
      <c r="L32" s="65">
        <f t="shared" si="0"/>
        <v>166.92857142857142</v>
      </c>
      <c r="M32" s="197" t="s">
        <v>314</v>
      </c>
    </row>
    <row r="33" spans="1:13" x14ac:dyDescent="0.25">
      <c r="A33" s="62">
        <v>9</v>
      </c>
      <c r="B33" s="62">
        <v>10</v>
      </c>
      <c r="C33" s="62">
        <v>2022</v>
      </c>
      <c r="D33" s="63" t="s">
        <v>312</v>
      </c>
      <c r="E33" s="63"/>
      <c r="F33" s="235" t="s">
        <v>313</v>
      </c>
      <c r="G33" s="63" t="s">
        <v>133</v>
      </c>
      <c r="H33" s="178" t="s">
        <v>122</v>
      </c>
      <c r="I33" s="235" t="s">
        <v>120</v>
      </c>
      <c r="J33" s="64">
        <v>2523</v>
      </c>
      <c r="K33" s="62">
        <v>14</v>
      </c>
      <c r="L33" s="65">
        <f t="shared" si="0"/>
        <v>180.21428571428572</v>
      </c>
      <c r="M33" s="197" t="s">
        <v>314</v>
      </c>
    </row>
    <row r="34" spans="1:13" x14ac:dyDescent="0.25">
      <c r="A34" s="62">
        <v>9</v>
      </c>
      <c r="B34" s="62">
        <v>10</v>
      </c>
      <c r="C34" s="62">
        <v>2022</v>
      </c>
      <c r="D34" s="63" t="s">
        <v>312</v>
      </c>
      <c r="E34" s="63"/>
      <c r="F34" s="235" t="s">
        <v>313</v>
      </c>
      <c r="G34" s="63" t="s">
        <v>133</v>
      </c>
      <c r="H34" s="178" t="s">
        <v>246</v>
      </c>
      <c r="I34" s="235" t="s">
        <v>226</v>
      </c>
      <c r="J34" s="64">
        <v>2256</v>
      </c>
      <c r="K34" s="62">
        <v>14</v>
      </c>
      <c r="L34" s="65">
        <f t="shared" si="0"/>
        <v>161.14285714285714</v>
      </c>
      <c r="M34" s="198" t="s">
        <v>203</v>
      </c>
    </row>
    <row r="35" spans="1:13" x14ac:dyDescent="0.25">
      <c r="A35" s="62">
        <v>9</v>
      </c>
      <c r="B35" s="62">
        <v>10</v>
      </c>
      <c r="C35" s="62">
        <v>2022</v>
      </c>
      <c r="D35" s="63" t="s">
        <v>312</v>
      </c>
      <c r="E35" s="63"/>
      <c r="F35" s="235" t="s">
        <v>313</v>
      </c>
      <c r="G35" s="63" t="s">
        <v>133</v>
      </c>
      <c r="H35" s="71" t="s">
        <v>119</v>
      </c>
      <c r="I35" s="235" t="s">
        <v>226</v>
      </c>
      <c r="J35" s="64">
        <v>2457</v>
      </c>
      <c r="K35" s="62">
        <v>14</v>
      </c>
      <c r="L35" s="65">
        <f t="shared" si="0"/>
        <v>175.5</v>
      </c>
      <c r="M35" s="198" t="s">
        <v>203</v>
      </c>
    </row>
    <row r="36" spans="1:13" x14ac:dyDescent="0.25">
      <c r="A36" s="62">
        <v>9</v>
      </c>
      <c r="B36" s="62">
        <v>10</v>
      </c>
      <c r="C36" s="62">
        <v>2022</v>
      </c>
      <c r="D36" s="63" t="s">
        <v>312</v>
      </c>
      <c r="E36" s="63"/>
      <c r="F36" s="235" t="s">
        <v>313</v>
      </c>
      <c r="G36" s="63" t="s">
        <v>133</v>
      </c>
      <c r="H36" s="71" t="s">
        <v>128</v>
      </c>
      <c r="I36" s="235" t="s">
        <v>225</v>
      </c>
      <c r="J36" s="64">
        <v>2255</v>
      </c>
      <c r="K36" s="62">
        <v>14</v>
      </c>
      <c r="L36" s="65">
        <f t="shared" si="0"/>
        <v>161.07142857142858</v>
      </c>
      <c r="M36" s="236" t="s">
        <v>315</v>
      </c>
    </row>
    <row r="37" spans="1:13" x14ac:dyDescent="0.25">
      <c r="A37" s="62">
        <v>9</v>
      </c>
      <c r="B37" s="62">
        <v>10</v>
      </c>
      <c r="C37" s="62">
        <v>2022</v>
      </c>
      <c r="D37" s="63" t="s">
        <v>312</v>
      </c>
      <c r="E37" s="63"/>
      <c r="F37" s="235" t="s">
        <v>313</v>
      </c>
      <c r="G37" s="63" t="s">
        <v>133</v>
      </c>
      <c r="H37" s="178" t="s">
        <v>134</v>
      </c>
      <c r="I37" s="235" t="s">
        <v>225</v>
      </c>
      <c r="J37" s="64">
        <v>2290</v>
      </c>
      <c r="K37" s="62">
        <v>14</v>
      </c>
      <c r="L37" s="65">
        <f t="shared" si="0"/>
        <v>163.57142857142858</v>
      </c>
      <c r="M37" s="236" t="s">
        <v>315</v>
      </c>
    </row>
    <row r="38" spans="1:13" x14ac:dyDescent="0.25">
      <c r="A38" s="62">
        <v>9</v>
      </c>
      <c r="B38" s="62">
        <v>10</v>
      </c>
      <c r="C38" s="62">
        <v>2022</v>
      </c>
      <c r="D38" s="63" t="s">
        <v>312</v>
      </c>
      <c r="E38" s="63"/>
      <c r="F38" s="235" t="s">
        <v>313</v>
      </c>
      <c r="G38" s="63" t="s">
        <v>133</v>
      </c>
      <c r="H38" s="71" t="s">
        <v>127</v>
      </c>
      <c r="I38" s="235" t="s">
        <v>316</v>
      </c>
      <c r="J38" s="64">
        <v>2296</v>
      </c>
      <c r="K38" s="62">
        <v>14</v>
      </c>
      <c r="L38" s="65">
        <f t="shared" si="0"/>
        <v>164</v>
      </c>
      <c r="M38" s="235" t="s">
        <v>318</v>
      </c>
    </row>
    <row r="39" spans="1:13" x14ac:dyDescent="0.25">
      <c r="A39" s="62">
        <v>9</v>
      </c>
      <c r="B39" s="62">
        <v>10</v>
      </c>
      <c r="C39" s="62">
        <v>2022</v>
      </c>
      <c r="D39" s="63" t="s">
        <v>312</v>
      </c>
      <c r="E39" s="63"/>
      <c r="F39" s="235" t="s">
        <v>313</v>
      </c>
      <c r="G39" s="63" t="s">
        <v>133</v>
      </c>
      <c r="H39" s="178" t="s">
        <v>224</v>
      </c>
      <c r="I39" s="235" t="s">
        <v>316</v>
      </c>
      <c r="J39" s="64">
        <v>2332</v>
      </c>
      <c r="K39" s="62">
        <v>14</v>
      </c>
      <c r="L39" s="65">
        <f t="shared" si="0"/>
        <v>166.57142857142858</v>
      </c>
      <c r="M39" s="235" t="s">
        <v>318</v>
      </c>
    </row>
    <row r="40" spans="1:13" x14ac:dyDescent="0.25">
      <c r="A40" s="62">
        <v>9</v>
      </c>
      <c r="B40" s="62">
        <v>10</v>
      </c>
      <c r="C40" s="62">
        <v>2022</v>
      </c>
      <c r="D40" s="63" t="s">
        <v>312</v>
      </c>
      <c r="E40" s="63"/>
      <c r="F40" s="235" t="s">
        <v>313</v>
      </c>
      <c r="G40" s="63" t="s">
        <v>133</v>
      </c>
      <c r="H40" s="71" t="s">
        <v>121</v>
      </c>
      <c r="I40" s="235" t="s">
        <v>317</v>
      </c>
      <c r="J40" s="64">
        <v>1354</v>
      </c>
      <c r="K40" s="62">
        <v>8</v>
      </c>
      <c r="L40" s="65">
        <f t="shared" si="0"/>
        <v>169.25</v>
      </c>
      <c r="M40" s="235" t="s">
        <v>319</v>
      </c>
    </row>
    <row r="41" spans="1:13" x14ac:dyDescent="0.25">
      <c r="A41" s="62">
        <v>9</v>
      </c>
      <c r="B41" s="62">
        <v>10</v>
      </c>
      <c r="C41" s="62">
        <v>2022</v>
      </c>
      <c r="D41" s="63" t="s">
        <v>312</v>
      </c>
      <c r="E41" s="63"/>
      <c r="F41" s="235" t="s">
        <v>313</v>
      </c>
      <c r="G41" s="63" t="s">
        <v>133</v>
      </c>
      <c r="H41" s="178" t="s">
        <v>279</v>
      </c>
      <c r="I41" s="235" t="s">
        <v>317</v>
      </c>
      <c r="J41" s="64">
        <v>1265</v>
      </c>
      <c r="K41" s="62">
        <v>8</v>
      </c>
      <c r="L41" s="65">
        <f t="shared" si="0"/>
        <v>158.125</v>
      </c>
      <c r="M41" s="235" t="s">
        <v>319</v>
      </c>
    </row>
    <row r="42" spans="1:13" x14ac:dyDescent="0.25">
      <c r="A42" s="62">
        <v>9</v>
      </c>
      <c r="B42" s="62">
        <v>10</v>
      </c>
      <c r="C42" s="62">
        <v>2022</v>
      </c>
      <c r="D42" s="63" t="s">
        <v>330</v>
      </c>
      <c r="E42" s="63"/>
      <c r="F42" s="235" t="s">
        <v>313</v>
      </c>
      <c r="G42" s="63" t="s">
        <v>118</v>
      </c>
      <c r="H42" s="178" t="s">
        <v>129</v>
      </c>
      <c r="I42" s="235" t="s">
        <v>320</v>
      </c>
      <c r="J42" s="64">
        <v>1269</v>
      </c>
      <c r="K42" s="62">
        <v>8</v>
      </c>
      <c r="L42" s="65">
        <f t="shared" si="0"/>
        <v>158.625</v>
      </c>
      <c r="M42" s="198" t="s">
        <v>203</v>
      </c>
    </row>
    <row r="43" spans="1:13" x14ac:dyDescent="0.25">
      <c r="A43" s="62">
        <v>9</v>
      </c>
      <c r="B43" s="62">
        <v>10</v>
      </c>
      <c r="C43" s="62">
        <v>2022</v>
      </c>
      <c r="D43" s="63" t="s">
        <v>330</v>
      </c>
      <c r="E43" s="63"/>
      <c r="F43" s="235" t="s">
        <v>313</v>
      </c>
      <c r="G43" s="63" t="s">
        <v>118</v>
      </c>
      <c r="H43" s="178" t="s">
        <v>223</v>
      </c>
      <c r="I43" s="235" t="s">
        <v>320</v>
      </c>
      <c r="J43" s="64">
        <v>1434</v>
      </c>
      <c r="K43" s="62">
        <v>8</v>
      </c>
      <c r="L43" s="65">
        <f t="shared" si="0"/>
        <v>179.25</v>
      </c>
      <c r="M43" s="198" t="s">
        <v>203</v>
      </c>
    </row>
    <row r="44" spans="1:13" x14ac:dyDescent="0.25">
      <c r="A44" s="62">
        <v>9</v>
      </c>
      <c r="B44" s="62">
        <v>10</v>
      </c>
      <c r="C44" s="62">
        <v>2022</v>
      </c>
      <c r="D44" s="63" t="s">
        <v>330</v>
      </c>
      <c r="E44" s="63"/>
      <c r="F44" s="235" t="s">
        <v>313</v>
      </c>
      <c r="G44" s="63" t="s">
        <v>118</v>
      </c>
      <c r="H44" s="178" t="s">
        <v>131</v>
      </c>
      <c r="I44" s="235" t="s">
        <v>321</v>
      </c>
      <c r="J44" s="64">
        <v>1467</v>
      </c>
      <c r="K44" s="62">
        <v>8</v>
      </c>
      <c r="L44" s="65">
        <f t="shared" si="0"/>
        <v>183.375</v>
      </c>
      <c r="M44" s="198" t="s">
        <v>203</v>
      </c>
    </row>
    <row r="45" spans="1:13" x14ac:dyDescent="0.25">
      <c r="A45" s="62">
        <v>9</v>
      </c>
      <c r="B45" s="62">
        <v>10</v>
      </c>
      <c r="C45" s="62">
        <v>2022</v>
      </c>
      <c r="D45" s="63" t="s">
        <v>330</v>
      </c>
      <c r="E45" s="63"/>
      <c r="F45" s="235" t="s">
        <v>313</v>
      </c>
      <c r="G45" s="63" t="s">
        <v>118</v>
      </c>
      <c r="H45" s="71" t="s">
        <v>125</v>
      </c>
      <c r="I45" s="235" t="s">
        <v>321</v>
      </c>
      <c r="J45" s="64">
        <v>1575</v>
      </c>
      <c r="K45" s="62">
        <v>8</v>
      </c>
      <c r="L45" s="230">
        <f t="shared" si="0"/>
        <v>196.875</v>
      </c>
      <c r="M45" s="198" t="s">
        <v>203</v>
      </c>
    </row>
    <row r="46" spans="1:13" x14ac:dyDescent="0.25">
      <c r="A46" s="62">
        <v>9</v>
      </c>
      <c r="B46" s="62">
        <v>10</v>
      </c>
      <c r="C46" s="62">
        <v>2022</v>
      </c>
      <c r="D46" s="63" t="s">
        <v>330</v>
      </c>
      <c r="E46" s="63"/>
      <c r="F46" s="235" t="s">
        <v>313</v>
      </c>
      <c r="G46" s="63" t="s">
        <v>118</v>
      </c>
      <c r="H46" s="178" t="s">
        <v>124</v>
      </c>
      <c r="I46" s="235" t="s">
        <v>322</v>
      </c>
      <c r="J46" s="64">
        <v>1462</v>
      </c>
      <c r="K46" s="62">
        <v>8</v>
      </c>
      <c r="L46" s="65">
        <f t="shared" si="0"/>
        <v>182.75</v>
      </c>
      <c r="M46" s="235" t="s">
        <v>231</v>
      </c>
    </row>
    <row r="47" spans="1:13" x14ac:dyDescent="0.25">
      <c r="A47" s="62">
        <v>9</v>
      </c>
      <c r="B47" s="62">
        <v>10</v>
      </c>
      <c r="C47" s="62">
        <v>2022</v>
      </c>
      <c r="D47" s="63" t="s">
        <v>330</v>
      </c>
      <c r="E47" s="63"/>
      <c r="F47" s="235" t="s">
        <v>313</v>
      </c>
      <c r="G47" s="63" t="s">
        <v>118</v>
      </c>
      <c r="H47" s="178" t="s">
        <v>239</v>
      </c>
      <c r="I47" s="235" t="s">
        <v>322</v>
      </c>
      <c r="J47" s="64">
        <v>1474</v>
      </c>
      <c r="K47" s="62">
        <v>8</v>
      </c>
      <c r="L47" s="65">
        <f t="shared" si="0"/>
        <v>184.25</v>
      </c>
      <c r="M47" s="235" t="s">
        <v>231</v>
      </c>
    </row>
    <row r="48" spans="1:13" x14ac:dyDescent="0.25">
      <c r="A48" s="62">
        <v>9</v>
      </c>
      <c r="B48" s="62">
        <v>10</v>
      </c>
      <c r="C48" s="62">
        <v>2022</v>
      </c>
      <c r="D48" s="63" t="s">
        <v>323</v>
      </c>
      <c r="E48" s="63"/>
      <c r="F48" s="235" t="s">
        <v>313</v>
      </c>
      <c r="G48" s="63" t="s">
        <v>229</v>
      </c>
      <c r="H48" s="178" t="s">
        <v>324</v>
      </c>
      <c r="I48" s="235" t="s">
        <v>325</v>
      </c>
      <c r="J48" s="64">
        <v>1048</v>
      </c>
      <c r="K48" s="62">
        <v>8</v>
      </c>
      <c r="L48" s="65">
        <f t="shared" si="0"/>
        <v>131</v>
      </c>
      <c r="M48" s="235" t="s">
        <v>231</v>
      </c>
    </row>
    <row r="49" spans="1:13" x14ac:dyDescent="0.25">
      <c r="A49" s="62">
        <v>9</v>
      </c>
      <c r="B49" s="62">
        <v>10</v>
      </c>
      <c r="C49" s="62">
        <v>2022</v>
      </c>
      <c r="D49" s="63" t="s">
        <v>323</v>
      </c>
      <c r="E49" s="63"/>
      <c r="F49" s="235" t="s">
        <v>313</v>
      </c>
      <c r="G49" s="63" t="s">
        <v>229</v>
      </c>
      <c r="H49" s="178" t="s">
        <v>132</v>
      </c>
      <c r="I49" s="235" t="s">
        <v>325</v>
      </c>
      <c r="J49" s="64">
        <v>1053</v>
      </c>
      <c r="K49" s="62">
        <v>8</v>
      </c>
      <c r="L49" s="65">
        <f t="shared" si="0"/>
        <v>131.625</v>
      </c>
      <c r="M49" s="235" t="s">
        <v>231</v>
      </c>
    </row>
    <row r="50" spans="1:13" x14ac:dyDescent="0.25">
      <c r="A50" s="62">
        <v>9</v>
      </c>
      <c r="B50" s="62">
        <v>10</v>
      </c>
      <c r="C50" s="62">
        <v>2022</v>
      </c>
      <c r="D50" s="63" t="s">
        <v>323</v>
      </c>
      <c r="E50" s="63"/>
      <c r="F50" s="235" t="s">
        <v>313</v>
      </c>
      <c r="G50" s="63" t="s">
        <v>229</v>
      </c>
      <c r="H50" s="178" t="s">
        <v>230</v>
      </c>
      <c r="I50" s="235" t="s">
        <v>326</v>
      </c>
      <c r="J50" s="64">
        <v>1172</v>
      </c>
      <c r="K50" s="62">
        <v>8</v>
      </c>
      <c r="L50" s="65">
        <f t="shared" si="0"/>
        <v>146.5</v>
      </c>
      <c r="M50" s="198" t="s">
        <v>203</v>
      </c>
    </row>
    <row r="51" spans="1:13" x14ac:dyDescent="0.25">
      <c r="A51" s="62">
        <v>9</v>
      </c>
      <c r="B51" s="62">
        <v>10</v>
      </c>
      <c r="C51" s="62">
        <v>2022</v>
      </c>
      <c r="D51" s="63" t="s">
        <v>323</v>
      </c>
      <c r="E51" s="63"/>
      <c r="F51" s="235" t="s">
        <v>313</v>
      </c>
      <c r="G51" s="63" t="s">
        <v>229</v>
      </c>
      <c r="H51" s="178" t="s">
        <v>208</v>
      </c>
      <c r="I51" s="235" t="s">
        <v>326</v>
      </c>
      <c r="J51" s="64">
        <v>1284</v>
      </c>
      <c r="K51" s="62">
        <v>8</v>
      </c>
      <c r="L51" s="65">
        <f t="shared" si="0"/>
        <v>160.5</v>
      </c>
      <c r="M51" s="198" t="s">
        <v>203</v>
      </c>
    </row>
    <row r="52" spans="1:13" x14ac:dyDescent="0.25">
      <c r="A52" s="62">
        <v>9</v>
      </c>
      <c r="B52" s="62">
        <v>10</v>
      </c>
      <c r="C52" s="62">
        <v>2022</v>
      </c>
      <c r="D52" s="63" t="s">
        <v>323</v>
      </c>
      <c r="E52" s="63"/>
      <c r="F52" s="235" t="s">
        <v>313</v>
      </c>
      <c r="G52" s="63" t="s">
        <v>229</v>
      </c>
      <c r="H52" s="178" t="s">
        <v>308</v>
      </c>
      <c r="I52" s="235" t="s">
        <v>22</v>
      </c>
      <c r="J52" s="64">
        <v>1146</v>
      </c>
      <c r="K52" s="62">
        <v>8</v>
      </c>
      <c r="L52" s="65">
        <f t="shared" si="0"/>
        <v>143.25</v>
      </c>
      <c r="M52" s="198" t="s">
        <v>203</v>
      </c>
    </row>
    <row r="53" spans="1:13" x14ac:dyDescent="0.25">
      <c r="A53" s="62">
        <v>9</v>
      </c>
      <c r="B53" s="62">
        <v>10</v>
      </c>
      <c r="C53" s="62">
        <v>2022</v>
      </c>
      <c r="D53" s="63" t="s">
        <v>323</v>
      </c>
      <c r="E53" s="63"/>
      <c r="F53" s="235" t="s">
        <v>313</v>
      </c>
      <c r="G53" s="63" t="s">
        <v>229</v>
      </c>
      <c r="H53" s="178" t="s">
        <v>249</v>
      </c>
      <c r="I53" s="235" t="s">
        <v>22</v>
      </c>
      <c r="J53" s="64">
        <v>1293</v>
      </c>
      <c r="K53" s="62">
        <v>8</v>
      </c>
      <c r="L53" s="65">
        <f t="shared" si="0"/>
        <v>161.625</v>
      </c>
      <c r="M53" s="198" t="s">
        <v>203</v>
      </c>
    </row>
    <row r="54" spans="1:13" x14ac:dyDescent="0.25">
      <c r="A54" s="62">
        <v>9</v>
      </c>
      <c r="B54" s="62">
        <v>10</v>
      </c>
      <c r="C54" s="62">
        <v>2022</v>
      </c>
      <c r="D54" s="63" t="s">
        <v>323</v>
      </c>
      <c r="E54" s="63"/>
      <c r="F54" s="235" t="s">
        <v>313</v>
      </c>
      <c r="G54" s="63" t="s">
        <v>229</v>
      </c>
      <c r="H54" s="178" t="s">
        <v>327</v>
      </c>
      <c r="I54" s="235" t="s">
        <v>24</v>
      </c>
      <c r="J54" s="64">
        <v>1043</v>
      </c>
      <c r="K54" s="62">
        <v>8</v>
      </c>
      <c r="L54" s="65">
        <f t="shared" si="0"/>
        <v>130.375</v>
      </c>
      <c r="M54" s="235" t="s">
        <v>328</v>
      </c>
    </row>
    <row r="55" spans="1:13" x14ac:dyDescent="0.25">
      <c r="A55" s="62">
        <v>9</v>
      </c>
      <c r="B55" s="62">
        <v>10</v>
      </c>
      <c r="C55" s="62">
        <v>2022</v>
      </c>
      <c r="D55" s="63" t="s">
        <v>323</v>
      </c>
      <c r="E55" s="63"/>
      <c r="F55" s="235" t="s">
        <v>313</v>
      </c>
      <c r="G55" s="63" t="s">
        <v>229</v>
      </c>
      <c r="H55" s="178" t="s">
        <v>329</v>
      </c>
      <c r="I55" s="235" t="s">
        <v>24</v>
      </c>
      <c r="J55" s="64">
        <v>1129</v>
      </c>
      <c r="K55" s="62">
        <v>8</v>
      </c>
      <c r="L55" s="65">
        <f t="shared" si="0"/>
        <v>141.125</v>
      </c>
      <c r="M55" s="235" t="s">
        <v>328</v>
      </c>
    </row>
    <row r="56" spans="1:13" x14ac:dyDescent="0.25">
      <c r="A56" s="62">
        <v>16</v>
      </c>
      <c r="B56" s="62">
        <v>10</v>
      </c>
      <c r="C56" s="62">
        <v>2022</v>
      </c>
      <c r="D56" s="63" t="s">
        <v>349</v>
      </c>
      <c r="E56" s="63"/>
      <c r="F56" s="240" t="s">
        <v>350</v>
      </c>
      <c r="G56" s="63" t="s">
        <v>133</v>
      </c>
      <c r="H56" s="178" t="s">
        <v>132</v>
      </c>
      <c r="I56" s="240"/>
      <c r="J56" s="64">
        <v>888</v>
      </c>
      <c r="K56" s="62">
        <v>7</v>
      </c>
      <c r="L56" s="65">
        <f t="shared" si="0"/>
        <v>126.85714285714286</v>
      </c>
      <c r="M56" s="236" t="s">
        <v>315</v>
      </c>
    </row>
    <row r="57" spans="1:13" x14ac:dyDescent="0.25">
      <c r="A57" s="62">
        <v>16</v>
      </c>
      <c r="B57" s="62">
        <v>10</v>
      </c>
      <c r="C57" s="62">
        <v>2022</v>
      </c>
      <c r="D57" s="63" t="s">
        <v>349</v>
      </c>
      <c r="E57" s="63"/>
      <c r="F57" s="240" t="s">
        <v>350</v>
      </c>
      <c r="G57" s="63" t="s">
        <v>133</v>
      </c>
      <c r="H57" s="178" t="s">
        <v>324</v>
      </c>
      <c r="I57" s="240"/>
      <c r="J57" s="64">
        <v>879</v>
      </c>
      <c r="K57" s="62">
        <v>7</v>
      </c>
      <c r="L57" s="65">
        <f t="shared" si="0"/>
        <v>125.57142857142857</v>
      </c>
      <c r="M57" s="236" t="s">
        <v>315</v>
      </c>
    </row>
    <row r="58" spans="1:13" x14ac:dyDescent="0.25">
      <c r="A58" s="62">
        <v>16</v>
      </c>
      <c r="B58" s="62">
        <v>10</v>
      </c>
      <c r="C58" s="62">
        <v>2022</v>
      </c>
      <c r="D58" s="63" t="s">
        <v>349</v>
      </c>
      <c r="E58" s="63"/>
      <c r="F58" s="240" t="s">
        <v>350</v>
      </c>
      <c r="G58" s="63" t="s">
        <v>133</v>
      </c>
      <c r="H58" s="178" t="s">
        <v>308</v>
      </c>
      <c r="I58" s="240"/>
      <c r="J58" s="64">
        <v>750</v>
      </c>
      <c r="K58" s="62">
        <v>6</v>
      </c>
      <c r="L58" s="65">
        <f t="shared" si="0"/>
        <v>125</v>
      </c>
      <c r="M58" s="236" t="s">
        <v>315</v>
      </c>
    </row>
    <row r="59" spans="1:13" x14ac:dyDescent="0.25">
      <c r="A59" s="62">
        <v>16</v>
      </c>
      <c r="B59" s="62">
        <v>10</v>
      </c>
      <c r="C59" s="62">
        <v>2022</v>
      </c>
      <c r="D59" s="63" t="s">
        <v>349</v>
      </c>
      <c r="E59" s="63"/>
      <c r="F59" s="240" t="s">
        <v>350</v>
      </c>
      <c r="G59" s="63" t="s">
        <v>133</v>
      </c>
      <c r="H59" s="178" t="s">
        <v>134</v>
      </c>
      <c r="I59" s="240"/>
      <c r="J59" s="64">
        <v>1151</v>
      </c>
      <c r="K59" s="62">
        <v>7</v>
      </c>
      <c r="L59" s="65">
        <f t="shared" si="0"/>
        <v>164.42857142857142</v>
      </c>
      <c r="M59" s="236" t="s">
        <v>315</v>
      </c>
    </row>
    <row r="60" spans="1:13" x14ac:dyDescent="0.25">
      <c r="A60" s="62">
        <v>16</v>
      </c>
      <c r="B60" s="62">
        <v>10</v>
      </c>
      <c r="C60" s="62">
        <v>2022</v>
      </c>
      <c r="D60" s="63" t="s">
        <v>356</v>
      </c>
      <c r="E60" s="63"/>
      <c r="F60" s="242" t="s">
        <v>357</v>
      </c>
      <c r="G60" s="63" t="s">
        <v>118</v>
      </c>
      <c r="H60" s="71" t="s">
        <v>125</v>
      </c>
      <c r="I60" s="242"/>
      <c r="J60" s="64">
        <v>1798</v>
      </c>
      <c r="K60" s="62">
        <v>9</v>
      </c>
      <c r="L60" s="65">
        <f t="shared" si="0"/>
        <v>199.77777777777777</v>
      </c>
      <c r="M60" s="198" t="s">
        <v>203</v>
      </c>
    </row>
    <row r="61" spans="1:13" x14ac:dyDescent="0.25">
      <c r="A61" s="62">
        <v>16</v>
      </c>
      <c r="B61" s="62">
        <v>10</v>
      </c>
      <c r="C61" s="62">
        <v>2022</v>
      </c>
      <c r="D61" s="63" t="s">
        <v>356</v>
      </c>
      <c r="E61" s="63"/>
      <c r="F61" s="242" t="s">
        <v>357</v>
      </c>
      <c r="G61" s="63" t="s">
        <v>118</v>
      </c>
      <c r="H61" s="178" t="s">
        <v>224</v>
      </c>
      <c r="I61" s="242"/>
      <c r="J61" s="64">
        <v>1857</v>
      </c>
      <c r="K61" s="62">
        <v>9</v>
      </c>
      <c r="L61" s="60">
        <f t="shared" si="0"/>
        <v>206.33333333333334</v>
      </c>
      <c r="M61" s="198" t="s">
        <v>203</v>
      </c>
    </row>
    <row r="62" spans="1:13" x14ac:dyDescent="0.25">
      <c r="A62" s="62">
        <v>16</v>
      </c>
      <c r="B62" s="62">
        <v>10</v>
      </c>
      <c r="C62" s="62">
        <v>2022</v>
      </c>
      <c r="D62" s="63" t="s">
        <v>356</v>
      </c>
      <c r="E62" s="63"/>
      <c r="F62" s="242" t="s">
        <v>357</v>
      </c>
      <c r="G62" s="63" t="s">
        <v>118</v>
      </c>
      <c r="H62" s="178" t="s">
        <v>130</v>
      </c>
      <c r="I62" s="242"/>
      <c r="J62" s="64">
        <v>460</v>
      </c>
      <c r="K62" s="62">
        <v>3</v>
      </c>
      <c r="L62" s="65">
        <f t="shared" si="0"/>
        <v>153.33333333333334</v>
      </c>
      <c r="M62" s="198" t="s">
        <v>203</v>
      </c>
    </row>
    <row r="63" spans="1:13" x14ac:dyDescent="0.25">
      <c r="A63" s="62">
        <v>16</v>
      </c>
      <c r="B63" s="62">
        <v>10</v>
      </c>
      <c r="C63" s="62">
        <v>2022</v>
      </c>
      <c r="D63" s="63" t="s">
        <v>356</v>
      </c>
      <c r="E63" s="63"/>
      <c r="F63" s="242" t="s">
        <v>357</v>
      </c>
      <c r="G63" s="63" t="s">
        <v>118</v>
      </c>
      <c r="H63" s="178" t="s">
        <v>131</v>
      </c>
      <c r="I63" s="242"/>
      <c r="J63" s="64">
        <v>1448</v>
      </c>
      <c r="K63" s="62">
        <v>8</v>
      </c>
      <c r="L63" s="65">
        <f t="shared" si="0"/>
        <v>181</v>
      </c>
      <c r="M63" s="198" t="s">
        <v>203</v>
      </c>
    </row>
    <row r="64" spans="1:13" x14ac:dyDescent="0.25">
      <c r="A64" s="62">
        <v>16</v>
      </c>
      <c r="B64" s="62">
        <v>10</v>
      </c>
      <c r="C64" s="62">
        <v>2022</v>
      </c>
      <c r="D64" s="63" t="s">
        <v>356</v>
      </c>
      <c r="E64" s="63"/>
      <c r="F64" s="242" t="s">
        <v>357</v>
      </c>
      <c r="G64" s="63" t="s">
        <v>118</v>
      </c>
      <c r="H64" s="178" t="s">
        <v>138</v>
      </c>
      <c r="I64" s="242"/>
      <c r="J64" s="64">
        <v>1693</v>
      </c>
      <c r="K64" s="62">
        <v>9</v>
      </c>
      <c r="L64" s="65">
        <f t="shared" si="0"/>
        <v>188.11111111111111</v>
      </c>
      <c r="M64" s="198" t="s">
        <v>203</v>
      </c>
    </row>
    <row r="65" spans="1:13" x14ac:dyDescent="0.25">
      <c r="A65" s="62">
        <v>16</v>
      </c>
      <c r="B65" s="62">
        <v>10</v>
      </c>
      <c r="C65" s="62">
        <v>2022</v>
      </c>
      <c r="D65" s="63" t="s">
        <v>356</v>
      </c>
      <c r="E65" s="63"/>
      <c r="F65" s="242" t="s">
        <v>357</v>
      </c>
      <c r="G65" s="63" t="s">
        <v>118</v>
      </c>
      <c r="H65" s="178" t="s">
        <v>123</v>
      </c>
      <c r="I65" s="242"/>
      <c r="J65" s="64">
        <v>1199</v>
      </c>
      <c r="K65" s="62">
        <v>7</v>
      </c>
      <c r="L65" s="65">
        <f t="shared" si="0"/>
        <v>171.28571428571428</v>
      </c>
      <c r="M65" s="198" t="s">
        <v>203</v>
      </c>
    </row>
    <row r="66" spans="1:13" x14ac:dyDescent="0.25">
      <c r="A66" s="62">
        <v>16</v>
      </c>
      <c r="B66" s="62">
        <v>10</v>
      </c>
      <c r="C66" s="62">
        <v>2022</v>
      </c>
      <c r="D66" s="63" t="s">
        <v>358</v>
      </c>
      <c r="E66" s="63"/>
      <c r="F66" s="242" t="s">
        <v>359</v>
      </c>
      <c r="G66" s="63" t="s">
        <v>229</v>
      </c>
      <c r="H66" s="178" t="s">
        <v>240</v>
      </c>
      <c r="I66" s="242"/>
      <c r="J66" s="64">
        <v>768</v>
      </c>
      <c r="K66" s="62">
        <v>5</v>
      </c>
      <c r="L66" s="65">
        <f t="shared" si="0"/>
        <v>153.6</v>
      </c>
      <c r="M66" s="242" t="s">
        <v>360</v>
      </c>
    </row>
    <row r="67" spans="1:13" x14ac:dyDescent="0.25">
      <c r="A67" s="62">
        <v>16</v>
      </c>
      <c r="B67" s="62">
        <v>10</v>
      </c>
      <c r="C67" s="62">
        <v>2022</v>
      </c>
      <c r="D67" s="63" t="s">
        <v>358</v>
      </c>
      <c r="E67" s="63"/>
      <c r="F67" s="242" t="s">
        <v>359</v>
      </c>
      <c r="G67" s="63" t="s">
        <v>229</v>
      </c>
      <c r="H67" s="178" t="s">
        <v>327</v>
      </c>
      <c r="I67" s="242"/>
      <c r="J67" s="64">
        <v>700</v>
      </c>
      <c r="K67" s="62">
        <v>5</v>
      </c>
      <c r="L67" s="65">
        <f t="shared" si="0"/>
        <v>140</v>
      </c>
      <c r="M67" s="242" t="s">
        <v>360</v>
      </c>
    </row>
    <row r="68" spans="1:13" x14ac:dyDescent="0.25">
      <c r="A68" s="62">
        <v>16</v>
      </c>
      <c r="B68" s="62">
        <v>10</v>
      </c>
      <c r="C68" s="62">
        <v>2022</v>
      </c>
      <c r="D68" s="63" t="s">
        <v>358</v>
      </c>
      <c r="E68" s="63"/>
      <c r="F68" s="242" t="s">
        <v>359</v>
      </c>
      <c r="G68" s="63" t="s">
        <v>229</v>
      </c>
      <c r="H68" s="178" t="s">
        <v>329</v>
      </c>
      <c r="I68" s="242"/>
      <c r="J68" s="64">
        <v>659</v>
      </c>
      <c r="K68" s="62">
        <v>5</v>
      </c>
      <c r="L68" s="65">
        <f t="shared" si="0"/>
        <v>131.80000000000001</v>
      </c>
      <c r="M68" s="242" t="s">
        <v>360</v>
      </c>
    </row>
    <row r="69" spans="1:13" x14ac:dyDescent="0.25">
      <c r="A69" s="62">
        <v>16</v>
      </c>
      <c r="B69" s="62">
        <v>10</v>
      </c>
      <c r="C69" s="62">
        <v>2022</v>
      </c>
      <c r="D69" s="63" t="s">
        <v>358</v>
      </c>
      <c r="E69" s="63"/>
      <c r="F69" s="242" t="s">
        <v>359</v>
      </c>
      <c r="G69" s="63" t="s">
        <v>229</v>
      </c>
      <c r="H69" s="178" t="s">
        <v>208</v>
      </c>
      <c r="I69" s="242"/>
      <c r="J69" s="64">
        <v>680</v>
      </c>
      <c r="K69" s="62">
        <v>5</v>
      </c>
      <c r="L69" s="65">
        <f t="shared" si="0"/>
        <v>136</v>
      </c>
      <c r="M69" s="242" t="s">
        <v>360</v>
      </c>
    </row>
    <row r="70" spans="1:13" x14ac:dyDescent="0.25">
      <c r="A70" s="62">
        <v>23</v>
      </c>
      <c r="B70" s="62">
        <v>10</v>
      </c>
      <c r="C70" s="62">
        <v>2022</v>
      </c>
      <c r="D70" s="63" t="s">
        <v>374</v>
      </c>
      <c r="E70" s="63"/>
      <c r="F70" s="244" t="s">
        <v>378</v>
      </c>
      <c r="G70" s="63" t="s">
        <v>229</v>
      </c>
      <c r="H70" s="71" t="s">
        <v>119</v>
      </c>
      <c r="I70" s="244"/>
      <c r="J70" s="64">
        <v>1378</v>
      </c>
      <c r="K70" s="62">
        <v>8</v>
      </c>
      <c r="L70" s="65">
        <f t="shared" si="0"/>
        <v>172.25</v>
      </c>
      <c r="M70" s="197" t="s">
        <v>373</v>
      </c>
    </row>
    <row r="71" spans="1:13" x14ac:dyDescent="0.25">
      <c r="A71" s="62">
        <v>23</v>
      </c>
      <c r="B71" s="62">
        <v>10</v>
      </c>
      <c r="C71" s="62">
        <v>2022</v>
      </c>
      <c r="D71" s="63" t="s">
        <v>374</v>
      </c>
      <c r="E71" s="63"/>
      <c r="F71" s="244" t="s">
        <v>378</v>
      </c>
      <c r="G71" s="63" t="s">
        <v>229</v>
      </c>
      <c r="H71" s="178" t="s">
        <v>279</v>
      </c>
      <c r="I71" s="244"/>
      <c r="J71" s="64">
        <v>1579</v>
      </c>
      <c r="K71" s="62">
        <v>8</v>
      </c>
      <c r="L71" s="230">
        <f t="shared" si="0"/>
        <v>197.375</v>
      </c>
      <c r="M71" s="197" t="s">
        <v>375</v>
      </c>
    </row>
    <row r="72" spans="1:13" x14ac:dyDescent="0.25">
      <c r="A72" s="62">
        <v>23</v>
      </c>
      <c r="B72" s="62">
        <v>10</v>
      </c>
      <c r="C72" s="62">
        <v>2022</v>
      </c>
      <c r="D72" s="63" t="s">
        <v>374</v>
      </c>
      <c r="E72" s="63"/>
      <c r="F72" s="244" t="s">
        <v>378</v>
      </c>
      <c r="G72" s="63" t="s">
        <v>229</v>
      </c>
      <c r="H72" s="71" t="s">
        <v>121</v>
      </c>
      <c r="I72" s="244"/>
      <c r="J72" s="64">
        <v>1466</v>
      </c>
      <c r="K72" s="62">
        <v>8</v>
      </c>
      <c r="L72" s="65">
        <f t="shared" si="0"/>
        <v>183.25</v>
      </c>
      <c r="M72" s="198" t="s">
        <v>135</v>
      </c>
    </row>
    <row r="73" spans="1:13" x14ac:dyDescent="0.25">
      <c r="A73" s="62">
        <v>23</v>
      </c>
      <c r="B73" s="62">
        <v>10</v>
      </c>
      <c r="C73" s="62">
        <v>2022</v>
      </c>
      <c r="D73" s="63" t="s">
        <v>374</v>
      </c>
      <c r="E73" s="63"/>
      <c r="F73" s="244" t="s">
        <v>378</v>
      </c>
      <c r="G73" s="63" t="s">
        <v>229</v>
      </c>
      <c r="H73" s="178" t="s">
        <v>239</v>
      </c>
      <c r="I73" s="244"/>
      <c r="J73" s="64">
        <v>1287</v>
      </c>
      <c r="K73" s="62">
        <v>8</v>
      </c>
      <c r="L73" s="65">
        <f t="shared" si="0"/>
        <v>160.875</v>
      </c>
      <c r="M73" s="244" t="s">
        <v>302</v>
      </c>
    </row>
    <row r="74" spans="1:13" x14ac:dyDescent="0.25">
      <c r="A74" s="62">
        <v>23</v>
      </c>
      <c r="B74" s="62">
        <v>10</v>
      </c>
      <c r="C74" s="62">
        <v>2022</v>
      </c>
      <c r="D74" s="63" t="s">
        <v>376</v>
      </c>
      <c r="E74" s="63"/>
      <c r="F74" s="244" t="s">
        <v>378</v>
      </c>
      <c r="G74" s="63" t="s">
        <v>229</v>
      </c>
      <c r="H74" s="178" t="s">
        <v>277</v>
      </c>
      <c r="I74" s="244"/>
      <c r="J74" s="64">
        <v>1294</v>
      </c>
      <c r="K74" s="62">
        <v>8</v>
      </c>
      <c r="L74" s="65">
        <f t="shared" si="0"/>
        <v>161.75</v>
      </c>
      <c r="M74" s="197" t="s">
        <v>373</v>
      </c>
    </row>
    <row r="75" spans="1:13" x14ac:dyDescent="0.25">
      <c r="A75" s="62">
        <v>23</v>
      </c>
      <c r="B75" s="62">
        <v>10</v>
      </c>
      <c r="C75" s="62">
        <v>2022</v>
      </c>
      <c r="D75" s="63" t="s">
        <v>376</v>
      </c>
      <c r="E75" s="63"/>
      <c r="F75" s="244" t="s">
        <v>378</v>
      </c>
      <c r="G75" s="63" t="s">
        <v>229</v>
      </c>
      <c r="H75" s="178" t="s">
        <v>324</v>
      </c>
      <c r="I75" s="244"/>
      <c r="J75" s="64">
        <v>1074</v>
      </c>
      <c r="K75" s="62">
        <v>8</v>
      </c>
      <c r="L75" s="65">
        <f t="shared" si="0"/>
        <v>134.25</v>
      </c>
      <c r="M75" s="198" t="s">
        <v>135</v>
      </c>
    </row>
    <row r="76" spans="1:13" x14ac:dyDescent="0.25">
      <c r="A76" s="62">
        <v>23</v>
      </c>
      <c r="B76" s="62">
        <v>10</v>
      </c>
      <c r="C76" s="62">
        <v>2022</v>
      </c>
      <c r="D76" s="63" t="s">
        <v>376</v>
      </c>
      <c r="E76" s="63"/>
      <c r="F76" s="244" t="s">
        <v>378</v>
      </c>
      <c r="G76" s="63" t="s">
        <v>229</v>
      </c>
      <c r="H76" s="178" t="s">
        <v>308</v>
      </c>
      <c r="I76" s="244"/>
      <c r="J76" s="64">
        <v>1015</v>
      </c>
      <c r="K76" s="62">
        <v>8</v>
      </c>
      <c r="L76" s="65">
        <f t="shared" si="0"/>
        <v>126.875</v>
      </c>
      <c r="M76" s="236" t="s">
        <v>136</v>
      </c>
    </row>
    <row r="77" spans="1:13" x14ac:dyDescent="0.25">
      <c r="A77" s="62">
        <v>23</v>
      </c>
      <c r="B77" s="62">
        <v>10</v>
      </c>
      <c r="C77" s="62">
        <v>2022</v>
      </c>
      <c r="D77" s="63" t="s">
        <v>376</v>
      </c>
      <c r="E77" s="63"/>
      <c r="F77" s="244" t="s">
        <v>378</v>
      </c>
      <c r="G77" s="63" t="s">
        <v>229</v>
      </c>
      <c r="H77" s="178" t="s">
        <v>132</v>
      </c>
      <c r="I77" s="244"/>
      <c r="J77" s="64">
        <v>997</v>
      </c>
      <c r="K77" s="62">
        <v>8</v>
      </c>
      <c r="L77" s="65">
        <f t="shared" si="0"/>
        <v>124.625</v>
      </c>
      <c r="M77" s="244" t="s">
        <v>302</v>
      </c>
    </row>
    <row r="78" spans="1:13" x14ac:dyDescent="0.25">
      <c r="A78" s="62">
        <v>23</v>
      </c>
      <c r="B78" s="62">
        <v>10</v>
      </c>
      <c r="C78" s="62">
        <v>2022</v>
      </c>
      <c r="D78" s="63" t="s">
        <v>376</v>
      </c>
      <c r="E78" s="63"/>
      <c r="F78" s="244" t="s">
        <v>378</v>
      </c>
      <c r="G78" s="63" t="s">
        <v>229</v>
      </c>
      <c r="H78" s="178" t="s">
        <v>224</v>
      </c>
      <c r="I78" s="244"/>
      <c r="J78" s="64">
        <v>1623</v>
      </c>
      <c r="K78" s="62">
        <v>8</v>
      </c>
      <c r="L78" s="60">
        <f t="shared" si="0"/>
        <v>202.875</v>
      </c>
      <c r="M78" s="197" t="s">
        <v>375</v>
      </c>
    </row>
    <row r="79" spans="1:13" x14ac:dyDescent="0.25">
      <c r="A79" s="62">
        <v>23</v>
      </c>
      <c r="B79" s="62">
        <v>10</v>
      </c>
      <c r="C79" s="62">
        <v>2022</v>
      </c>
      <c r="D79" s="63" t="s">
        <v>376</v>
      </c>
      <c r="E79" s="63"/>
      <c r="F79" s="244" t="s">
        <v>378</v>
      </c>
      <c r="G79" s="63" t="s">
        <v>229</v>
      </c>
      <c r="H79" s="178" t="s">
        <v>131</v>
      </c>
      <c r="I79" s="244"/>
      <c r="J79" s="64">
        <v>1452</v>
      </c>
      <c r="K79" s="62">
        <v>8</v>
      </c>
      <c r="L79" s="65">
        <f t="shared" si="0"/>
        <v>181.5</v>
      </c>
      <c r="M79" s="244" t="s">
        <v>302</v>
      </c>
    </row>
    <row r="80" spans="1:13" x14ac:dyDescent="0.25">
      <c r="A80" s="62">
        <v>23</v>
      </c>
      <c r="B80" s="62">
        <v>10</v>
      </c>
      <c r="C80" s="62">
        <v>2022</v>
      </c>
      <c r="D80" s="63" t="s">
        <v>376</v>
      </c>
      <c r="E80" s="63"/>
      <c r="F80" s="244" t="s">
        <v>378</v>
      </c>
      <c r="G80" s="63" t="s">
        <v>229</v>
      </c>
      <c r="H80" s="178" t="s">
        <v>124</v>
      </c>
      <c r="I80" s="244"/>
      <c r="J80" s="64">
        <v>1331</v>
      </c>
      <c r="K80" s="62">
        <v>8</v>
      </c>
      <c r="L80" s="65">
        <f t="shared" si="0"/>
        <v>166.375</v>
      </c>
      <c r="M80" s="244" t="s">
        <v>377</v>
      </c>
    </row>
    <row r="81" spans="1:13" x14ac:dyDescent="0.25">
      <c r="A81" s="62">
        <v>23</v>
      </c>
      <c r="B81" s="62">
        <v>10</v>
      </c>
      <c r="C81" s="62">
        <v>2022</v>
      </c>
      <c r="D81" s="63" t="s">
        <v>376</v>
      </c>
      <c r="E81" s="63"/>
      <c r="F81" s="244" t="s">
        <v>378</v>
      </c>
      <c r="G81" s="63" t="s">
        <v>229</v>
      </c>
      <c r="H81" s="178" t="s">
        <v>138</v>
      </c>
      <c r="I81" s="244"/>
      <c r="J81" s="64">
        <v>1290</v>
      </c>
      <c r="K81" s="62">
        <v>8</v>
      </c>
      <c r="L81" s="65">
        <f t="shared" si="0"/>
        <v>161.25</v>
      </c>
      <c r="M81" s="244" t="s">
        <v>379</v>
      </c>
    </row>
    <row r="82" spans="1:13" x14ac:dyDescent="0.25">
      <c r="A82" s="62">
        <v>23</v>
      </c>
      <c r="B82" s="62">
        <v>10</v>
      </c>
      <c r="C82" s="62">
        <v>2022</v>
      </c>
      <c r="D82" s="63" t="s">
        <v>376</v>
      </c>
      <c r="E82" s="63"/>
      <c r="F82" s="244" t="s">
        <v>378</v>
      </c>
      <c r="G82" s="63" t="s">
        <v>229</v>
      </c>
      <c r="H82" s="178" t="s">
        <v>208</v>
      </c>
      <c r="I82" s="244"/>
      <c r="J82" s="64">
        <v>1209</v>
      </c>
      <c r="K82" s="62">
        <v>8</v>
      </c>
      <c r="L82" s="65">
        <f t="shared" si="0"/>
        <v>151.125</v>
      </c>
      <c r="M82" s="244" t="s">
        <v>284</v>
      </c>
    </row>
    <row r="83" spans="1:13" x14ac:dyDescent="0.25">
      <c r="A83" s="62">
        <v>23</v>
      </c>
      <c r="B83" s="62">
        <v>10</v>
      </c>
      <c r="C83" s="62">
        <v>2022</v>
      </c>
      <c r="D83" s="63" t="s">
        <v>376</v>
      </c>
      <c r="E83" s="63"/>
      <c r="F83" s="244" t="s">
        <v>378</v>
      </c>
      <c r="G83" s="63" t="s">
        <v>229</v>
      </c>
      <c r="H83" s="178" t="s">
        <v>230</v>
      </c>
      <c r="I83" s="244"/>
      <c r="J83" s="64">
        <v>1193</v>
      </c>
      <c r="K83" s="62">
        <v>8</v>
      </c>
      <c r="L83" s="65">
        <f t="shared" si="0"/>
        <v>149.125</v>
      </c>
      <c r="M83" s="244" t="s">
        <v>380</v>
      </c>
    </row>
    <row r="84" spans="1:13" x14ac:dyDescent="0.25">
      <c r="A84" s="62">
        <v>6</v>
      </c>
      <c r="B84" s="62">
        <v>11</v>
      </c>
      <c r="C84" s="62">
        <v>2022</v>
      </c>
      <c r="D84" s="63" t="s">
        <v>395</v>
      </c>
      <c r="E84" s="63"/>
      <c r="F84" s="246" t="s">
        <v>305</v>
      </c>
      <c r="G84" s="63" t="s">
        <v>133</v>
      </c>
      <c r="H84" s="178" t="s">
        <v>308</v>
      </c>
      <c r="I84" s="246" t="s">
        <v>120</v>
      </c>
      <c r="J84" s="64">
        <v>1554</v>
      </c>
      <c r="K84" s="62">
        <v>11</v>
      </c>
      <c r="L84" s="65">
        <f t="shared" si="0"/>
        <v>141.27272727272728</v>
      </c>
      <c r="M84" s="246" t="s">
        <v>396</v>
      </c>
    </row>
    <row r="85" spans="1:13" x14ac:dyDescent="0.25">
      <c r="A85" s="62">
        <v>6</v>
      </c>
      <c r="B85" s="62">
        <v>11</v>
      </c>
      <c r="C85" s="62">
        <v>2022</v>
      </c>
      <c r="D85" s="63" t="s">
        <v>395</v>
      </c>
      <c r="E85" s="63"/>
      <c r="F85" s="246" t="s">
        <v>305</v>
      </c>
      <c r="G85" s="63" t="s">
        <v>133</v>
      </c>
      <c r="H85" s="178" t="s">
        <v>246</v>
      </c>
      <c r="I85" s="246" t="s">
        <v>120</v>
      </c>
      <c r="J85" s="64">
        <v>1799</v>
      </c>
      <c r="K85" s="62">
        <v>11</v>
      </c>
      <c r="L85" s="65">
        <f t="shared" si="0"/>
        <v>163.54545454545453</v>
      </c>
      <c r="M85" s="246" t="s">
        <v>396</v>
      </c>
    </row>
    <row r="86" spans="1:13" x14ac:dyDescent="0.25">
      <c r="A86" s="62">
        <v>6</v>
      </c>
      <c r="B86" s="62">
        <v>11</v>
      </c>
      <c r="C86" s="62">
        <v>2022</v>
      </c>
      <c r="D86" s="63" t="s">
        <v>395</v>
      </c>
      <c r="E86" s="63"/>
      <c r="F86" s="246" t="s">
        <v>305</v>
      </c>
      <c r="G86" s="63" t="s">
        <v>133</v>
      </c>
      <c r="H86" s="71" t="s">
        <v>119</v>
      </c>
      <c r="I86" s="246"/>
      <c r="J86" s="64">
        <v>1961</v>
      </c>
      <c r="K86" s="62">
        <v>11</v>
      </c>
      <c r="L86" s="65">
        <f t="shared" si="0"/>
        <v>178.27272727272728</v>
      </c>
      <c r="M86" s="246" t="s">
        <v>379</v>
      </c>
    </row>
    <row r="87" spans="1:13" x14ac:dyDescent="0.25">
      <c r="A87" s="62">
        <v>13</v>
      </c>
      <c r="B87" s="62">
        <v>11</v>
      </c>
      <c r="C87" s="62">
        <v>2022</v>
      </c>
      <c r="D87" s="63" t="s">
        <v>399</v>
      </c>
      <c r="E87" s="63"/>
      <c r="F87" s="248" t="s">
        <v>305</v>
      </c>
      <c r="G87" s="63" t="s">
        <v>118</v>
      </c>
      <c r="H87" s="71" t="s">
        <v>121</v>
      </c>
      <c r="I87" s="248" t="s">
        <v>120</v>
      </c>
      <c r="J87" s="64">
        <v>2853</v>
      </c>
      <c r="K87" s="62">
        <v>14</v>
      </c>
      <c r="L87" s="60">
        <f t="shared" si="0"/>
        <v>203.78571428571428</v>
      </c>
      <c r="M87" s="248" t="s">
        <v>231</v>
      </c>
    </row>
    <row r="88" spans="1:13" x14ac:dyDescent="0.25">
      <c r="A88" s="62">
        <v>13</v>
      </c>
      <c r="B88" s="62">
        <v>11</v>
      </c>
      <c r="C88" s="62">
        <v>2022</v>
      </c>
      <c r="D88" s="63" t="s">
        <v>399</v>
      </c>
      <c r="E88" s="63"/>
      <c r="F88" s="248" t="s">
        <v>305</v>
      </c>
      <c r="G88" s="63" t="s">
        <v>118</v>
      </c>
      <c r="H88" s="178" t="s">
        <v>279</v>
      </c>
      <c r="I88" s="248" t="s">
        <v>120</v>
      </c>
      <c r="J88" s="64">
        <v>2696</v>
      </c>
      <c r="K88" s="62">
        <v>14</v>
      </c>
      <c r="L88" s="230">
        <f t="shared" si="0"/>
        <v>192.57142857142858</v>
      </c>
      <c r="M88" s="248" t="s">
        <v>231</v>
      </c>
    </row>
    <row r="89" spans="1:13" x14ac:dyDescent="0.25">
      <c r="A89" s="62">
        <v>13</v>
      </c>
      <c r="B89" s="62">
        <v>11</v>
      </c>
      <c r="C89" s="62">
        <v>2022</v>
      </c>
      <c r="D89" s="63" t="s">
        <v>399</v>
      </c>
      <c r="E89" s="63"/>
      <c r="F89" s="248" t="s">
        <v>305</v>
      </c>
      <c r="G89" s="63" t="s">
        <v>118</v>
      </c>
      <c r="H89" s="178" t="s">
        <v>124</v>
      </c>
      <c r="I89" s="248" t="s">
        <v>226</v>
      </c>
      <c r="J89" s="64">
        <v>2540</v>
      </c>
      <c r="K89" s="62">
        <v>14</v>
      </c>
      <c r="L89" s="65">
        <f t="shared" si="0"/>
        <v>181.42857142857142</v>
      </c>
      <c r="M89" s="248" t="s">
        <v>400</v>
      </c>
    </row>
    <row r="90" spans="1:13" x14ac:dyDescent="0.25">
      <c r="A90" s="62">
        <v>13</v>
      </c>
      <c r="B90" s="62">
        <v>11</v>
      </c>
      <c r="C90" s="62">
        <v>2022</v>
      </c>
      <c r="D90" s="63" t="s">
        <v>399</v>
      </c>
      <c r="E90" s="63"/>
      <c r="F90" s="248" t="s">
        <v>305</v>
      </c>
      <c r="G90" s="63" t="s">
        <v>118</v>
      </c>
      <c r="H90" s="178" t="s">
        <v>277</v>
      </c>
      <c r="I90" s="248" t="s">
        <v>226</v>
      </c>
      <c r="J90" s="64">
        <v>2357</v>
      </c>
      <c r="K90" s="62">
        <v>14</v>
      </c>
      <c r="L90" s="65">
        <f t="shared" si="0"/>
        <v>168.35714285714286</v>
      </c>
      <c r="M90" s="248" t="s">
        <v>400</v>
      </c>
    </row>
    <row r="91" spans="1:13" x14ac:dyDescent="0.25">
      <c r="A91" s="62">
        <v>13</v>
      </c>
      <c r="B91" s="62">
        <v>11</v>
      </c>
      <c r="C91" s="62">
        <v>2022</v>
      </c>
      <c r="D91" s="63" t="s">
        <v>399</v>
      </c>
      <c r="E91" s="63"/>
      <c r="F91" s="248" t="s">
        <v>305</v>
      </c>
      <c r="G91" s="63" t="s">
        <v>118</v>
      </c>
      <c r="H91" s="71" t="s">
        <v>119</v>
      </c>
      <c r="I91" s="248" t="s">
        <v>225</v>
      </c>
      <c r="J91" s="64">
        <v>2468</v>
      </c>
      <c r="K91" s="62">
        <v>14</v>
      </c>
      <c r="L91" s="65">
        <f t="shared" si="0"/>
        <v>176.28571428571428</v>
      </c>
      <c r="M91" s="248" t="s">
        <v>401</v>
      </c>
    </row>
    <row r="92" spans="1:13" x14ac:dyDescent="0.25">
      <c r="A92" s="62">
        <v>13</v>
      </c>
      <c r="B92" s="62">
        <v>11</v>
      </c>
      <c r="C92" s="62">
        <v>2022</v>
      </c>
      <c r="D92" s="63" t="s">
        <v>399</v>
      </c>
      <c r="E92" s="63"/>
      <c r="F92" s="248" t="s">
        <v>305</v>
      </c>
      <c r="G92" s="63" t="s">
        <v>118</v>
      </c>
      <c r="H92" s="178" t="s">
        <v>131</v>
      </c>
      <c r="I92" s="248" t="s">
        <v>225</v>
      </c>
      <c r="J92" s="64">
        <v>2492</v>
      </c>
      <c r="K92" s="62">
        <v>14</v>
      </c>
      <c r="L92" s="65">
        <f t="shared" si="0"/>
        <v>178</v>
      </c>
      <c r="M92" s="248" t="s">
        <v>401</v>
      </c>
    </row>
    <row r="93" spans="1:13" x14ac:dyDescent="0.25">
      <c r="A93" s="62">
        <v>20</v>
      </c>
      <c r="B93" s="62">
        <v>11</v>
      </c>
      <c r="C93" s="62">
        <v>2022</v>
      </c>
      <c r="D93" s="63" t="s">
        <v>405</v>
      </c>
      <c r="E93" s="63"/>
      <c r="F93" s="250" t="s">
        <v>407</v>
      </c>
      <c r="G93" s="63" t="s">
        <v>406</v>
      </c>
      <c r="H93" s="178" t="s">
        <v>246</v>
      </c>
      <c r="I93" s="250" t="s">
        <v>120</v>
      </c>
      <c r="J93" s="64">
        <v>1960</v>
      </c>
      <c r="K93" s="62">
        <v>11</v>
      </c>
      <c r="L93" s="65">
        <f t="shared" si="0"/>
        <v>178.18181818181819</v>
      </c>
      <c r="M93" s="236" t="s">
        <v>418</v>
      </c>
    </row>
    <row r="94" spans="1:13" x14ac:dyDescent="0.25">
      <c r="A94" s="62">
        <v>20</v>
      </c>
      <c r="B94" s="62">
        <v>11</v>
      </c>
      <c r="C94" s="62">
        <v>2022</v>
      </c>
      <c r="D94" s="63" t="s">
        <v>405</v>
      </c>
      <c r="E94" s="63"/>
      <c r="F94" s="251" t="s">
        <v>407</v>
      </c>
      <c r="G94" s="63" t="s">
        <v>406</v>
      </c>
      <c r="H94" s="178" t="s">
        <v>223</v>
      </c>
      <c r="I94" s="250" t="s">
        <v>120</v>
      </c>
      <c r="J94" s="64">
        <v>725</v>
      </c>
      <c r="K94" s="62">
        <v>5</v>
      </c>
      <c r="L94" s="65">
        <f t="shared" si="0"/>
        <v>145</v>
      </c>
      <c r="M94" s="236" t="s">
        <v>418</v>
      </c>
    </row>
    <row r="95" spans="1:13" x14ac:dyDescent="0.25">
      <c r="A95" s="62">
        <v>20</v>
      </c>
      <c r="B95" s="62">
        <v>11</v>
      </c>
      <c r="C95" s="62">
        <v>2022</v>
      </c>
      <c r="D95" s="63" t="s">
        <v>405</v>
      </c>
      <c r="E95" s="63"/>
      <c r="F95" s="251" t="s">
        <v>407</v>
      </c>
      <c r="G95" s="63" t="s">
        <v>406</v>
      </c>
      <c r="H95" s="178" t="s">
        <v>277</v>
      </c>
      <c r="I95" s="250" t="s">
        <v>120</v>
      </c>
      <c r="J95" s="64">
        <v>987</v>
      </c>
      <c r="K95" s="62">
        <v>6</v>
      </c>
      <c r="L95" s="65">
        <f t="shared" si="0"/>
        <v>164.5</v>
      </c>
      <c r="M95" s="236" t="s">
        <v>418</v>
      </c>
    </row>
    <row r="96" spans="1:13" x14ac:dyDescent="0.25">
      <c r="A96" s="62">
        <v>20</v>
      </c>
      <c r="B96" s="62">
        <v>11</v>
      </c>
      <c r="C96" s="62">
        <v>2022</v>
      </c>
      <c r="D96" s="63" t="s">
        <v>405</v>
      </c>
      <c r="E96" s="63"/>
      <c r="F96" s="251" t="s">
        <v>407</v>
      </c>
      <c r="G96" s="63" t="s">
        <v>406</v>
      </c>
      <c r="H96" s="178" t="s">
        <v>122</v>
      </c>
      <c r="I96" s="250" t="s">
        <v>120</v>
      </c>
      <c r="J96" s="64">
        <v>1907</v>
      </c>
      <c r="K96" s="62">
        <v>11</v>
      </c>
      <c r="L96" s="65">
        <f t="shared" si="0"/>
        <v>173.36363636363637</v>
      </c>
      <c r="M96" s="236" t="s">
        <v>418</v>
      </c>
    </row>
    <row r="97" spans="1:13" x14ac:dyDescent="0.25">
      <c r="A97" s="62">
        <v>20</v>
      </c>
      <c r="B97" s="62">
        <v>11</v>
      </c>
      <c r="C97" s="62">
        <v>2022</v>
      </c>
      <c r="D97" s="63" t="s">
        <v>405</v>
      </c>
      <c r="E97" s="63"/>
      <c r="F97" s="251" t="s">
        <v>407</v>
      </c>
      <c r="G97" s="63" t="s">
        <v>406</v>
      </c>
      <c r="H97" s="71" t="s">
        <v>119</v>
      </c>
      <c r="I97" s="250" t="s">
        <v>120</v>
      </c>
      <c r="J97" s="64">
        <v>1882</v>
      </c>
      <c r="K97" s="62">
        <v>11</v>
      </c>
      <c r="L97" s="65">
        <f t="shared" si="0"/>
        <v>171.09090909090909</v>
      </c>
      <c r="M97" s="259" t="s">
        <v>418</v>
      </c>
    </row>
    <row r="98" spans="1:13" x14ac:dyDescent="0.25">
      <c r="A98" s="62">
        <v>20</v>
      </c>
      <c r="B98" s="62">
        <v>11</v>
      </c>
      <c r="C98" s="62">
        <v>2022</v>
      </c>
      <c r="D98" s="63" t="s">
        <v>412</v>
      </c>
      <c r="E98" s="63"/>
      <c r="F98" s="251" t="s">
        <v>407</v>
      </c>
      <c r="G98" s="63" t="s">
        <v>413</v>
      </c>
      <c r="H98" s="71" t="s">
        <v>414</v>
      </c>
      <c r="I98" s="251" t="s">
        <v>226</v>
      </c>
      <c r="J98" s="64">
        <v>1737</v>
      </c>
      <c r="K98" s="62">
        <v>9</v>
      </c>
      <c r="L98" s="230">
        <f t="shared" si="0"/>
        <v>193</v>
      </c>
      <c r="M98" s="251" t="s">
        <v>419</v>
      </c>
    </row>
    <row r="99" spans="1:13" x14ac:dyDescent="0.25">
      <c r="A99" s="62">
        <v>20</v>
      </c>
      <c r="B99" s="62">
        <v>11</v>
      </c>
      <c r="C99" s="62">
        <v>2022</v>
      </c>
      <c r="D99" s="63" t="s">
        <v>412</v>
      </c>
      <c r="E99" s="63"/>
      <c r="F99" s="251" t="s">
        <v>407</v>
      </c>
      <c r="G99" s="63" t="s">
        <v>413</v>
      </c>
      <c r="H99" s="178" t="s">
        <v>279</v>
      </c>
      <c r="I99" s="251" t="s">
        <v>226</v>
      </c>
      <c r="J99" s="64">
        <v>1690</v>
      </c>
      <c r="K99" s="62">
        <v>9</v>
      </c>
      <c r="L99" s="65">
        <f t="shared" si="0"/>
        <v>187.77777777777777</v>
      </c>
      <c r="M99" s="253" t="s">
        <v>419</v>
      </c>
    </row>
    <row r="100" spans="1:13" x14ac:dyDescent="0.25">
      <c r="A100" s="62">
        <v>20</v>
      </c>
      <c r="B100" s="62">
        <v>11</v>
      </c>
      <c r="C100" s="62">
        <v>2022</v>
      </c>
      <c r="D100" s="63" t="s">
        <v>412</v>
      </c>
      <c r="E100" s="63"/>
      <c r="F100" s="251" t="s">
        <v>407</v>
      </c>
      <c r="G100" s="63" t="s">
        <v>413</v>
      </c>
      <c r="H100" s="71" t="s">
        <v>121</v>
      </c>
      <c r="I100" s="251" t="s">
        <v>226</v>
      </c>
      <c r="J100" s="64">
        <v>1559</v>
      </c>
      <c r="K100" s="62">
        <v>9</v>
      </c>
      <c r="L100" s="65">
        <f t="shared" si="0"/>
        <v>173.22222222222223</v>
      </c>
      <c r="M100" s="253" t="s">
        <v>419</v>
      </c>
    </row>
    <row r="101" spans="1:13" x14ac:dyDescent="0.25">
      <c r="A101" s="62">
        <v>20</v>
      </c>
      <c r="B101" s="62">
        <v>11</v>
      </c>
      <c r="C101" s="62">
        <v>2022</v>
      </c>
      <c r="D101" s="63" t="s">
        <v>412</v>
      </c>
      <c r="E101" s="63"/>
      <c r="F101" s="251" t="s">
        <v>407</v>
      </c>
      <c r="G101" s="63" t="s">
        <v>413</v>
      </c>
      <c r="H101" s="71" t="s">
        <v>127</v>
      </c>
      <c r="I101" s="251" t="s">
        <v>226</v>
      </c>
      <c r="J101" s="64">
        <v>1473</v>
      </c>
      <c r="K101" s="62">
        <v>8</v>
      </c>
      <c r="L101" s="65">
        <f t="shared" si="0"/>
        <v>184.125</v>
      </c>
      <c r="M101" s="253" t="s">
        <v>419</v>
      </c>
    </row>
    <row r="102" spans="1:13" x14ac:dyDescent="0.25">
      <c r="A102" s="62">
        <v>20</v>
      </c>
      <c r="B102" s="62">
        <v>11</v>
      </c>
      <c r="C102" s="62">
        <v>2022</v>
      </c>
      <c r="D102" s="63" t="s">
        <v>412</v>
      </c>
      <c r="E102" s="63"/>
      <c r="F102" s="251" t="s">
        <v>407</v>
      </c>
      <c r="G102" s="63" t="s">
        <v>413</v>
      </c>
      <c r="H102" s="178" t="s">
        <v>239</v>
      </c>
      <c r="I102" s="251" t="s">
        <v>226</v>
      </c>
      <c r="J102" s="64">
        <v>843</v>
      </c>
      <c r="K102" s="62">
        <v>5</v>
      </c>
      <c r="L102" s="65">
        <f t="shared" si="0"/>
        <v>168.6</v>
      </c>
      <c r="M102" s="253" t="s">
        <v>419</v>
      </c>
    </row>
    <row r="103" spans="1:13" x14ac:dyDescent="0.25">
      <c r="A103" s="62">
        <v>20</v>
      </c>
      <c r="B103" s="62">
        <v>11</v>
      </c>
      <c r="C103" s="62">
        <v>2022</v>
      </c>
      <c r="D103" s="63" t="s">
        <v>412</v>
      </c>
      <c r="E103" s="63"/>
      <c r="F103" s="252" t="s">
        <v>407</v>
      </c>
      <c r="G103" s="63" t="s">
        <v>413</v>
      </c>
      <c r="H103" s="178" t="s">
        <v>124</v>
      </c>
      <c r="I103" s="251" t="s">
        <v>226</v>
      </c>
      <c r="J103" s="64">
        <v>834</v>
      </c>
      <c r="K103" s="62">
        <v>5</v>
      </c>
      <c r="L103" s="65">
        <f t="shared" si="0"/>
        <v>166.8</v>
      </c>
      <c r="M103" s="253" t="s">
        <v>419</v>
      </c>
    </row>
    <row r="104" spans="1:13" x14ac:dyDescent="0.25">
      <c r="A104" s="62">
        <v>20</v>
      </c>
      <c r="B104" s="62">
        <v>11</v>
      </c>
      <c r="C104" s="62">
        <v>2022</v>
      </c>
      <c r="D104" s="63" t="s">
        <v>417</v>
      </c>
      <c r="E104" s="63"/>
      <c r="F104" s="252" t="s">
        <v>407</v>
      </c>
      <c r="G104" s="63" t="s">
        <v>233</v>
      </c>
      <c r="H104" s="178" t="s">
        <v>137</v>
      </c>
      <c r="I104" s="252" t="s">
        <v>225</v>
      </c>
      <c r="J104" s="64">
        <v>1139</v>
      </c>
      <c r="K104" s="62">
        <v>7</v>
      </c>
      <c r="L104" s="65">
        <f t="shared" si="0"/>
        <v>162.71428571428572</v>
      </c>
      <c r="M104" s="259" t="s">
        <v>427</v>
      </c>
    </row>
    <row r="105" spans="1:13" x14ac:dyDescent="0.25">
      <c r="A105" s="62">
        <v>20</v>
      </c>
      <c r="B105" s="62">
        <v>11</v>
      </c>
      <c r="C105" s="62">
        <v>2022</v>
      </c>
      <c r="D105" s="63" t="s">
        <v>417</v>
      </c>
      <c r="E105" s="63"/>
      <c r="F105" s="252" t="s">
        <v>407</v>
      </c>
      <c r="G105" s="63" t="s">
        <v>233</v>
      </c>
      <c r="H105" s="178" t="s">
        <v>126</v>
      </c>
      <c r="I105" s="252" t="s">
        <v>225</v>
      </c>
      <c r="J105" s="64">
        <v>729</v>
      </c>
      <c r="K105" s="62">
        <v>5</v>
      </c>
      <c r="L105" s="65">
        <f t="shared" si="0"/>
        <v>145.80000000000001</v>
      </c>
      <c r="M105" s="259" t="s">
        <v>427</v>
      </c>
    </row>
    <row r="106" spans="1:13" x14ac:dyDescent="0.25">
      <c r="A106" s="62">
        <v>20</v>
      </c>
      <c r="B106" s="62">
        <v>11</v>
      </c>
      <c r="C106" s="62">
        <v>2022</v>
      </c>
      <c r="D106" s="63" t="s">
        <v>417</v>
      </c>
      <c r="E106" s="63"/>
      <c r="F106" s="252" t="s">
        <v>407</v>
      </c>
      <c r="G106" s="63" t="s">
        <v>233</v>
      </c>
      <c r="H106" s="71" t="s">
        <v>128</v>
      </c>
      <c r="I106" s="252" t="s">
        <v>225</v>
      </c>
      <c r="J106" s="64">
        <v>1128</v>
      </c>
      <c r="K106" s="62">
        <v>7</v>
      </c>
      <c r="L106" s="65">
        <f t="shared" si="0"/>
        <v>161.14285714285714</v>
      </c>
      <c r="M106" s="259" t="s">
        <v>427</v>
      </c>
    </row>
    <row r="107" spans="1:13" x14ac:dyDescent="0.25">
      <c r="A107" s="62">
        <v>20</v>
      </c>
      <c r="B107" s="62">
        <v>11</v>
      </c>
      <c r="C107" s="62">
        <v>2022</v>
      </c>
      <c r="D107" s="63" t="s">
        <v>417</v>
      </c>
      <c r="E107" s="63"/>
      <c r="F107" s="252" t="s">
        <v>407</v>
      </c>
      <c r="G107" s="63" t="s">
        <v>233</v>
      </c>
      <c r="H107" s="178" t="s">
        <v>278</v>
      </c>
      <c r="I107" s="252" t="s">
        <v>225</v>
      </c>
      <c r="J107" s="64">
        <v>723</v>
      </c>
      <c r="K107" s="62">
        <v>5</v>
      </c>
      <c r="L107" s="65">
        <f t="shared" si="0"/>
        <v>144.6</v>
      </c>
      <c r="M107" s="259" t="s">
        <v>427</v>
      </c>
    </row>
    <row r="108" spans="1:13" x14ac:dyDescent="0.25">
      <c r="A108" s="62">
        <v>20</v>
      </c>
      <c r="B108" s="62">
        <v>11</v>
      </c>
      <c r="C108" s="62">
        <v>2022</v>
      </c>
      <c r="D108" s="63" t="s">
        <v>417</v>
      </c>
      <c r="E108" s="63"/>
      <c r="F108" s="252" t="s">
        <v>407</v>
      </c>
      <c r="G108" s="63" t="s">
        <v>233</v>
      </c>
      <c r="H108" s="178" t="s">
        <v>129</v>
      </c>
      <c r="I108" s="252" t="s">
        <v>225</v>
      </c>
      <c r="J108" s="64">
        <v>555</v>
      </c>
      <c r="K108" s="62">
        <v>4</v>
      </c>
      <c r="L108" s="65">
        <f t="shared" si="0"/>
        <v>138.75</v>
      </c>
      <c r="M108" s="259" t="s">
        <v>427</v>
      </c>
    </row>
    <row r="109" spans="1:13" x14ac:dyDescent="0.25">
      <c r="A109" s="62">
        <v>27</v>
      </c>
      <c r="B109" s="62">
        <v>11</v>
      </c>
      <c r="C109" s="62">
        <v>2022</v>
      </c>
      <c r="D109" s="63" t="s">
        <v>428</v>
      </c>
      <c r="E109" s="63"/>
      <c r="F109" s="257" t="s">
        <v>429</v>
      </c>
      <c r="G109" s="63" t="s">
        <v>118</v>
      </c>
      <c r="H109" s="178" t="s">
        <v>279</v>
      </c>
      <c r="I109" s="257"/>
      <c r="J109" s="64">
        <v>1533</v>
      </c>
      <c r="K109" s="62">
        <v>8</v>
      </c>
      <c r="L109" s="230">
        <f t="shared" si="0"/>
        <v>191.625</v>
      </c>
      <c r="M109" s="258"/>
    </row>
    <row r="110" spans="1:13" x14ac:dyDescent="0.25">
      <c r="A110" s="62">
        <v>27</v>
      </c>
      <c r="B110" s="62">
        <v>11</v>
      </c>
      <c r="C110" s="62">
        <v>2022</v>
      </c>
      <c r="D110" s="63" t="s">
        <v>428</v>
      </c>
      <c r="E110" s="63"/>
      <c r="F110" s="257" t="s">
        <v>429</v>
      </c>
      <c r="G110" s="63" t="s">
        <v>118</v>
      </c>
      <c r="H110" s="71" t="s">
        <v>125</v>
      </c>
      <c r="I110" s="257"/>
      <c r="J110" s="64">
        <v>1445</v>
      </c>
      <c r="K110" s="62">
        <v>8</v>
      </c>
      <c r="L110" s="65">
        <f t="shared" si="0"/>
        <v>180.625</v>
      </c>
      <c r="M110" s="258"/>
    </row>
    <row r="111" spans="1:13" x14ac:dyDescent="0.25">
      <c r="A111" s="62">
        <v>27</v>
      </c>
      <c r="B111" s="62">
        <v>11</v>
      </c>
      <c r="C111" s="62">
        <v>2022</v>
      </c>
      <c r="D111" s="63" t="s">
        <v>428</v>
      </c>
      <c r="E111" s="63"/>
      <c r="F111" s="257" t="s">
        <v>429</v>
      </c>
      <c r="G111" s="63" t="s">
        <v>118</v>
      </c>
      <c r="H111" s="71" t="s">
        <v>121</v>
      </c>
      <c r="I111" s="257"/>
      <c r="J111" s="64">
        <v>1404</v>
      </c>
      <c r="K111" s="62">
        <v>8</v>
      </c>
      <c r="L111" s="65">
        <f t="shared" si="0"/>
        <v>175.5</v>
      </c>
      <c r="M111" s="258"/>
    </row>
    <row r="112" spans="1:13" x14ac:dyDescent="0.25">
      <c r="A112" s="62">
        <v>27</v>
      </c>
      <c r="B112" s="62">
        <v>11</v>
      </c>
      <c r="C112" s="62">
        <v>2022</v>
      </c>
      <c r="D112" s="63" t="s">
        <v>428</v>
      </c>
      <c r="E112" s="63"/>
      <c r="F112" s="257" t="s">
        <v>429</v>
      </c>
      <c r="G112" s="63" t="s">
        <v>118</v>
      </c>
      <c r="H112" s="178" t="s">
        <v>278</v>
      </c>
      <c r="I112" s="257"/>
      <c r="J112" s="64">
        <v>1322</v>
      </c>
      <c r="K112" s="62">
        <v>8</v>
      </c>
      <c r="L112" s="65">
        <f t="shared" si="0"/>
        <v>165.25</v>
      </c>
      <c r="M112" s="258"/>
    </row>
    <row r="113" spans="1:13" x14ac:dyDescent="0.25">
      <c r="A113" s="62">
        <v>27</v>
      </c>
      <c r="B113" s="62">
        <v>11</v>
      </c>
      <c r="C113" s="62">
        <v>2022</v>
      </c>
      <c r="D113" s="63" t="s">
        <v>428</v>
      </c>
      <c r="E113" s="63"/>
      <c r="F113" s="257" t="s">
        <v>429</v>
      </c>
      <c r="G113" s="63" t="s">
        <v>118</v>
      </c>
      <c r="H113" s="178" t="s">
        <v>239</v>
      </c>
      <c r="I113" s="257"/>
      <c r="J113" s="64">
        <v>1347</v>
      </c>
      <c r="K113" s="62">
        <v>8</v>
      </c>
      <c r="L113" s="65">
        <f t="shared" si="0"/>
        <v>168.375</v>
      </c>
      <c r="M113" s="258"/>
    </row>
    <row r="114" spans="1:13" x14ac:dyDescent="0.25">
      <c r="A114" s="62">
        <v>27</v>
      </c>
      <c r="B114" s="62">
        <v>11</v>
      </c>
      <c r="C114" s="62">
        <v>2022</v>
      </c>
      <c r="D114" s="63" t="s">
        <v>428</v>
      </c>
      <c r="E114" s="63"/>
      <c r="F114" s="257" t="s">
        <v>429</v>
      </c>
      <c r="G114" s="63" t="s">
        <v>118</v>
      </c>
      <c r="H114" s="178" t="s">
        <v>131</v>
      </c>
      <c r="I114" s="257"/>
      <c r="J114" s="64">
        <v>1328</v>
      </c>
      <c r="K114" s="62">
        <v>8</v>
      </c>
      <c r="L114" s="65">
        <f t="shared" si="0"/>
        <v>166</v>
      </c>
      <c r="M114" s="258"/>
    </row>
    <row r="115" spans="1:13" x14ac:dyDescent="0.25">
      <c r="A115" s="62">
        <v>3</v>
      </c>
      <c r="B115" s="62">
        <v>12</v>
      </c>
      <c r="C115" s="62">
        <v>2022</v>
      </c>
      <c r="D115" s="63" t="s">
        <v>432</v>
      </c>
      <c r="E115" s="63"/>
      <c r="F115" s="261" t="s">
        <v>313</v>
      </c>
      <c r="G115" s="63" t="s">
        <v>431</v>
      </c>
      <c r="H115" s="71" t="s">
        <v>119</v>
      </c>
      <c r="I115" s="261" t="s">
        <v>120</v>
      </c>
      <c r="J115" s="64">
        <v>977</v>
      </c>
      <c r="K115" s="62">
        <v>6</v>
      </c>
      <c r="L115" s="65">
        <f t="shared" si="0"/>
        <v>162.83333333333334</v>
      </c>
      <c r="M115" s="198" t="s">
        <v>203</v>
      </c>
    </row>
    <row r="116" spans="1:13" x14ac:dyDescent="0.25">
      <c r="A116" s="62">
        <v>3</v>
      </c>
      <c r="B116" s="62">
        <v>12</v>
      </c>
      <c r="C116" s="62">
        <v>2022</v>
      </c>
      <c r="D116" s="63" t="s">
        <v>432</v>
      </c>
      <c r="E116" s="63"/>
      <c r="F116" s="261" t="s">
        <v>313</v>
      </c>
      <c r="G116" s="63" t="s">
        <v>431</v>
      </c>
      <c r="H116" s="178" t="s">
        <v>239</v>
      </c>
      <c r="I116" s="261" t="s">
        <v>120</v>
      </c>
      <c r="J116" s="64">
        <v>1183</v>
      </c>
      <c r="K116" s="62">
        <v>6</v>
      </c>
      <c r="L116" s="230">
        <f t="shared" si="0"/>
        <v>197.16666666666666</v>
      </c>
      <c r="M116" s="198" t="s">
        <v>203</v>
      </c>
    </row>
    <row r="117" spans="1:13" x14ac:dyDescent="0.25">
      <c r="A117" s="62">
        <v>3</v>
      </c>
      <c r="B117" s="62">
        <v>12</v>
      </c>
      <c r="C117" s="62">
        <v>2022</v>
      </c>
      <c r="D117" s="63" t="s">
        <v>432</v>
      </c>
      <c r="E117" s="63"/>
      <c r="F117" s="261" t="s">
        <v>313</v>
      </c>
      <c r="G117" s="63" t="s">
        <v>431</v>
      </c>
      <c r="H117" s="178" t="s">
        <v>126</v>
      </c>
      <c r="I117" s="261" t="s">
        <v>226</v>
      </c>
      <c r="J117" s="64">
        <v>867</v>
      </c>
      <c r="K117" s="62">
        <v>6</v>
      </c>
      <c r="L117" s="65">
        <f t="shared" si="0"/>
        <v>144.5</v>
      </c>
      <c r="M117" s="261" t="s">
        <v>231</v>
      </c>
    </row>
    <row r="118" spans="1:13" x14ac:dyDescent="0.25">
      <c r="A118" s="62">
        <v>3</v>
      </c>
      <c r="B118" s="62">
        <v>12</v>
      </c>
      <c r="C118" s="62">
        <v>2022</v>
      </c>
      <c r="D118" s="63" t="s">
        <v>432</v>
      </c>
      <c r="E118" s="63"/>
      <c r="F118" s="261" t="s">
        <v>313</v>
      </c>
      <c r="G118" s="63" t="s">
        <v>431</v>
      </c>
      <c r="H118" s="178" t="s">
        <v>224</v>
      </c>
      <c r="I118" s="261" t="s">
        <v>226</v>
      </c>
      <c r="J118" s="64">
        <v>1162</v>
      </c>
      <c r="K118" s="62">
        <v>6</v>
      </c>
      <c r="L118" s="230">
        <f t="shared" si="0"/>
        <v>193.66666666666666</v>
      </c>
      <c r="M118" s="261" t="s">
        <v>231</v>
      </c>
    </row>
    <row r="119" spans="1:13" x14ac:dyDescent="0.25">
      <c r="A119" s="62">
        <v>3</v>
      </c>
      <c r="B119" s="62">
        <v>12</v>
      </c>
      <c r="C119" s="62">
        <v>2022</v>
      </c>
      <c r="D119" s="63" t="s">
        <v>432</v>
      </c>
      <c r="E119" s="63"/>
      <c r="F119" s="261" t="s">
        <v>313</v>
      </c>
      <c r="G119" s="63" t="s">
        <v>431</v>
      </c>
      <c r="H119" s="178" t="s">
        <v>308</v>
      </c>
      <c r="I119" s="261"/>
      <c r="J119" s="64">
        <v>876</v>
      </c>
      <c r="K119" s="62">
        <v>6</v>
      </c>
      <c r="L119" s="65">
        <f t="shared" si="0"/>
        <v>146</v>
      </c>
      <c r="M119" s="261" t="s">
        <v>377</v>
      </c>
    </row>
    <row r="120" spans="1:13" x14ac:dyDescent="0.25">
      <c r="A120" s="62">
        <v>3</v>
      </c>
      <c r="B120" s="62">
        <v>12</v>
      </c>
      <c r="C120" s="62">
        <v>2022</v>
      </c>
      <c r="D120" s="63" t="s">
        <v>432</v>
      </c>
      <c r="E120" s="63"/>
      <c r="F120" s="261" t="s">
        <v>313</v>
      </c>
      <c r="G120" s="63" t="s">
        <v>431</v>
      </c>
      <c r="H120" s="178" t="s">
        <v>131</v>
      </c>
      <c r="I120" s="261"/>
      <c r="J120" s="64">
        <v>1092</v>
      </c>
      <c r="K120" s="62">
        <v>6</v>
      </c>
      <c r="L120" s="65">
        <f t="shared" si="0"/>
        <v>182</v>
      </c>
      <c r="M120" s="261" t="s">
        <v>302</v>
      </c>
    </row>
    <row r="121" spans="1:13" x14ac:dyDescent="0.25">
      <c r="A121" s="62">
        <v>4</v>
      </c>
      <c r="B121" s="62">
        <v>12</v>
      </c>
      <c r="C121" s="62">
        <v>2022</v>
      </c>
      <c r="D121" s="63" t="s">
        <v>434</v>
      </c>
      <c r="E121" s="63"/>
      <c r="F121" s="261" t="s">
        <v>359</v>
      </c>
      <c r="G121" s="63" t="s">
        <v>229</v>
      </c>
      <c r="H121" s="178" t="s">
        <v>224</v>
      </c>
      <c r="I121" s="261" t="s">
        <v>120</v>
      </c>
      <c r="J121" s="64">
        <v>1149</v>
      </c>
      <c r="K121" s="62">
        <v>6</v>
      </c>
      <c r="L121" s="230">
        <f t="shared" si="0"/>
        <v>191.5</v>
      </c>
      <c r="M121" s="259" t="s">
        <v>433</v>
      </c>
    </row>
    <row r="122" spans="1:13" x14ac:dyDescent="0.25">
      <c r="A122" s="62">
        <v>4</v>
      </c>
      <c r="B122" s="62">
        <v>12</v>
      </c>
      <c r="C122" s="62">
        <v>2022</v>
      </c>
      <c r="D122" s="63" t="s">
        <v>434</v>
      </c>
      <c r="E122" s="63"/>
      <c r="F122" s="261" t="s">
        <v>359</v>
      </c>
      <c r="G122" s="63" t="s">
        <v>229</v>
      </c>
      <c r="H122" s="178" t="s">
        <v>131</v>
      </c>
      <c r="I122" s="261" t="s">
        <v>120</v>
      </c>
      <c r="J122" s="64">
        <v>1025</v>
      </c>
      <c r="K122" s="62">
        <v>6</v>
      </c>
      <c r="L122" s="65">
        <f t="shared" si="0"/>
        <v>170.83333333333334</v>
      </c>
      <c r="M122" s="259" t="s">
        <v>433</v>
      </c>
    </row>
    <row r="123" spans="1:13" x14ac:dyDescent="0.25">
      <c r="A123" s="62">
        <v>10</v>
      </c>
      <c r="B123" s="62">
        <v>12</v>
      </c>
      <c r="C123" s="62">
        <v>2022</v>
      </c>
      <c r="D123" s="63" t="s">
        <v>439</v>
      </c>
      <c r="E123" s="63"/>
      <c r="F123" s="263" t="s">
        <v>301</v>
      </c>
      <c r="G123" s="63" t="s">
        <v>118</v>
      </c>
      <c r="H123" s="178" t="s">
        <v>238</v>
      </c>
      <c r="I123" s="263"/>
      <c r="J123" s="64">
        <v>766</v>
      </c>
      <c r="K123" s="62">
        <v>8</v>
      </c>
      <c r="L123" s="65">
        <f t="shared" si="0"/>
        <v>95.75</v>
      </c>
      <c r="M123" s="263" t="s">
        <v>284</v>
      </c>
    </row>
    <row r="124" spans="1:13" x14ac:dyDescent="0.25">
      <c r="A124" s="62">
        <v>11</v>
      </c>
      <c r="B124" s="62">
        <v>12</v>
      </c>
      <c r="C124" s="62">
        <v>2022</v>
      </c>
      <c r="D124" s="63" t="s">
        <v>441</v>
      </c>
      <c r="E124" s="63"/>
      <c r="F124" s="263" t="s">
        <v>313</v>
      </c>
      <c r="G124" s="63" t="s">
        <v>118</v>
      </c>
      <c r="H124" s="178" t="s">
        <v>124</v>
      </c>
      <c r="I124" s="263" t="s">
        <v>120</v>
      </c>
      <c r="J124" s="64">
        <v>1551</v>
      </c>
      <c r="K124" s="62">
        <v>8</v>
      </c>
      <c r="L124" s="230">
        <f t="shared" si="0"/>
        <v>193.875</v>
      </c>
      <c r="M124" s="198" t="s">
        <v>203</v>
      </c>
    </row>
    <row r="125" spans="1:13" x14ac:dyDescent="0.25">
      <c r="A125" s="62">
        <v>11</v>
      </c>
      <c r="B125" s="62">
        <v>12</v>
      </c>
      <c r="C125" s="62">
        <v>2022</v>
      </c>
      <c r="D125" s="63" t="s">
        <v>441</v>
      </c>
      <c r="E125" s="63"/>
      <c r="F125" s="263" t="s">
        <v>313</v>
      </c>
      <c r="G125" s="63" t="s">
        <v>118</v>
      </c>
      <c r="H125" s="178" t="s">
        <v>277</v>
      </c>
      <c r="I125" s="263" t="s">
        <v>120</v>
      </c>
      <c r="J125" s="64">
        <v>1231</v>
      </c>
      <c r="K125" s="62">
        <v>8</v>
      </c>
      <c r="L125" s="65">
        <f t="shared" si="0"/>
        <v>153.875</v>
      </c>
      <c r="M125" s="198" t="s">
        <v>203</v>
      </c>
    </row>
    <row r="126" spans="1:13" x14ac:dyDescent="0.25">
      <c r="A126" s="62">
        <v>11</v>
      </c>
      <c r="B126" s="62">
        <v>12</v>
      </c>
      <c r="C126" s="62">
        <v>2022</v>
      </c>
      <c r="D126" s="63" t="s">
        <v>441</v>
      </c>
      <c r="E126" s="63"/>
      <c r="F126" s="263" t="s">
        <v>313</v>
      </c>
      <c r="G126" s="63" t="s">
        <v>118</v>
      </c>
      <c r="H126" s="178" t="s">
        <v>440</v>
      </c>
      <c r="I126" s="263" t="s">
        <v>226</v>
      </c>
      <c r="J126" s="64">
        <v>1353</v>
      </c>
      <c r="K126" s="62">
        <v>8</v>
      </c>
      <c r="L126" s="65">
        <f t="shared" si="0"/>
        <v>169.125</v>
      </c>
      <c r="M126" s="259" t="s">
        <v>433</v>
      </c>
    </row>
    <row r="127" spans="1:13" x14ac:dyDescent="0.25">
      <c r="A127" s="62">
        <v>11</v>
      </c>
      <c r="B127" s="62">
        <v>12</v>
      </c>
      <c r="C127" s="62">
        <v>2022</v>
      </c>
      <c r="D127" s="63" t="s">
        <v>441</v>
      </c>
      <c r="E127" s="63"/>
      <c r="F127" s="263" t="s">
        <v>313</v>
      </c>
      <c r="G127" s="63" t="s">
        <v>118</v>
      </c>
      <c r="H127" s="178" t="s">
        <v>134</v>
      </c>
      <c r="I127" s="263" t="s">
        <v>226</v>
      </c>
      <c r="J127" s="64">
        <v>1382</v>
      </c>
      <c r="K127" s="62">
        <v>8</v>
      </c>
      <c r="L127" s="65">
        <f t="shared" si="0"/>
        <v>172.75</v>
      </c>
      <c r="M127" s="259" t="s">
        <v>433</v>
      </c>
    </row>
    <row r="128" spans="1:13" x14ac:dyDescent="0.25">
      <c r="A128" s="62">
        <v>11</v>
      </c>
      <c r="B128" s="62">
        <v>12</v>
      </c>
      <c r="C128" s="62">
        <v>2022</v>
      </c>
      <c r="D128" s="63" t="s">
        <v>441</v>
      </c>
      <c r="E128" s="63"/>
      <c r="F128" s="263" t="s">
        <v>313</v>
      </c>
      <c r="G128" s="63" t="s">
        <v>118</v>
      </c>
      <c r="H128" s="178" t="s">
        <v>132</v>
      </c>
      <c r="I128" s="263" t="s">
        <v>225</v>
      </c>
      <c r="J128" s="64">
        <v>1018</v>
      </c>
      <c r="K128" s="62">
        <v>8</v>
      </c>
      <c r="L128" s="65">
        <f t="shared" si="0"/>
        <v>127.25</v>
      </c>
      <c r="M128" s="264" t="s">
        <v>287</v>
      </c>
    </row>
    <row r="129" spans="1:13" x14ac:dyDescent="0.25">
      <c r="A129" s="62">
        <v>11</v>
      </c>
      <c r="B129" s="62">
        <v>12</v>
      </c>
      <c r="C129" s="62">
        <v>2022</v>
      </c>
      <c r="D129" s="63" t="s">
        <v>441</v>
      </c>
      <c r="E129" s="63"/>
      <c r="F129" s="263" t="s">
        <v>313</v>
      </c>
      <c r="G129" s="63" t="s">
        <v>118</v>
      </c>
      <c r="H129" s="178" t="s">
        <v>239</v>
      </c>
      <c r="I129" s="263" t="s">
        <v>225</v>
      </c>
      <c r="J129" s="64">
        <v>1313</v>
      </c>
      <c r="K129" s="62">
        <v>8</v>
      </c>
      <c r="L129" s="65">
        <f t="shared" si="0"/>
        <v>164.125</v>
      </c>
      <c r="M129" s="266" t="s">
        <v>287</v>
      </c>
    </row>
    <row r="130" spans="1:13" x14ac:dyDescent="0.25">
      <c r="A130" s="62">
        <v>11</v>
      </c>
      <c r="B130" s="62">
        <v>12</v>
      </c>
      <c r="C130" s="62">
        <v>2022</v>
      </c>
      <c r="D130" s="63" t="s">
        <v>441</v>
      </c>
      <c r="E130" s="63"/>
      <c r="F130" s="263" t="s">
        <v>313</v>
      </c>
      <c r="G130" s="63" t="s">
        <v>118</v>
      </c>
      <c r="H130" s="178" t="s">
        <v>279</v>
      </c>
      <c r="I130" s="263" t="s">
        <v>316</v>
      </c>
      <c r="J130" s="64">
        <v>1512</v>
      </c>
      <c r="K130" s="62">
        <v>8</v>
      </c>
      <c r="L130" s="65">
        <f t="shared" si="0"/>
        <v>189</v>
      </c>
      <c r="M130" s="265" t="s">
        <v>396</v>
      </c>
    </row>
    <row r="131" spans="1:13" x14ac:dyDescent="0.25">
      <c r="A131" s="62">
        <v>11</v>
      </c>
      <c r="B131" s="62">
        <v>12</v>
      </c>
      <c r="C131" s="62">
        <v>2022</v>
      </c>
      <c r="D131" s="63" t="s">
        <v>441</v>
      </c>
      <c r="E131" s="63"/>
      <c r="F131" s="263" t="s">
        <v>313</v>
      </c>
      <c r="G131" s="63" t="s">
        <v>118</v>
      </c>
      <c r="H131" s="178" t="s">
        <v>308</v>
      </c>
      <c r="I131" s="263" t="s">
        <v>316</v>
      </c>
      <c r="J131" s="64">
        <v>1125</v>
      </c>
      <c r="K131" s="62">
        <v>8</v>
      </c>
      <c r="L131" s="65">
        <f t="shared" ref="L131:L172" si="1">J131/K131</f>
        <v>140.625</v>
      </c>
      <c r="M131" s="265" t="s">
        <v>396</v>
      </c>
    </row>
    <row r="132" spans="1:13" x14ac:dyDescent="0.25">
      <c r="A132" s="62">
        <v>11</v>
      </c>
      <c r="B132" s="62">
        <v>12</v>
      </c>
      <c r="C132" s="62">
        <v>2022</v>
      </c>
      <c r="D132" s="63" t="s">
        <v>441</v>
      </c>
      <c r="E132" s="63"/>
      <c r="F132" s="263" t="s">
        <v>313</v>
      </c>
      <c r="G132" s="63" t="s">
        <v>118</v>
      </c>
      <c r="H132" s="178" t="s">
        <v>126</v>
      </c>
      <c r="I132" s="263"/>
      <c r="J132" s="64">
        <v>1194</v>
      </c>
      <c r="K132" s="62">
        <v>8</v>
      </c>
      <c r="L132" s="65">
        <f t="shared" si="1"/>
        <v>149.25</v>
      </c>
      <c r="M132" s="265" t="s">
        <v>377</v>
      </c>
    </row>
    <row r="133" spans="1:13" x14ac:dyDescent="0.25">
      <c r="A133" s="62">
        <v>11</v>
      </c>
      <c r="B133" s="62">
        <v>12</v>
      </c>
      <c r="C133" s="62">
        <v>2022</v>
      </c>
      <c r="D133" s="63" t="s">
        <v>445</v>
      </c>
      <c r="E133" s="63"/>
      <c r="F133" s="263" t="s">
        <v>313</v>
      </c>
      <c r="G133" s="63" t="s">
        <v>118</v>
      </c>
      <c r="H133" s="178" t="s">
        <v>230</v>
      </c>
      <c r="I133" s="263" t="s">
        <v>317</v>
      </c>
      <c r="J133" s="64">
        <v>1217</v>
      </c>
      <c r="K133" s="62">
        <v>8</v>
      </c>
      <c r="L133" s="65">
        <f t="shared" si="1"/>
        <v>152.125</v>
      </c>
      <c r="M133" s="264" t="s">
        <v>285</v>
      </c>
    </row>
    <row r="134" spans="1:13" x14ac:dyDescent="0.25">
      <c r="A134" s="62">
        <v>11</v>
      </c>
      <c r="B134" s="62">
        <v>12</v>
      </c>
      <c r="C134" s="62">
        <v>2022</v>
      </c>
      <c r="D134" s="63" t="s">
        <v>445</v>
      </c>
      <c r="E134" s="63"/>
      <c r="F134" s="263" t="s">
        <v>313</v>
      </c>
      <c r="G134" s="63" t="s">
        <v>118</v>
      </c>
      <c r="H134" s="178" t="s">
        <v>324</v>
      </c>
      <c r="I134" s="263" t="s">
        <v>317</v>
      </c>
      <c r="J134" s="64">
        <v>1039</v>
      </c>
      <c r="K134" s="62">
        <v>8</v>
      </c>
      <c r="L134" s="65">
        <f t="shared" si="1"/>
        <v>129.875</v>
      </c>
      <c r="M134" s="266" t="s">
        <v>285</v>
      </c>
    </row>
    <row r="135" spans="1:13" x14ac:dyDescent="0.25">
      <c r="A135" s="62">
        <v>22</v>
      </c>
      <c r="B135" s="62">
        <v>1</v>
      </c>
      <c r="C135" s="62">
        <v>2033</v>
      </c>
      <c r="D135" s="63" t="s">
        <v>451</v>
      </c>
      <c r="E135" s="63"/>
      <c r="F135" s="268" t="s">
        <v>359</v>
      </c>
      <c r="G135" s="63" t="s">
        <v>450</v>
      </c>
      <c r="H135" s="178" t="s">
        <v>246</v>
      </c>
      <c r="I135" s="268"/>
      <c r="J135" s="296">
        <v>1855</v>
      </c>
      <c r="K135" s="64">
        <v>11</v>
      </c>
      <c r="L135" s="65">
        <f t="shared" si="1"/>
        <v>168.63636363636363</v>
      </c>
      <c r="M135" s="270" t="s">
        <v>462</v>
      </c>
    </row>
    <row r="136" spans="1:13" x14ac:dyDescent="0.25">
      <c r="A136" s="62">
        <v>22</v>
      </c>
      <c r="B136" s="62">
        <v>1</v>
      </c>
      <c r="C136" s="62">
        <v>2033</v>
      </c>
      <c r="D136" s="63" t="s">
        <v>451</v>
      </c>
      <c r="E136" s="63"/>
      <c r="F136" s="268" t="s">
        <v>359</v>
      </c>
      <c r="G136" s="63" t="s">
        <v>450</v>
      </c>
      <c r="H136" s="178" t="s">
        <v>223</v>
      </c>
      <c r="I136" s="268"/>
      <c r="J136" s="268">
        <v>1238</v>
      </c>
      <c r="K136" s="64">
        <v>8</v>
      </c>
      <c r="L136" s="65">
        <f t="shared" si="1"/>
        <v>154.75</v>
      </c>
      <c r="M136" s="270" t="s">
        <v>462</v>
      </c>
    </row>
    <row r="137" spans="1:13" x14ac:dyDescent="0.25">
      <c r="A137" s="62">
        <v>22</v>
      </c>
      <c r="B137" s="62">
        <v>1</v>
      </c>
      <c r="C137" s="62">
        <v>2033</v>
      </c>
      <c r="D137" s="63" t="s">
        <v>451</v>
      </c>
      <c r="E137" s="63"/>
      <c r="F137" s="268" t="s">
        <v>359</v>
      </c>
      <c r="G137" s="63" t="s">
        <v>450</v>
      </c>
      <c r="H137" s="178" t="s">
        <v>277</v>
      </c>
      <c r="I137" s="268"/>
      <c r="J137" s="268">
        <v>599</v>
      </c>
      <c r="K137" s="64">
        <v>4</v>
      </c>
      <c r="L137" s="65">
        <f t="shared" si="1"/>
        <v>149.75</v>
      </c>
      <c r="M137" s="270" t="s">
        <v>462</v>
      </c>
    </row>
    <row r="138" spans="1:13" x14ac:dyDescent="0.25">
      <c r="A138" s="62">
        <v>22</v>
      </c>
      <c r="B138" s="62">
        <v>1</v>
      </c>
      <c r="C138" s="62">
        <v>2033</v>
      </c>
      <c r="D138" s="63" t="s">
        <v>451</v>
      </c>
      <c r="E138" s="63"/>
      <c r="F138" s="268" t="s">
        <v>359</v>
      </c>
      <c r="G138" s="63" t="s">
        <v>450</v>
      </c>
      <c r="H138" s="178" t="s">
        <v>122</v>
      </c>
      <c r="I138" s="268"/>
      <c r="J138" s="268">
        <v>1869</v>
      </c>
      <c r="K138" s="64">
        <v>11</v>
      </c>
      <c r="L138" s="65">
        <f t="shared" si="1"/>
        <v>169.90909090909091</v>
      </c>
      <c r="M138" s="270" t="s">
        <v>462</v>
      </c>
    </row>
    <row r="139" spans="1:13" x14ac:dyDescent="0.25">
      <c r="A139" s="62">
        <v>22</v>
      </c>
      <c r="B139" s="62">
        <v>1</v>
      </c>
      <c r="C139" s="62">
        <v>2033</v>
      </c>
      <c r="D139" s="63" t="s">
        <v>451</v>
      </c>
      <c r="E139" s="63"/>
      <c r="F139" s="268" t="s">
        <v>359</v>
      </c>
      <c r="G139" s="63" t="s">
        <v>450</v>
      </c>
      <c r="H139" s="71" t="s">
        <v>119</v>
      </c>
      <c r="I139" s="268"/>
      <c r="J139" s="268">
        <v>1610</v>
      </c>
      <c r="K139" s="64">
        <v>10</v>
      </c>
      <c r="L139" s="65">
        <f t="shared" si="1"/>
        <v>161</v>
      </c>
      <c r="M139" s="270" t="s">
        <v>462</v>
      </c>
    </row>
    <row r="140" spans="1:13" x14ac:dyDescent="0.25">
      <c r="A140" s="62">
        <v>22</v>
      </c>
      <c r="B140" s="62">
        <v>1</v>
      </c>
      <c r="C140" s="62">
        <v>2033</v>
      </c>
      <c r="D140" s="63" t="s">
        <v>459</v>
      </c>
      <c r="E140" s="63"/>
      <c r="F140" s="269" t="s">
        <v>407</v>
      </c>
      <c r="G140" s="63" t="s">
        <v>118</v>
      </c>
      <c r="H140" s="71" t="s">
        <v>414</v>
      </c>
      <c r="I140" s="268"/>
      <c r="J140" s="64">
        <v>1609</v>
      </c>
      <c r="K140" s="62">
        <v>8</v>
      </c>
      <c r="L140" s="60">
        <f t="shared" si="1"/>
        <v>201.125</v>
      </c>
      <c r="M140" s="269" t="s">
        <v>460</v>
      </c>
    </row>
    <row r="141" spans="1:13" x14ac:dyDescent="0.25">
      <c r="A141" s="62">
        <v>22</v>
      </c>
      <c r="B141" s="62">
        <v>1</v>
      </c>
      <c r="C141" s="62">
        <v>2033</v>
      </c>
      <c r="D141" s="63" t="s">
        <v>459</v>
      </c>
      <c r="E141" s="63"/>
      <c r="F141" s="269" t="s">
        <v>407</v>
      </c>
      <c r="G141" s="63" t="s">
        <v>118</v>
      </c>
      <c r="H141" s="178" t="s">
        <v>279</v>
      </c>
      <c r="I141" s="268"/>
      <c r="J141" s="64">
        <v>1707</v>
      </c>
      <c r="K141" s="62">
        <v>9</v>
      </c>
      <c r="L141" s="65">
        <f t="shared" si="1"/>
        <v>189.66666666666666</v>
      </c>
      <c r="M141" s="269" t="s">
        <v>460</v>
      </c>
    </row>
    <row r="142" spans="1:13" x14ac:dyDescent="0.25">
      <c r="A142" s="62">
        <v>22</v>
      </c>
      <c r="B142" s="62">
        <v>1</v>
      </c>
      <c r="C142" s="62">
        <v>2033</v>
      </c>
      <c r="D142" s="63" t="s">
        <v>459</v>
      </c>
      <c r="E142" s="63"/>
      <c r="F142" s="269" t="s">
        <v>407</v>
      </c>
      <c r="G142" s="63" t="s">
        <v>118</v>
      </c>
      <c r="H142" s="71" t="s">
        <v>121</v>
      </c>
      <c r="I142" s="268"/>
      <c r="J142" s="64">
        <v>1594</v>
      </c>
      <c r="K142" s="62">
        <v>8</v>
      </c>
      <c r="L142" s="230">
        <f t="shared" si="1"/>
        <v>199.25</v>
      </c>
      <c r="M142" s="269" t="s">
        <v>460</v>
      </c>
    </row>
    <row r="143" spans="1:13" x14ac:dyDescent="0.25">
      <c r="A143" s="62">
        <v>22</v>
      </c>
      <c r="B143" s="62">
        <v>1</v>
      </c>
      <c r="C143" s="62">
        <v>2033</v>
      </c>
      <c r="D143" s="63" t="s">
        <v>459</v>
      </c>
      <c r="E143" s="63"/>
      <c r="F143" s="269" t="s">
        <v>407</v>
      </c>
      <c r="G143" s="63" t="s">
        <v>118</v>
      </c>
      <c r="H143" s="71" t="s">
        <v>127</v>
      </c>
      <c r="I143" s="268"/>
      <c r="J143" s="64">
        <v>1242</v>
      </c>
      <c r="K143" s="62">
        <v>7</v>
      </c>
      <c r="L143" s="65">
        <f t="shared" si="1"/>
        <v>177.42857142857142</v>
      </c>
      <c r="M143" s="269" t="s">
        <v>460</v>
      </c>
    </row>
    <row r="144" spans="1:13" x14ac:dyDescent="0.25">
      <c r="A144" s="62">
        <v>22</v>
      </c>
      <c r="B144" s="62">
        <v>1</v>
      </c>
      <c r="C144" s="62">
        <v>2033</v>
      </c>
      <c r="D144" s="63" t="s">
        <v>459</v>
      </c>
      <c r="E144" s="63"/>
      <c r="F144" s="269" t="s">
        <v>407</v>
      </c>
      <c r="G144" s="63" t="s">
        <v>118</v>
      </c>
      <c r="H144" s="178" t="s">
        <v>239</v>
      </c>
      <c r="I144" s="268"/>
      <c r="J144" s="64">
        <v>1052</v>
      </c>
      <c r="K144" s="62">
        <v>6</v>
      </c>
      <c r="L144" s="65">
        <f t="shared" si="1"/>
        <v>175.33333333333334</v>
      </c>
      <c r="M144" s="269" t="s">
        <v>460</v>
      </c>
    </row>
    <row r="145" spans="1:13" x14ac:dyDescent="0.25">
      <c r="A145" s="62">
        <v>22</v>
      </c>
      <c r="B145" s="62">
        <v>1</v>
      </c>
      <c r="C145" s="62">
        <v>2033</v>
      </c>
      <c r="D145" s="63" t="s">
        <v>459</v>
      </c>
      <c r="E145" s="63"/>
      <c r="F145" s="269" t="s">
        <v>407</v>
      </c>
      <c r="G145" s="63" t="s">
        <v>118</v>
      </c>
      <c r="H145" s="178" t="s">
        <v>124</v>
      </c>
      <c r="I145" s="268"/>
      <c r="J145" s="64">
        <v>1289</v>
      </c>
      <c r="K145" s="62">
        <v>7</v>
      </c>
      <c r="L145" s="65">
        <f t="shared" si="1"/>
        <v>184.14285714285714</v>
      </c>
      <c r="M145" s="269" t="s">
        <v>460</v>
      </c>
    </row>
    <row r="146" spans="1:13" x14ac:dyDescent="0.25">
      <c r="A146" s="62">
        <v>22</v>
      </c>
      <c r="B146" s="62">
        <v>1</v>
      </c>
      <c r="C146" s="62">
        <v>2033</v>
      </c>
      <c r="D146" s="63" t="s">
        <v>461</v>
      </c>
      <c r="E146" s="63"/>
      <c r="F146" s="269" t="s">
        <v>407</v>
      </c>
      <c r="G146" s="63" t="s">
        <v>413</v>
      </c>
      <c r="H146" s="178" t="s">
        <v>137</v>
      </c>
      <c r="I146" s="269"/>
      <c r="J146" s="64">
        <v>831</v>
      </c>
      <c r="K146" s="62">
        <v>5</v>
      </c>
      <c r="L146" s="65">
        <f t="shared" si="1"/>
        <v>166.2</v>
      </c>
      <c r="M146" s="259" t="s">
        <v>452</v>
      </c>
    </row>
    <row r="147" spans="1:13" x14ac:dyDescent="0.25">
      <c r="A147" s="62">
        <v>22</v>
      </c>
      <c r="B147" s="62">
        <v>1</v>
      </c>
      <c r="C147" s="62">
        <v>2033</v>
      </c>
      <c r="D147" s="63" t="s">
        <v>461</v>
      </c>
      <c r="E147" s="63"/>
      <c r="F147" s="269" t="s">
        <v>407</v>
      </c>
      <c r="G147" s="63" t="s">
        <v>413</v>
      </c>
      <c r="H147" s="178" t="s">
        <v>126</v>
      </c>
      <c r="I147" s="269"/>
      <c r="J147" s="64">
        <v>637</v>
      </c>
      <c r="K147" s="62">
        <v>4</v>
      </c>
      <c r="L147" s="65">
        <f t="shared" si="1"/>
        <v>159.25</v>
      </c>
      <c r="M147" s="259" t="s">
        <v>452</v>
      </c>
    </row>
    <row r="148" spans="1:13" x14ac:dyDescent="0.25">
      <c r="A148" s="62">
        <v>22</v>
      </c>
      <c r="B148" s="62">
        <v>1</v>
      </c>
      <c r="C148" s="62">
        <v>2033</v>
      </c>
      <c r="D148" s="63" t="s">
        <v>461</v>
      </c>
      <c r="E148" s="63"/>
      <c r="F148" s="269" t="s">
        <v>407</v>
      </c>
      <c r="G148" s="63" t="s">
        <v>413</v>
      </c>
      <c r="H148" s="71" t="s">
        <v>128</v>
      </c>
      <c r="I148" s="269"/>
      <c r="J148" s="64">
        <v>1156</v>
      </c>
      <c r="K148" s="62">
        <v>7</v>
      </c>
      <c r="L148" s="65">
        <f t="shared" si="1"/>
        <v>165.14285714285714</v>
      </c>
      <c r="M148" s="259" t="s">
        <v>452</v>
      </c>
    </row>
    <row r="149" spans="1:13" x14ac:dyDescent="0.25">
      <c r="A149" s="62">
        <v>22</v>
      </c>
      <c r="B149" s="62">
        <v>1</v>
      </c>
      <c r="C149" s="62">
        <v>2033</v>
      </c>
      <c r="D149" s="63" t="s">
        <v>461</v>
      </c>
      <c r="E149" s="63"/>
      <c r="F149" s="269" t="s">
        <v>407</v>
      </c>
      <c r="G149" s="63" t="s">
        <v>413</v>
      </c>
      <c r="H149" s="178" t="s">
        <v>278</v>
      </c>
      <c r="I149" s="269"/>
      <c r="J149" s="64">
        <v>984</v>
      </c>
      <c r="K149" s="62">
        <v>6</v>
      </c>
      <c r="L149" s="65">
        <f t="shared" si="1"/>
        <v>164</v>
      </c>
      <c r="M149" s="259" t="s">
        <v>452</v>
      </c>
    </row>
    <row r="150" spans="1:13" x14ac:dyDescent="0.25">
      <c r="A150" s="62">
        <v>22</v>
      </c>
      <c r="B150" s="62">
        <v>1</v>
      </c>
      <c r="C150" s="62">
        <v>2033</v>
      </c>
      <c r="D150" s="63" t="s">
        <v>461</v>
      </c>
      <c r="E150" s="63"/>
      <c r="F150" s="269" t="s">
        <v>407</v>
      </c>
      <c r="G150" s="63" t="s">
        <v>413</v>
      </c>
      <c r="H150" s="178" t="s">
        <v>129</v>
      </c>
      <c r="I150" s="268"/>
      <c r="J150" s="64">
        <v>1019</v>
      </c>
      <c r="K150" s="62">
        <v>6</v>
      </c>
      <c r="L150" s="65">
        <f t="shared" si="1"/>
        <v>169.83333333333334</v>
      </c>
      <c r="M150" s="259" t="s">
        <v>452</v>
      </c>
    </row>
    <row r="151" spans="1:13" x14ac:dyDescent="0.25">
      <c r="A151" s="62">
        <v>29</v>
      </c>
      <c r="B151" s="62">
        <v>1</v>
      </c>
      <c r="C151" s="62">
        <v>2023</v>
      </c>
      <c r="D151" s="63" t="s">
        <v>474</v>
      </c>
      <c r="E151" s="63"/>
      <c r="F151" s="276" t="s">
        <v>301</v>
      </c>
      <c r="G151" s="63" t="s">
        <v>133</v>
      </c>
      <c r="H151" s="71" t="s">
        <v>119</v>
      </c>
      <c r="I151" s="272"/>
      <c r="J151" s="64">
        <v>1409</v>
      </c>
      <c r="K151" s="62">
        <v>8</v>
      </c>
      <c r="L151" s="65">
        <f t="shared" si="1"/>
        <v>176.125</v>
      </c>
      <c r="M151" s="197" t="s">
        <v>373</v>
      </c>
    </row>
    <row r="152" spans="1:13" x14ac:dyDescent="0.25">
      <c r="A152" s="62">
        <v>29</v>
      </c>
      <c r="B152" s="62">
        <v>1</v>
      </c>
      <c r="C152" s="62">
        <v>2023</v>
      </c>
      <c r="D152" s="63" t="s">
        <v>474</v>
      </c>
      <c r="E152" s="63"/>
      <c r="F152" s="276" t="s">
        <v>301</v>
      </c>
      <c r="G152" s="63" t="s">
        <v>133</v>
      </c>
      <c r="H152" s="178" t="s">
        <v>279</v>
      </c>
      <c r="I152" s="272"/>
      <c r="J152" s="64">
        <v>1449</v>
      </c>
      <c r="K152" s="62">
        <v>8</v>
      </c>
      <c r="L152" s="65">
        <f t="shared" si="1"/>
        <v>181.125</v>
      </c>
      <c r="M152" s="272" t="s">
        <v>302</v>
      </c>
    </row>
    <row r="153" spans="1:13" x14ac:dyDescent="0.25">
      <c r="A153" s="62">
        <v>29</v>
      </c>
      <c r="B153" s="62">
        <v>1</v>
      </c>
      <c r="C153" s="62">
        <v>2023</v>
      </c>
      <c r="D153" s="63" t="s">
        <v>474</v>
      </c>
      <c r="E153" s="63"/>
      <c r="F153" s="276" t="s">
        <v>301</v>
      </c>
      <c r="G153" s="63" t="s">
        <v>133</v>
      </c>
      <c r="H153" s="71" t="s">
        <v>121</v>
      </c>
      <c r="I153" s="272"/>
      <c r="J153" s="64">
        <v>1419</v>
      </c>
      <c r="K153" s="62">
        <v>8</v>
      </c>
      <c r="L153" s="65">
        <f t="shared" si="1"/>
        <v>177.375</v>
      </c>
      <c r="M153" s="272" t="s">
        <v>379</v>
      </c>
    </row>
    <row r="154" spans="1:13" x14ac:dyDescent="0.25">
      <c r="A154" s="62">
        <v>29</v>
      </c>
      <c r="B154" s="62">
        <v>1</v>
      </c>
      <c r="C154" s="62">
        <v>2023</v>
      </c>
      <c r="D154" s="63" t="s">
        <v>475</v>
      </c>
      <c r="E154" s="63"/>
      <c r="F154" s="273" t="s">
        <v>490</v>
      </c>
      <c r="G154" s="63" t="s">
        <v>118</v>
      </c>
      <c r="H154" s="178" t="s">
        <v>224</v>
      </c>
      <c r="I154" s="272"/>
      <c r="J154" s="64">
        <v>1544</v>
      </c>
      <c r="K154" s="62">
        <v>8</v>
      </c>
      <c r="L154" s="230">
        <f t="shared" si="1"/>
        <v>193</v>
      </c>
      <c r="M154" s="198" t="s">
        <v>135</v>
      </c>
    </row>
    <row r="155" spans="1:13" x14ac:dyDescent="0.25">
      <c r="A155" s="62">
        <v>29</v>
      </c>
      <c r="B155" s="62">
        <v>1</v>
      </c>
      <c r="C155" s="62">
        <v>2023</v>
      </c>
      <c r="D155" s="63" t="s">
        <v>475</v>
      </c>
      <c r="E155" s="63"/>
      <c r="F155" s="273" t="s">
        <v>490</v>
      </c>
      <c r="G155" s="63" t="s">
        <v>118</v>
      </c>
      <c r="H155" s="178" t="s">
        <v>131</v>
      </c>
      <c r="I155" s="272"/>
      <c r="J155" s="64">
        <v>1376</v>
      </c>
      <c r="K155" s="62">
        <v>8</v>
      </c>
      <c r="L155" s="65">
        <f t="shared" si="1"/>
        <v>172</v>
      </c>
      <c r="M155" s="273" t="s">
        <v>481</v>
      </c>
    </row>
    <row r="156" spans="1:13" x14ac:dyDescent="0.25">
      <c r="A156" s="62">
        <v>29</v>
      </c>
      <c r="B156" s="62">
        <v>1</v>
      </c>
      <c r="C156" s="62">
        <v>2023</v>
      </c>
      <c r="D156" s="63" t="s">
        <v>475</v>
      </c>
      <c r="E156" s="63"/>
      <c r="F156" s="273" t="s">
        <v>490</v>
      </c>
      <c r="G156" s="63" t="s">
        <v>118</v>
      </c>
      <c r="H156" s="178" t="s">
        <v>124</v>
      </c>
      <c r="I156" s="272"/>
      <c r="J156" s="64">
        <v>1333</v>
      </c>
      <c r="K156" s="62">
        <v>8</v>
      </c>
      <c r="L156" s="65">
        <f t="shared" si="1"/>
        <v>166.625</v>
      </c>
      <c r="M156" s="273" t="s">
        <v>380</v>
      </c>
    </row>
    <row r="157" spans="1:13" x14ac:dyDescent="0.25">
      <c r="A157" s="62">
        <v>29</v>
      </c>
      <c r="B157" s="62">
        <v>1</v>
      </c>
      <c r="C157" s="62">
        <v>2023</v>
      </c>
      <c r="D157" s="63" t="s">
        <v>475</v>
      </c>
      <c r="E157" s="63"/>
      <c r="F157" s="273" t="s">
        <v>490</v>
      </c>
      <c r="G157" s="63" t="s">
        <v>118</v>
      </c>
      <c r="H157" s="178" t="s">
        <v>138</v>
      </c>
      <c r="I157" s="275" t="s">
        <v>486</v>
      </c>
      <c r="J157" s="64">
        <v>1174</v>
      </c>
      <c r="K157" s="62">
        <v>7</v>
      </c>
      <c r="L157" s="65">
        <f t="shared" si="1"/>
        <v>167.71428571428572</v>
      </c>
      <c r="M157" s="273" t="s">
        <v>483</v>
      </c>
    </row>
    <row r="158" spans="1:13" x14ac:dyDescent="0.25">
      <c r="A158" s="62">
        <v>29</v>
      </c>
      <c r="B158" s="62">
        <v>1</v>
      </c>
      <c r="C158" s="62">
        <v>2023</v>
      </c>
      <c r="D158" s="63" t="s">
        <v>475</v>
      </c>
      <c r="E158" s="63"/>
      <c r="F158" s="273" t="s">
        <v>490</v>
      </c>
      <c r="G158" s="63" t="s">
        <v>118</v>
      </c>
      <c r="H158" s="178" t="s">
        <v>208</v>
      </c>
      <c r="I158" s="272"/>
      <c r="J158" s="64">
        <v>1183</v>
      </c>
      <c r="K158" s="62">
        <v>8</v>
      </c>
      <c r="L158" s="65">
        <f t="shared" si="1"/>
        <v>147.875</v>
      </c>
      <c r="M158" s="273" t="s">
        <v>482</v>
      </c>
    </row>
    <row r="159" spans="1:13" x14ac:dyDescent="0.25">
      <c r="A159" s="62">
        <v>29</v>
      </c>
      <c r="B159" s="62">
        <v>1</v>
      </c>
      <c r="C159" s="62">
        <v>2023</v>
      </c>
      <c r="D159" s="63" t="s">
        <v>475</v>
      </c>
      <c r="E159" s="63"/>
      <c r="F159" s="273" t="s">
        <v>490</v>
      </c>
      <c r="G159" s="63" t="s">
        <v>118</v>
      </c>
      <c r="H159" s="178" t="s">
        <v>230</v>
      </c>
      <c r="I159" s="273"/>
      <c r="J159" s="64">
        <v>1127</v>
      </c>
      <c r="K159" s="62">
        <v>8</v>
      </c>
      <c r="L159" s="65">
        <f t="shared" si="1"/>
        <v>140.875</v>
      </c>
      <c r="M159" s="273" t="s">
        <v>484</v>
      </c>
    </row>
    <row r="160" spans="1:13" x14ac:dyDescent="0.25">
      <c r="A160" s="62">
        <v>29</v>
      </c>
      <c r="B160" s="62">
        <v>1</v>
      </c>
      <c r="C160" s="62">
        <v>2023</v>
      </c>
      <c r="D160" s="63" t="s">
        <v>475</v>
      </c>
      <c r="E160" s="63"/>
      <c r="F160" s="273" t="s">
        <v>490</v>
      </c>
      <c r="G160" s="63" t="s">
        <v>118</v>
      </c>
      <c r="H160" s="178" t="s">
        <v>324</v>
      </c>
      <c r="I160" s="272"/>
      <c r="J160" s="64">
        <v>1140</v>
      </c>
      <c r="K160" s="62">
        <v>8</v>
      </c>
      <c r="L160" s="65">
        <f t="shared" si="1"/>
        <v>142.5</v>
      </c>
      <c r="M160" s="273" t="s">
        <v>377</v>
      </c>
    </row>
    <row r="161" spans="1:13" x14ac:dyDescent="0.25">
      <c r="A161" s="62">
        <v>29</v>
      </c>
      <c r="B161" s="62">
        <v>1</v>
      </c>
      <c r="C161" s="62">
        <v>2023</v>
      </c>
      <c r="D161" s="63" t="s">
        <v>475</v>
      </c>
      <c r="E161" s="63"/>
      <c r="F161" s="273" t="s">
        <v>490</v>
      </c>
      <c r="G161" s="63" t="s">
        <v>118</v>
      </c>
      <c r="H161" s="178" t="s">
        <v>132</v>
      </c>
      <c r="I161" s="272"/>
      <c r="J161" s="64">
        <v>934</v>
      </c>
      <c r="K161" s="62">
        <v>8</v>
      </c>
      <c r="L161" s="65">
        <f t="shared" si="1"/>
        <v>116.75</v>
      </c>
      <c r="M161" s="273" t="s">
        <v>481</v>
      </c>
    </row>
    <row r="162" spans="1:13" x14ac:dyDescent="0.25">
      <c r="A162" s="62">
        <v>29</v>
      </c>
      <c r="B162" s="62">
        <v>1</v>
      </c>
      <c r="C162" s="62">
        <v>2023</v>
      </c>
      <c r="D162" s="63" t="s">
        <v>475</v>
      </c>
      <c r="E162" s="63"/>
      <c r="F162" s="273" t="s">
        <v>490</v>
      </c>
      <c r="G162" s="63" t="s">
        <v>118</v>
      </c>
      <c r="H162" s="178" t="s">
        <v>277</v>
      </c>
      <c r="I162" s="272"/>
      <c r="J162" s="64">
        <v>1308</v>
      </c>
      <c r="K162" s="62">
        <v>8</v>
      </c>
      <c r="L162" s="65">
        <f t="shared" si="1"/>
        <v>163.5</v>
      </c>
      <c r="M162" s="197" t="s">
        <v>373</v>
      </c>
    </row>
    <row r="163" spans="1:13" x14ac:dyDescent="0.25">
      <c r="A163" s="62">
        <v>29</v>
      </c>
      <c r="B163" s="62">
        <v>1</v>
      </c>
      <c r="C163" s="62">
        <v>2023</v>
      </c>
      <c r="D163" s="63" t="s">
        <v>475</v>
      </c>
      <c r="E163" s="63"/>
      <c r="F163" s="273" t="s">
        <v>490</v>
      </c>
      <c r="G163" s="63" t="s">
        <v>118</v>
      </c>
      <c r="H163" s="178" t="s">
        <v>308</v>
      </c>
      <c r="I163" s="273"/>
      <c r="J163" s="64">
        <v>986</v>
      </c>
      <c r="K163" s="62">
        <v>8</v>
      </c>
      <c r="L163" s="65">
        <f t="shared" si="1"/>
        <v>123.25</v>
      </c>
      <c r="M163" s="273" t="s">
        <v>485</v>
      </c>
    </row>
    <row r="164" spans="1:13" x14ac:dyDescent="0.25">
      <c r="A164" s="62">
        <v>5</v>
      </c>
      <c r="B164" s="62">
        <v>2</v>
      </c>
      <c r="C164" s="62">
        <v>2023</v>
      </c>
      <c r="D164" s="63" t="s">
        <v>491</v>
      </c>
      <c r="E164" s="63"/>
      <c r="F164" s="278" t="s">
        <v>350</v>
      </c>
      <c r="G164" s="63" t="s">
        <v>118</v>
      </c>
      <c r="H164" s="178" t="s">
        <v>132</v>
      </c>
      <c r="I164" s="278"/>
      <c r="J164" s="64">
        <v>1069</v>
      </c>
      <c r="K164" s="62">
        <v>9</v>
      </c>
      <c r="L164" s="65">
        <f t="shared" si="1"/>
        <v>118.77777777777777</v>
      </c>
      <c r="M164" s="278" t="s">
        <v>500</v>
      </c>
    </row>
    <row r="165" spans="1:13" x14ac:dyDescent="0.25">
      <c r="A165" s="62">
        <v>5</v>
      </c>
      <c r="B165" s="62">
        <v>2</v>
      </c>
      <c r="C165" s="62">
        <v>2023</v>
      </c>
      <c r="D165" s="63" t="s">
        <v>491</v>
      </c>
      <c r="E165" s="63"/>
      <c r="F165" s="278" t="s">
        <v>350</v>
      </c>
      <c r="G165" s="63" t="s">
        <v>118</v>
      </c>
      <c r="H165" s="178" t="s">
        <v>324</v>
      </c>
      <c r="I165" s="278"/>
      <c r="J165" s="64">
        <v>1157</v>
      </c>
      <c r="K165" s="62">
        <v>9</v>
      </c>
      <c r="L165" s="65">
        <f t="shared" si="1"/>
        <v>128.55555555555554</v>
      </c>
      <c r="M165" s="278" t="s">
        <v>500</v>
      </c>
    </row>
    <row r="166" spans="1:13" x14ac:dyDescent="0.25">
      <c r="A166" s="62">
        <v>5</v>
      </c>
      <c r="B166" s="62">
        <v>2</v>
      </c>
      <c r="C166" s="62">
        <v>2023</v>
      </c>
      <c r="D166" s="63" t="s">
        <v>491</v>
      </c>
      <c r="E166" s="63"/>
      <c r="F166" s="278" t="s">
        <v>350</v>
      </c>
      <c r="G166" s="63" t="s">
        <v>118</v>
      </c>
      <c r="H166" s="178" t="s">
        <v>134</v>
      </c>
      <c r="I166" s="278"/>
      <c r="J166" s="64">
        <v>1585</v>
      </c>
      <c r="K166" s="62">
        <v>9</v>
      </c>
      <c r="L166" s="65">
        <f t="shared" si="1"/>
        <v>176.11111111111111</v>
      </c>
      <c r="M166" s="278" t="s">
        <v>500</v>
      </c>
    </row>
    <row r="167" spans="1:13" x14ac:dyDescent="0.25">
      <c r="A167" s="62">
        <v>5</v>
      </c>
      <c r="B167" s="62">
        <v>2</v>
      </c>
      <c r="C167" s="62">
        <v>2023</v>
      </c>
      <c r="D167" s="63" t="s">
        <v>493</v>
      </c>
      <c r="E167" s="63"/>
      <c r="F167" s="278" t="s">
        <v>357</v>
      </c>
      <c r="G167" s="63" t="s">
        <v>133</v>
      </c>
      <c r="H167" s="71" t="s">
        <v>125</v>
      </c>
      <c r="I167" s="278"/>
      <c r="J167" s="64">
        <v>1132</v>
      </c>
      <c r="K167" s="62">
        <v>7</v>
      </c>
      <c r="L167" s="65">
        <f t="shared" si="1"/>
        <v>161.71428571428572</v>
      </c>
      <c r="M167" s="279" t="s">
        <v>503</v>
      </c>
    </row>
    <row r="168" spans="1:13" x14ac:dyDescent="0.25">
      <c r="A168" s="62">
        <v>5</v>
      </c>
      <c r="B168" s="62">
        <v>2</v>
      </c>
      <c r="C168" s="62">
        <v>2023</v>
      </c>
      <c r="D168" s="63" t="s">
        <v>493</v>
      </c>
      <c r="E168" s="63"/>
      <c r="F168" s="279" t="s">
        <v>357</v>
      </c>
      <c r="G168" s="63" t="s">
        <v>133</v>
      </c>
      <c r="H168" s="178" t="s">
        <v>224</v>
      </c>
      <c r="I168" s="278"/>
      <c r="J168" s="64">
        <v>1405</v>
      </c>
      <c r="K168" s="62">
        <v>8</v>
      </c>
      <c r="L168" s="65">
        <f t="shared" si="1"/>
        <v>175.625</v>
      </c>
      <c r="M168" s="279" t="s">
        <v>503</v>
      </c>
    </row>
    <row r="169" spans="1:13" x14ac:dyDescent="0.25">
      <c r="A169" s="62">
        <v>5</v>
      </c>
      <c r="B169" s="62">
        <v>2</v>
      </c>
      <c r="C169" s="62">
        <v>2023</v>
      </c>
      <c r="D169" s="63" t="s">
        <v>493</v>
      </c>
      <c r="E169" s="63"/>
      <c r="F169" s="279" t="s">
        <v>357</v>
      </c>
      <c r="G169" s="63" t="s">
        <v>133</v>
      </c>
      <c r="H169" s="178" t="s">
        <v>131</v>
      </c>
      <c r="I169" s="278"/>
      <c r="J169" s="64">
        <v>1090</v>
      </c>
      <c r="K169" s="62">
        <v>6</v>
      </c>
      <c r="L169" s="65">
        <f t="shared" si="1"/>
        <v>181.66666666666666</v>
      </c>
      <c r="M169" s="279" t="s">
        <v>503</v>
      </c>
    </row>
    <row r="170" spans="1:13" x14ac:dyDescent="0.25">
      <c r="A170" s="62">
        <v>5</v>
      </c>
      <c r="B170" s="62">
        <v>2</v>
      </c>
      <c r="C170" s="62">
        <v>2023</v>
      </c>
      <c r="D170" s="63" t="s">
        <v>493</v>
      </c>
      <c r="E170" s="63"/>
      <c r="F170" s="279" t="s">
        <v>357</v>
      </c>
      <c r="G170" s="63" t="s">
        <v>133</v>
      </c>
      <c r="H170" s="178" t="s">
        <v>138</v>
      </c>
      <c r="I170" s="278"/>
      <c r="J170" s="64">
        <v>1462</v>
      </c>
      <c r="K170" s="62">
        <v>8</v>
      </c>
      <c r="L170" s="65">
        <f t="shared" si="1"/>
        <v>182.75</v>
      </c>
      <c r="M170" s="279" t="s">
        <v>503</v>
      </c>
    </row>
    <row r="171" spans="1:13" x14ac:dyDescent="0.25">
      <c r="A171" s="62">
        <v>5</v>
      </c>
      <c r="B171" s="62">
        <v>2</v>
      </c>
      <c r="C171" s="62">
        <v>2023</v>
      </c>
      <c r="D171" s="63" t="s">
        <v>493</v>
      </c>
      <c r="E171" s="63"/>
      <c r="F171" s="279" t="s">
        <v>357</v>
      </c>
      <c r="G171" s="63" t="s">
        <v>133</v>
      </c>
      <c r="H171" s="178" t="s">
        <v>123</v>
      </c>
      <c r="I171" s="278"/>
      <c r="J171" s="64">
        <v>1409</v>
      </c>
      <c r="K171" s="62">
        <v>8</v>
      </c>
      <c r="L171" s="65">
        <f t="shared" si="1"/>
        <v>176.125</v>
      </c>
      <c r="M171" s="279" t="s">
        <v>503</v>
      </c>
    </row>
    <row r="172" spans="1:13" x14ac:dyDescent="0.25">
      <c r="A172" s="62">
        <v>5</v>
      </c>
      <c r="B172" s="62">
        <v>2</v>
      </c>
      <c r="C172" s="62">
        <v>2023</v>
      </c>
      <c r="D172" s="63" t="s">
        <v>493</v>
      </c>
      <c r="E172" s="63"/>
      <c r="F172" s="279" t="s">
        <v>357</v>
      </c>
      <c r="G172" s="63" t="s">
        <v>133</v>
      </c>
      <c r="H172" s="178" t="s">
        <v>508</v>
      </c>
      <c r="I172" s="278"/>
      <c r="J172" s="64">
        <v>1521</v>
      </c>
      <c r="K172" s="62">
        <v>8</v>
      </c>
      <c r="L172" s="230">
        <f t="shared" si="1"/>
        <v>190.125</v>
      </c>
      <c r="M172" s="279" t="s">
        <v>503</v>
      </c>
    </row>
    <row r="173" spans="1:13" x14ac:dyDescent="0.25">
      <c r="A173" s="62">
        <v>5</v>
      </c>
      <c r="B173" s="62">
        <v>2</v>
      </c>
      <c r="C173" s="62">
        <v>2023</v>
      </c>
      <c r="D173" s="63" t="s">
        <v>502</v>
      </c>
      <c r="E173" s="63"/>
      <c r="F173" s="278" t="s">
        <v>407</v>
      </c>
      <c r="G173" s="63" t="s">
        <v>499</v>
      </c>
      <c r="H173" s="178" t="s">
        <v>240</v>
      </c>
      <c r="I173" s="278"/>
      <c r="J173" s="64">
        <v>732</v>
      </c>
      <c r="K173" s="62">
        <v>5</v>
      </c>
      <c r="L173" s="65">
        <f t="shared" ref="L173:L184" si="2">J173/K173</f>
        <v>146.4</v>
      </c>
      <c r="M173" s="279" t="s">
        <v>503</v>
      </c>
    </row>
    <row r="174" spans="1:13" x14ac:dyDescent="0.25">
      <c r="A174" s="62">
        <v>5</v>
      </c>
      <c r="B174" s="62">
        <v>2</v>
      </c>
      <c r="C174" s="62">
        <v>2023</v>
      </c>
      <c r="D174" s="63" t="s">
        <v>502</v>
      </c>
      <c r="E174" s="63"/>
      <c r="F174" s="279" t="s">
        <v>407</v>
      </c>
      <c r="G174" s="63" t="s">
        <v>499</v>
      </c>
      <c r="H174" s="178" t="s">
        <v>327</v>
      </c>
      <c r="I174" s="278"/>
      <c r="J174" s="64">
        <v>493</v>
      </c>
      <c r="K174" s="62">
        <v>4</v>
      </c>
      <c r="L174" s="65">
        <f t="shared" si="2"/>
        <v>123.25</v>
      </c>
      <c r="M174" s="279" t="s">
        <v>503</v>
      </c>
    </row>
    <row r="175" spans="1:13" x14ac:dyDescent="0.25">
      <c r="A175" s="62">
        <v>5</v>
      </c>
      <c r="B175" s="62">
        <v>2</v>
      </c>
      <c r="C175" s="62">
        <v>2023</v>
      </c>
      <c r="D175" s="63" t="s">
        <v>502</v>
      </c>
      <c r="E175" s="63"/>
      <c r="F175" s="279" t="s">
        <v>407</v>
      </c>
      <c r="G175" s="63" t="s">
        <v>499</v>
      </c>
      <c r="H175" s="178" t="s">
        <v>329</v>
      </c>
      <c r="I175" s="278"/>
      <c r="J175" s="64">
        <v>432</v>
      </c>
      <c r="K175" s="62">
        <v>4</v>
      </c>
      <c r="L175" s="65">
        <f t="shared" si="2"/>
        <v>108</v>
      </c>
      <c r="M175" s="279" t="s">
        <v>503</v>
      </c>
    </row>
    <row r="176" spans="1:13" x14ac:dyDescent="0.25">
      <c r="A176" s="62">
        <v>5</v>
      </c>
      <c r="B176" s="62">
        <v>2</v>
      </c>
      <c r="C176" s="62">
        <v>2023</v>
      </c>
      <c r="D176" s="63" t="s">
        <v>502</v>
      </c>
      <c r="E176" s="63"/>
      <c r="F176" s="279" t="s">
        <v>407</v>
      </c>
      <c r="G176" s="63" t="s">
        <v>499</v>
      </c>
      <c r="H176" s="178" t="s">
        <v>208</v>
      </c>
      <c r="I176" s="278"/>
      <c r="J176" s="64">
        <v>249</v>
      </c>
      <c r="K176" s="62">
        <v>2</v>
      </c>
      <c r="L176" s="65">
        <f t="shared" si="2"/>
        <v>124.5</v>
      </c>
      <c r="M176" s="279" t="s">
        <v>503</v>
      </c>
    </row>
    <row r="177" spans="1:13" x14ac:dyDescent="0.25">
      <c r="A177" s="62">
        <v>5</v>
      </c>
      <c r="B177" s="62">
        <v>2</v>
      </c>
      <c r="C177" s="62">
        <v>2023</v>
      </c>
      <c r="D177" s="63" t="s">
        <v>502</v>
      </c>
      <c r="E177" s="63"/>
      <c r="F177" s="279" t="s">
        <v>407</v>
      </c>
      <c r="G177" s="63" t="s">
        <v>499</v>
      </c>
      <c r="H177" s="178" t="s">
        <v>509</v>
      </c>
      <c r="I177" s="278"/>
      <c r="J177" s="64">
        <v>669</v>
      </c>
      <c r="K177" s="62">
        <v>5</v>
      </c>
      <c r="L177" s="65">
        <f t="shared" si="2"/>
        <v>133.80000000000001</v>
      </c>
      <c r="M177" s="279" t="s">
        <v>503</v>
      </c>
    </row>
    <row r="178" spans="1:13" x14ac:dyDescent="0.25">
      <c r="A178" s="62">
        <v>19</v>
      </c>
      <c r="B178" s="62">
        <v>2</v>
      </c>
      <c r="C178" s="62">
        <v>2023</v>
      </c>
      <c r="D178" s="63" t="s">
        <v>514</v>
      </c>
      <c r="E178" s="63"/>
      <c r="F178" s="282" t="s">
        <v>305</v>
      </c>
      <c r="G178" s="63" t="s">
        <v>133</v>
      </c>
      <c r="H178" s="178" t="s">
        <v>246</v>
      </c>
      <c r="I178" s="282" t="s">
        <v>120</v>
      </c>
      <c r="J178" s="64">
        <v>1960</v>
      </c>
      <c r="K178" s="62">
        <v>11</v>
      </c>
      <c r="L178" s="65">
        <f t="shared" si="2"/>
        <v>178.18181818181819</v>
      </c>
      <c r="M178" s="259" t="s">
        <v>515</v>
      </c>
    </row>
    <row r="179" spans="1:13" x14ac:dyDescent="0.25">
      <c r="A179" s="62">
        <v>19</v>
      </c>
      <c r="B179" s="62">
        <v>2</v>
      </c>
      <c r="C179" s="62">
        <v>2023</v>
      </c>
      <c r="D179" s="63" t="s">
        <v>514</v>
      </c>
      <c r="E179" s="63"/>
      <c r="F179" s="282" t="s">
        <v>305</v>
      </c>
      <c r="G179" s="63" t="s">
        <v>133</v>
      </c>
      <c r="H179" s="178" t="s">
        <v>279</v>
      </c>
      <c r="I179" s="282" t="s">
        <v>120</v>
      </c>
      <c r="J179" s="64">
        <v>2054</v>
      </c>
      <c r="K179" s="62">
        <v>11</v>
      </c>
      <c r="L179" s="65">
        <f t="shared" si="2"/>
        <v>186.72727272727272</v>
      </c>
      <c r="M179" s="259" t="s">
        <v>515</v>
      </c>
    </row>
    <row r="180" spans="1:13" x14ac:dyDescent="0.25">
      <c r="A180" s="62">
        <v>26</v>
      </c>
      <c r="B180" s="62">
        <v>2</v>
      </c>
      <c r="C180" s="62">
        <v>2023</v>
      </c>
      <c r="D180" s="63" t="s">
        <v>519</v>
      </c>
      <c r="E180" s="63"/>
      <c r="F180" s="284" t="s">
        <v>520</v>
      </c>
      <c r="G180" s="63" t="s">
        <v>118</v>
      </c>
      <c r="H180" s="71" t="s">
        <v>119</v>
      </c>
      <c r="I180" s="284" t="s">
        <v>120</v>
      </c>
      <c r="J180" s="64">
        <v>2587</v>
      </c>
      <c r="K180" s="62">
        <v>14</v>
      </c>
      <c r="L180" s="65">
        <f t="shared" si="2"/>
        <v>184.78571428571428</v>
      </c>
      <c r="M180" s="284" t="s">
        <v>522</v>
      </c>
    </row>
    <row r="181" spans="1:13" x14ac:dyDescent="0.25">
      <c r="A181" s="62">
        <v>26</v>
      </c>
      <c r="B181" s="62">
        <v>2</v>
      </c>
      <c r="C181" s="62">
        <v>2023</v>
      </c>
      <c r="D181" s="63" t="s">
        <v>519</v>
      </c>
      <c r="E181" s="63"/>
      <c r="F181" s="284" t="s">
        <v>520</v>
      </c>
      <c r="G181" s="63" t="s">
        <v>118</v>
      </c>
      <c r="H181" s="178" t="s">
        <v>277</v>
      </c>
      <c r="I181" s="284" t="s">
        <v>120</v>
      </c>
      <c r="J181" s="64">
        <v>2324</v>
      </c>
      <c r="K181" s="62">
        <v>14</v>
      </c>
      <c r="L181" s="65">
        <f t="shared" si="2"/>
        <v>166</v>
      </c>
      <c r="M181" s="284" t="s">
        <v>522</v>
      </c>
    </row>
    <row r="182" spans="1:13" x14ac:dyDescent="0.25">
      <c r="A182" s="62">
        <v>26</v>
      </c>
      <c r="B182" s="62">
        <v>2</v>
      </c>
      <c r="C182" s="62">
        <v>2023</v>
      </c>
      <c r="D182" s="63" t="s">
        <v>519</v>
      </c>
      <c r="E182" s="63"/>
      <c r="F182" s="284" t="s">
        <v>520</v>
      </c>
      <c r="G182" s="63" t="s">
        <v>118</v>
      </c>
      <c r="H182" s="71" t="s">
        <v>121</v>
      </c>
      <c r="I182" s="284"/>
      <c r="J182" s="64">
        <v>2760</v>
      </c>
      <c r="K182" s="62">
        <v>14</v>
      </c>
      <c r="L182" s="230">
        <f t="shared" si="2"/>
        <v>197.14285714285714</v>
      </c>
      <c r="M182" s="284" t="s">
        <v>521</v>
      </c>
    </row>
    <row r="183" spans="1:13" x14ac:dyDescent="0.25">
      <c r="A183" s="62">
        <v>5</v>
      </c>
      <c r="B183" s="62">
        <v>3</v>
      </c>
      <c r="C183" s="62">
        <v>2023</v>
      </c>
      <c r="D183" s="63" t="s">
        <v>525</v>
      </c>
      <c r="E183" s="63"/>
      <c r="F183" s="286" t="s">
        <v>18</v>
      </c>
      <c r="G183" s="63" t="s">
        <v>118</v>
      </c>
      <c r="H183" s="71" t="s">
        <v>127</v>
      </c>
      <c r="I183" s="286" t="s">
        <v>120</v>
      </c>
      <c r="J183" s="64">
        <v>1093</v>
      </c>
      <c r="K183" s="62">
        <v>6</v>
      </c>
      <c r="L183" s="65">
        <f t="shared" si="2"/>
        <v>182.16666666666666</v>
      </c>
      <c r="M183" s="287" t="s">
        <v>527</v>
      </c>
    </row>
    <row r="184" spans="1:13" x14ac:dyDescent="0.25">
      <c r="A184" s="62">
        <v>5</v>
      </c>
      <c r="B184" s="62">
        <v>3</v>
      </c>
      <c r="C184" s="62">
        <v>2023</v>
      </c>
      <c r="D184" s="63" t="s">
        <v>525</v>
      </c>
      <c r="E184" s="63"/>
      <c r="F184" s="286" t="s">
        <v>18</v>
      </c>
      <c r="G184" s="63" t="s">
        <v>118</v>
      </c>
      <c r="H184" s="178" t="s">
        <v>122</v>
      </c>
      <c r="I184" s="286" t="s">
        <v>120</v>
      </c>
      <c r="J184" s="64">
        <v>1003</v>
      </c>
      <c r="K184" s="62">
        <v>6</v>
      </c>
      <c r="L184" s="65">
        <f t="shared" si="2"/>
        <v>167.16666666666666</v>
      </c>
      <c r="M184" s="287" t="s">
        <v>527</v>
      </c>
    </row>
    <row r="185" spans="1:13" x14ac:dyDescent="0.25">
      <c r="A185" s="62">
        <v>5</v>
      </c>
      <c r="B185" s="62">
        <v>3</v>
      </c>
      <c r="C185" s="62">
        <v>2023</v>
      </c>
      <c r="D185" s="63" t="s">
        <v>525</v>
      </c>
      <c r="E185" s="63"/>
      <c r="F185" s="286" t="s">
        <v>18</v>
      </c>
      <c r="G185" s="63" t="s">
        <v>118</v>
      </c>
      <c r="H185" s="178" t="s">
        <v>123</v>
      </c>
      <c r="I185" s="286" t="s">
        <v>120</v>
      </c>
      <c r="J185" s="64">
        <v>1276</v>
      </c>
      <c r="K185" s="62">
        <v>6</v>
      </c>
      <c r="L185" s="60">
        <f t="shared" ref="L185:L273" si="3">J185/K185</f>
        <v>212.66666666666666</v>
      </c>
      <c r="M185" s="287" t="s">
        <v>527</v>
      </c>
    </row>
    <row r="186" spans="1:13" x14ac:dyDescent="0.25">
      <c r="A186" s="62">
        <v>5</v>
      </c>
      <c r="B186" s="62">
        <v>3</v>
      </c>
      <c r="C186" s="62">
        <v>2023</v>
      </c>
      <c r="D186" s="63" t="s">
        <v>525</v>
      </c>
      <c r="E186" s="63"/>
      <c r="F186" s="286" t="s">
        <v>18</v>
      </c>
      <c r="G186" s="63" t="s">
        <v>118</v>
      </c>
      <c r="H186" s="178" t="s">
        <v>279</v>
      </c>
      <c r="I186" s="286" t="s">
        <v>226</v>
      </c>
      <c r="J186" s="64">
        <v>1078</v>
      </c>
      <c r="K186" s="62">
        <v>6</v>
      </c>
      <c r="L186" s="65">
        <f t="shared" si="3"/>
        <v>179.66666666666666</v>
      </c>
      <c r="M186" s="287" t="s">
        <v>528</v>
      </c>
    </row>
    <row r="187" spans="1:13" x14ac:dyDescent="0.25">
      <c r="A187" s="62">
        <v>5</v>
      </c>
      <c r="B187" s="62">
        <v>3</v>
      </c>
      <c r="C187" s="62">
        <v>2023</v>
      </c>
      <c r="D187" s="63" t="s">
        <v>525</v>
      </c>
      <c r="E187" s="63"/>
      <c r="F187" s="286" t="s">
        <v>18</v>
      </c>
      <c r="G187" s="63" t="s">
        <v>118</v>
      </c>
      <c r="H187" s="178" t="s">
        <v>246</v>
      </c>
      <c r="I187" s="286" t="s">
        <v>226</v>
      </c>
      <c r="J187" s="64">
        <v>1216</v>
      </c>
      <c r="K187" s="62">
        <v>6</v>
      </c>
      <c r="L187" s="60">
        <f t="shared" si="3"/>
        <v>202.66666666666666</v>
      </c>
      <c r="M187" s="287" t="s">
        <v>528</v>
      </c>
    </row>
    <row r="188" spans="1:13" x14ac:dyDescent="0.25">
      <c r="A188" s="62">
        <v>5</v>
      </c>
      <c r="B188" s="62">
        <v>3</v>
      </c>
      <c r="C188" s="62">
        <v>2023</v>
      </c>
      <c r="D188" s="63" t="s">
        <v>525</v>
      </c>
      <c r="E188" s="63"/>
      <c r="F188" s="286" t="s">
        <v>18</v>
      </c>
      <c r="G188" s="63" t="s">
        <v>118</v>
      </c>
      <c r="H188" s="178" t="s">
        <v>308</v>
      </c>
      <c r="I188" s="286" t="s">
        <v>226</v>
      </c>
      <c r="J188" s="64">
        <v>775</v>
      </c>
      <c r="K188" s="62">
        <v>6</v>
      </c>
      <c r="L188" s="65">
        <f t="shared" si="3"/>
        <v>129.16666666666666</v>
      </c>
      <c r="M188" s="287" t="s">
        <v>528</v>
      </c>
    </row>
    <row r="189" spans="1:13" x14ac:dyDescent="0.25">
      <c r="A189" s="62">
        <v>5</v>
      </c>
      <c r="B189" s="62">
        <v>3</v>
      </c>
      <c r="C189" s="62">
        <v>2023</v>
      </c>
      <c r="D189" s="63" t="s">
        <v>525</v>
      </c>
      <c r="E189" s="63"/>
      <c r="F189" s="286" t="s">
        <v>18</v>
      </c>
      <c r="G189" s="63" t="s">
        <v>118</v>
      </c>
      <c r="H189" s="178" t="s">
        <v>138</v>
      </c>
      <c r="I189" s="286" t="s">
        <v>225</v>
      </c>
      <c r="J189" s="64">
        <v>1019</v>
      </c>
      <c r="K189" s="62">
        <v>6</v>
      </c>
      <c r="L189" s="65">
        <f t="shared" si="3"/>
        <v>169.83333333333334</v>
      </c>
      <c r="M189" s="287" t="s">
        <v>526</v>
      </c>
    </row>
    <row r="190" spans="1:13" x14ac:dyDescent="0.25">
      <c r="A190" s="62">
        <v>5</v>
      </c>
      <c r="B190" s="62">
        <v>3</v>
      </c>
      <c r="C190" s="62">
        <v>2023</v>
      </c>
      <c r="D190" s="63" t="s">
        <v>525</v>
      </c>
      <c r="E190" s="63"/>
      <c r="F190" s="286" t="s">
        <v>18</v>
      </c>
      <c r="G190" s="63" t="s">
        <v>118</v>
      </c>
      <c r="H190" s="178" t="s">
        <v>509</v>
      </c>
      <c r="I190" s="286" t="s">
        <v>225</v>
      </c>
      <c r="J190" s="64">
        <v>1029</v>
      </c>
      <c r="K190" s="62">
        <v>6</v>
      </c>
      <c r="L190" s="289">
        <f t="shared" si="3"/>
        <v>171.5</v>
      </c>
      <c r="M190" s="287" t="s">
        <v>526</v>
      </c>
    </row>
    <row r="191" spans="1:13" x14ac:dyDescent="0.25">
      <c r="A191" s="62">
        <v>5</v>
      </c>
      <c r="B191" s="62">
        <v>3</v>
      </c>
      <c r="C191" s="62">
        <v>2023</v>
      </c>
      <c r="D191" s="63" t="s">
        <v>525</v>
      </c>
      <c r="E191" s="63"/>
      <c r="F191" s="286" t="s">
        <v>18</v>
      </c>
      <c r="G191" s="63" t="s">
        <v>118</v>
      </c>
      <c r="H191" s="178" t="s">
        <v>134</v>
      </c>
      <c r="I191" s="286" t="s">
        <v>225</v>
      </c>
      <c r="J191" s="64">
        <v>984</v>
      </c>
      <c r="K191" s="62">
        <v>6</v>
      </c>
      <c r="L191" s="289">
        <f t="shared" si="3"/>
        <v>164</v>
      </c>
      <c r="M191" s="287" t="s">
        <v>526</v>
      </c>
    </row>
    <row r="192" spans="1:13" x14ac:dyDescent="0.25">
      <c r="A192" s="62">
        <v>5</v>
      </c>
      <c r="B192" s="62">
        <v>3</v>
      </c>
      <c r="C192" s="62">
        <v>2023</v>
      </c>
      <c r="D192" s="63" t="s">
        <v>525</v>
      </c>
      <c r="E192" s="63"/>
      <c r="F192" s="286" t="s">
        <v>18</v>
      </c>
      <c r="G192" s="63" t="s">
        <v>118</v>
      </c>
      <c r="H192" s="71" t="s">
        <v>119</v>
      </c>
      <c r="I192" s="286" t="s">
        <v>316</v>
      </c>
      <c r="J192" s="64">
        <v>1022</v>
      </c>
      <c r="K192" s="62">
        <v>6</v>
      </c>
      <c r="L192" s="65">
        <f t="shared" si="3"/>
        <v>170.33333333333334</v>
      </c>
      <c r="M192" s="287" t="s">
        <v>529</v>
      </c>
    </row>
    <row r="193" spans="1:13" x14ac:dyDescent="0.25">
      <c r="A193" s="62">
        <v>5</v>
      </c>
      <c r="B193" s="62">
        <v>3</v>
      </c>
      <c r="C193" s="62">
        <v>2023</v>
      </c>
      <c r="D193" s="63" t="s">
        <v>525</v>
      </c>
      <c r="E193" s="63"/>
      <c r="F193" s="286" t="s">
        <v>18</v>
      </c>
      <c r="G193" s="63" t="s">
        <v>118</v>
      </c>
      <c r="H193" s="178" t="s">
        <v>224</v>
      </c>
      <c r="I193" s="286" t="s">
        <v>316</v>
      </c>
      <c r="J193" s="64">
        <v>1005</v>
      </c>
      <c r="K193" s="62">
        <v>6</v>
      </c>
      <c r="L193" s="65">
        <f t="shared" si="3"/>
        <v>167.5</v>
      </c>
      <c r="M193" s="287" t="s">
        <v>529</v>
      </c>
    </row>
    <row r="194" spans="1:13" x14ac:dyDescent="0.25">
      <c r="A194" s="62">
        <v>5</v>
      </c>
      <c r="B194" s="62">
        <v>3</v>
      </c>
      <c r="C194" s="62">
        <v>2023</v>
      </c>
      <c r="D194" s="63" t="s">
        <v>525</v>
      </c>
      <c r="E194" s="63"/>
      <c r="F194" s="286" t="s">
        <v>18</v>
      </c>
      <c r="G194" s="63" t="s">
        <v>118</v>
      </c>
      <c r="H194" s="178" t="s">
        <v>131</v>
      </c>
      <c r="I194" s="286" t="s">
        <v>316</v>
      </c>
      <c r="J194" s="64">
        <v>1110</v>
      </c>
      <c r="K194" s="62">
        <v>6</v>
      </c>
      <c r="L194" s="65">
        <f t="shared" si="3"/>
        <v>185</v>
      </c>
      <c r="M194" s="287" t="s">
        <v>529</v>
      </c>
    </row>
    <row r="195" spans="1:13" x14ac:dyDescent="0.25">
      <c r="A195" s="62">
        <v>5</v>
      </c>
      <c r="B195" s="62">
        <v>3</v>
      </c>
      <c r="C195" s="62">
        <v>2023</v>
      </c>
      <c r="D195" s="63" t="s">
        <v>525</v>
      </c>
      <c r="E195" s="63"/>
      <c r="F195" s="286" t="s">
        <v>18</v>
      </c>
      <c r="G195" s="63" t="s">
        <v>118</v>
      </c>
      <c r="H195" s="178" t="s">
        <v>132</v>
      </c>
      <c r="I195" s="286" t="s">
        <v>317</v>
      </c>
      <c r="J195" s="64">
        <v>761</v>
      </c>
      <c r="K195" s="62">
        <v>6</v>
      </c>
      <c r="L195" s="65">
        <f t="shared" si="3"/>
        <v>126.83333333333333</v>
      </c>
      <c r="M195" s="287" t="s">
        <v>530</v>
      </c>
    </row>
    <row r="196" spans="1:13" x14ac:dyDescent="0.25">
      <c r="A196" s="62">
        <v>5</v>
      </c>
      <c r="B196" s="62">
        <v>3</v>
      </c>
      <c r="C196" s="62">
        <v>2023</v>
      </c>
      <c r="D196" s="63" t="s">
        <v>525</v>
      </c>
      <c r="E196" s="63"/>
      <c r="F196" s="286" t="s">
        <v>18</v>
      </c>
      <c r="G196" s="63" t="s">
        <v>118</v>
      </c>
      <c r="H196" s="71" t="s">
        <v>121</v>
      </c>
      <c r="I196" s="286" t="s">
        <v>317</v>
      </c>
      <c r="J196" s="64">
        <v>1075</v>
      </c>
      <c r="K196" s="62">
        <v>6</v>
      </c>
      <c r="L196" s="65">
        <f t="shared" si="3"/>
        <v>179.16666666666666</v>
      </c>
      <c r="M196" s="287" t="s">
        <v>530</v>
      </c>
    </row>
    <row r="197" spans="1:13" x14ac:dyDescent="0.25">
      <c r="A197" s="62">
        <v>5</v>
      </c>
      <c r="B197" s="62">
        <v>3</v>
      </c>
      <c r="C197" s="62">
        <v>2023</v>
      </c>
      <c r="D197" s="63" t="s">
        <v>525</v>
      </c>
      <c r="E197" s="63"/>
      <c r="F197" s="286" t="s">
        <v>18</v>
      </c>
      <c r="G197" s="63" t="s">
        <v>118</v>
      </c>
      <c r="H197" s="178" t="s">
        <v>239</v>
      </c>
      <c r="I197" s="286" t="s">
        <v>317</v>
      </c>
      <c r="J197" s="64">
        <v>1045</v>
      </c>
      <c r="K197" s="62">
        <v>6</v>
      </c>
      <c r="L197" s="65">
        <f t="shared" si="3"/>
        <v>174.16666666666666</v>
      </c>
      <c r="M197" s="287" t="s">
        <v>530</v>
      </c>
    </row>
    <row r="198" spans="1:13" x14ac:dyDescent="0.25">
      <c r="A198" s="62">
        <v>5</v>
      </c>
      <c r="B198" s="62">
        <v>3</v>
      </c>
      <c r="C198" s="62">
        <v>2023</v>
      </c>
      <c r="D198" s="63" t="s">
        <v>525</v>
      </c>
      <c r="E198" s="63"/>
      <c r="F198" s="286" t="s">
        <v>18</v>
      </c>
      <c r="G198" s="63" t="s">
        <v>118</v>
      </c>
      <c r="H198" s="178" t="s">
        <v>124</v>
      </c>
      <c r="I198" s="286" t="s">
        <v>320</v>
      </c>
      <c r="J198" s="64">
        <v>1065</v>
      </c>
      <c r="K198" s="62">
        <v>6</v>
      </c>
      <c r="L198" s="65">
        <f t="shared" si="3"/>
        <v>177.5</v>
      </c>
      <c r="M198" s="287" t="s">
        <v>531</v>
      </c>
    </row>
    <row r="199" spans="1:13" x14ac:dyDescent="0.25">
      <c r="A199" s="62">
        <v>5</v>
      </c>
      <c r="B199" s="62">
        <v>3</v>
      </c>
      <c r="C199" s="62">
        <v>2023</v>
      </c>
      <c r="D199" s="63" t="s">
        <v>525</v>
      </c>
      <c r="E199" s="63"/>
      <c r="F199" s="286" t="s">
        <v>18</v>
      </c>
      <c r="G199" s="63" t="s">
        <v>118</v>
      </c>
      <c r="H199" s="178" t="s">
        <v>230</v>
      </c>
      <c r="I199" s="286" t="s">
        <v>320</v>
      </c>
      <c r="J199" s="64">
        <v>798</v>
      </c>
      <c r="K199" s="62">
        <v>6</v>
      </c>
      <c r="L199" s="65">
        <f t="shared" si="3"/>
        <v>133</v>
      </c>
      <c r="M199" s="288" t="s">
        <v>531</v>
      </c>
    </row>
    <row r="200" spans="1:13" x14ac:dyDescent="0.25">
      <c r="A200" s="62">
        <v>5</v>
      </c>
      <c r="B200" s="62">
        <v>3</v>
      </c>
      <c r="C200" s="62">
        <v>2023</v>
      </c>
      <c r="D200" s="63" t="s">
        <v>525</v>
      </c>
      <c r="E200" s="63"/>
      <c r="F200" s="286" t="s">
        <v>18</v>
      </c>
      <c r="G200" s="63" t="s">
        <v>118</v>
      </c>
      <c r="H200" s="178" t="s">
        <v>324</v>
      </c>
      <c r="I200" s="286" t="s">
        <v>320</v>
      </c>
      <c r="J200" s="64">
        <v>835</v>
      </c>
      <c r="K200" s="62">
        <v>6</v>
      </c>
      <c r="L200" s="65">
        <f t="shared" si="3"/>
        <v>139.16666666666666</v>
      </c>
      <c r="M200" s="288" t="s">
        <v>531</v>
      </c>
    </row>
    <row r="201" spans="1:13" x14ac:dyDescent="0.25">
      <c r="A201" s="62">
        <v>12</v>
      </c>
      <c r="B201" s="62">
        <v>3</v>
      </c>
      <c r="C201" s="62">
        <v>2023</v>
      </c>
      <c r="D201" s="63" t="s">
        <v>538</v>
      </c>
      <c r="E201" s="63"/>
      <c r="F201" s="291" t="s">
        <v>305</v>
      </c>
      <c r="G201" s="63" t="s">
        <v>118</v>
      </c>
      <c r="H201" s="178" t="s">
        <v>131</v>
      </c>
      <c r="I201" s="291" t="s">
        <v>120</v>
      </c>
      <c r="J201" s="64">
        <v>3303</v>
      </c>
      <c r="K201" s="62">
        <v>18</v>
      </c>
      <c r="L201" s="65">
        <f t="shared" si="3"/>
        <v>183.5</v>
      </c>
      <c r="M201" s="292" t="s">
        <v>540</v>
      </c>
    </row>
    <row r="202" spans="1:13" x14ac:dyDescent="0.25">
      <c r="A202" s="62">
        <v>12</v>
      </c>
      <c r="B202" s="62">
        <v>3</v>
      </c>
      <c r="C202" s="62">
        <v>2023</v>
      </c>
      <c r="D202" s="63" t="s">
        <v>538</v>
      </c>
      <c r="E202" s="63"/>
      <c r="F202" s="291" t="s">
        <v>305</v>
      </c>
      <c r="G202" s="63" t="s">
        <v>118</v>
      </c>
      <c r="H202" s="71" t="s">
        <v>121</v>
      </c>
      <c r="I202" s="291" t="s">
        <v>120</v>
      </c>
      <c r="J202" s="64">
        <v>3400</v>
      </c>
      <c r="K202" s="62">
        <v>18</v>
      </c>
      <c r="L202" s="65">
        <f t="shared" si="3"/>
        <v>188.88888888888889</v>
      </c>
      <c r="M202" s="292" t="s">
        <v>540</v>
      </c>
    </row>
    <row r="203" spans="1:13" x14ac:dyDescent="0.25">
      <c r="A203" s="62">
        <v>12</v>
      </c>
      <c r="B203" s="62">
        <v>3</v>
      </c>
      <c r="C203" s="62">
        <v>2023</v>
      </c>
      <c r="D203" s="63" t="s">
        <v>538</v>
      </c>
      <c r="E203" s="63"/>
      <c r="F203" s="291" t="s">
        <v>305</v>
      </c>
      <c r="G203" s="63" t="s">
        <v>118</v>
      </c>
      <c r="H203" s="178" t="s">
        <v>224</v>
      </c>
      <c r="I203" s="291" t="s">
        <v>226</v>
      </c>
      <c r="J203" s="64">
        <v>3407</v>
      </c>
      <c r="K203" s="62">
        <v>18</v>
      </c>
      <c r="L203" s="65">
        <f t="shared" si="3"/>
        <v>189.27777777777777</v>
      </c>
      <c r="M203" s="292" t="s">
        <v>531</v>
      </c>
    </row>
    <row r="204" spans="1:13" x14ac:dyDescent="0.25">
      <c r="A204" s="62">
        <v>12</v>
      </c>
      <c r="B204" s="62">
        <v>3</v>
      </c>
      <c r="C204" s="62">
        <v>2023</v>
      </c>
      <c r="D204" s="63" t="s">
        <v>538</v>
      </c>
      <c r="E204" s="63"/>
      <c r="F204" s="291" t="s">
        <v>305</v>
      </c>
      <c r="G204" s="63" t="s">
        <v>118</v>
      </c>
      <c r="H204" s="71" t="s">
        <v>119</v>
      </c>
      <c r="I204" s="291" t="s">
        <v>226</v>
      </c>
      <c r="J204" s="64">
        <v>3182</v>
      </c>
      <c r="K204" s="62">
        <v>18</v>
      </c>
      <c r="L204" s="65">
        <f t="shared" si="3"/>
        <v>176.77777777777777</v>
      </c>
      <c r="M204" s="292" t="s">
        <v>531</v>
      </c>
    </row>
    <row r="205" spans="1:13" x14ac:dyDescent="0.25">
      <c r="A205" s="62">
        <v>12</v>
      </c>
      <c r="B205" s="62">
        <v>3</v>
      </c>
      <c r="C205" s="62">
        <v>2023</v>
      </c>
      <c r="D205" s="63" t="s">
        <v>538</v>
      </c>
      <c r="E205" s="63"/>
      <c r="F205" s="291" t="s">
        <v>305</v>
      </c>
      <c r="G205" s="63" t="s">
        <v>118</v>
      </c>
      <c r="H205" s="178" t="s">
        <v>124</v>
      </c>
      <c r="I205" s="291" t="s">
        <v>225</v>
      </c>
      <c r="J205" s="64">
        <v>2193</v>
      </c>
      <c r="K205" s="62">
        <v>12</v>
      </c>
      <c r="L205" s="65">
        <f t="shared" si="3"/>
        <v>182.75</v>
      </c>
      <c r="M205" s="292" t="s">
        <v>539</v>
      </c>
    </row>
    <row r="206" spans="1:13" x14ac:dyDescent="0.25">
      <c r="A206" s="62">
        <v>12</v>
      </c>
      <c r="B206" s="62">
        <v>3</v>
      </c>
      <c r="C206" s="62">
        <v>2023</v>
      </c>
      <c r="D206" s="63" t="s">
        <v>538</v>
      </c>
      <c r="E206" s="63"/>
      <c r="F206" s="291" t="s">
        <v>305</v>
      </c>
      <c r="G206" s="63" t="s">
        <v>118</v>
      </c>
      <c r="H206" s="178" t="s">
        <v>277</v>
      </c>
      <c r="I206" s="291" t="s">
        <v>225</v>
      </c>
      <c r="J206" s="64">
        <v>1931</v>
      </c>
      <c r="K206" s="62">
        <v>12</v>
      </c>
      <c r="L206" s="65">
        <f t="shared" si="3"/>
        <v>160.91666666666666</v>
      </c>
      <c r="M206" s="292" t="s">
        <v>539</v>
      </c>
    </row>
    <row r="207" spans="1:13" x14ac:dyDescent="0.25">
      <c r="A207" s="62">
        <v>12</v>
      </c>
      <c r="B207" s="62">
        <v>3</v>
      </c>
      <c r="C207" s="62">
        <v>2023</v>
      </c>
      <c r="D207" s="63" t="s">
        <v>538</v>
      </c>
      <c r="E207" s="63"/>
      <c r="F207" s="291" t="s">
        <v>305</v>
      </c>
      <c r="G207" s="63" t="s">
        <v>118</v>
      </c>
      <c r="H207" s="178" t="s">
        <v>126</v>
      </c>
      <c r="I207" s="291"/>
      <c r="J207" s="64">
        <v>2762</v>
      </c>
      <c r="K207" s="62">
        <v>18</v>
      </c>
      <c r="L207" s="65">
        <f t="shared" si="3"/>
        <v>153.44444444444446</v>
      </c>
      <c r="M207" s="292" t="s">
        <v>530</v>
      </c>
    </row>
    <row r="208" spans="1:13" x14ac:dyDescent="0.25">
      <c r="A208" s="62">
        <v>19</v>
      </c>
      <c r="B208" s="62">
        <v>3</v>
      </c>
      <c r="C208" s="62">
        <v>2023</v>
      </c>
      <c r="D208" s="63" t="s">
        <v>543</v>
      </c>
      <c r="E208" s="63"/>
      <c r="F208" s="294" t="s">
        <v>350</v>
      </c>
      <c r="G208" s="63" t="s">
        <v>133</v>
      </c>
      <c r="H208" s="178" t="s">
        <v>132</v>
      </c>
      <c r="I208" s="294"/>
      <c r="J208" s="64">
        <v>961</v>
      </c>
      <c r="K208" s="62">
        <v>7</v>
      </c>
      <c r="L208" s="65">
        <f t="shared" si="3"/>
        <v>137.28571428571428</v>
      </c>
      <c r="M208" s="295" t="s">
        <v>545</v>
      </c>
    </row>
    <row r="209" spans="1:13" x14ac:dyDescent="0.25">
      <c r="A209" s="62">
        <v>19</v>
      </c>
      <c r="B209" s="62">
        <v>3</v>
      </c>
      <c r="C209" s="62">
        <v>2023</v>
      </c>
      <c r="D209" s="63" t="s">
        <v>543</v>
      </c>
      <c r="E209" s="63"/>
      <c r="F209" s="294" t="s">
        <v>350</v>
      </c>
      <c r="G209" s="63" t="s">
        <v>133</v>
      </c>
      <c r="H209" s="178" t="s">
        <v>324</v>
      </c>
      <c r="I209" s="294"/>
      <c r="J209" s="64">
        <v>916</v>
      </c>
      <c r="K209" s="62">
        <v>7</v>
      </c>
      <c r="L209" s="65">
        <f t="shared" si="3"/>
        <v>130.85714285714286</v>
      </c>
      <c r="M209" s="299" t="s">
        <v>545</v>
      </c>
    </row>
    <row r="210" spans="1:13" x14ac:dyDescent="0.25">
      <c r="A210" s="62">
        <v>19</v>
      </c>
      <c r="B210" s="62">
        <v>3</v>
      </c>
      <c r="C210" s="62">
        <v>2023</v>
      </c>
      <c r="D210" s="63" t="s">
        <v>543</v>
      </c>
      <c r="E210" s="63"/>
      <c r="F210" s="294" t="s">
        <v>350</v>
      </c>
      <c r="G210" s="63" t="s">
        <v>133</v>
      </c>
      <c r="H210" s="178" t="s">
        <v>308</v>
      </c>
      <c r="I210" s="294"/>
      <c r="J210" s="64">
        <v>897</v>
      </c>
      <c r="K210" s="62">
        <v>7</v>
      </c>
      <c r="L210" s="65">
        <f t="shared" si="3"/>
        <v>128.14285714285714</v>
      </c>
      <c r="M210" s="299" t="s">
        <v>545</v>
      </c>
    </row>
    <row r="211" spans="1:13" x14ac:dyDescent="0.25">
      <c r="A211" s="62">
        <v>19</v>
      </c>
      <c r="B211" s="62">
        <v>3</v>
      </c>
      <c r="C211" s="62">
        <v>2023</v>
      </c>
      <c r="D211" s="63" t="s">
        <v>543</v>
      </c>
      <c r="E211" s="63"/>
      <c r="F211" s="294" t="s">
        <v>350</v>
      </c>
      <c r="G211" s="63" t="s">
        <v>133</v>
      </c>
      <c r="H211" s="178" t="s">
        <v>134</v>
      </c>
      <c r="I211" s="294"/>
      <c r="J211" s="64">
        <v>1030</v>
      </c>
      <c r="K211" s="62">
        <v>6</v>
      </c>
      <c r="L211" s="65">
        <f t="shared" si="3"/>
        <v>171.66666666666666</v>
      </c>
      <c r="M211" s="299" t="s">
        <v>545</v>
      </c>
    </row>
    <row r="212" spans="1:13" x14ac:dyDescent="0.25">
      <c r="A212" s="62">
        <v>19</v>
      </c>
      <c r="B212" s="62">
        <v>3</v>
      </c>
      <c r="C212" s="62">
        <v>2023</v>
      </c>
      <c r="D212" s="63" t="s">
        <v>547</v>
      </c>
      <c r="E212" s="63"/>
      <c r="F212" s="298" t="s">
        <v>359</v>
      </c>
      <c r="G212" s="63" t="s">
        <v>229</v>
      </c>
      <c r="H212" s="178" t="s">
        <v>240</v>
      </c>
      <c r="I212" s="298"/>
      <c r="J212" s="64">
        <v>730</v>
      </c>
      <c r="K212" s="62">
        <v>5</v>
      </c>
      <c r="L212" s="65">
        <f t="shared" si="3"/>
        <v>146</v>
      </c>
      <c r="M212" s="299" t="s">
        <v>545</v>
      </c>
    </row>
    <row r="213" spans="1:13" x14ac:dyDescent="0.25">
      <c r="A213" s="62">
        <v>19</v>
      </c>
      <c r="B213" s="62">
        <v>3</v>
      </c>
      <c r="C213" s="62">
        <v>2023</v>
      </c>
      <c r="D213" s="63" t="s">
        <v>547</v>
      </c>
      <c r="E213" s="63"/>
      <c r="F213" s="298" t="s">
        <v>359</v>
      </c>
      <c r="G213" s="63" t="s">
        <v>229</v>
      </c>
      <c r="H213" s="178" t="s">
        <v>327</v>
      </c>
      <c r="I213" s="298"/>
      <c r="J213" s="64">
        <v>606</v>
      </c>
      <c r="K213" s="62">
        <v>5</v>
      </c>
      <c r="L213" s="65">
        <f t="shared" si="3"/>
        <v>121.2</v>
      </c>
      <c r="M213" s="299" t="s">
        <v>545</v>
      </c>
    </row>
    <row r="214" spans="1:13" x14ac:dyDescent="0.25">
      <c r="A214" s="62">
        <v>19</v>
      </c>
      <c r="B214" s="62">
        <v>3</v>
      </c>
      <c r="C214" s="62">
        <v>2023</v>
      </c>
      <c r="D214" s="63" t="s">
        <v>547</v>
      </c>
      <c r="E214" s="63"/>
      <c r="F214" s="298" t="s">
        <v>359</v>
      </c>
      <c r="G214" s="63" t="s">
        <v>229</v>
      </c>
      <c r="H214" s="178" t="s">
        <v>329</v>
      </c>
      <c r="I214" s="291"/>
      <c r="J214" s="64">
        <v>721</v>
      </c>
      <c r="K214" s="62">
        <v>5</v>
      </c>
      <c r="L214" s="65">
        <f t="shared" si="3"/>
        <v>144.19999999999999</v>
      </c>
      <c r="M214" s="299" t="s">
        <v>545</v>
      </c>
    </row>
    <row r="215" spans="1:13" x14ac:dyDescent="0.25">
      <c r="A215" s="62">
        <v>19</v>
      </c>
      <c r="B215" s="62">
        <v>3</v>
      </c>
      <c r="C215" s="62">
        <v>2023</v>
      </c>
      <c r="D215" s="63" t="s">
        <v>547</v>
      </c>
      <c r="E215" s="63"/>
      <c r="F215" s="298" t="s">
        <v>359</v>
      </c>
      <c r="G215" s="63" t="s">
        <v>229</v>
      </c>
      <c r="H215" s="178" t="s">
        <v>208</v>
      </c>
      <c r="I215" s="286"/>
      <c r="J215" s="64">
        <v>733</v>
      </c>
      <c r="K215" s="62">
        <v>5</v>
      </c>
      <c r="L215" s="65">
        <f t="shared" si="3"/>
        <v>146.6</v>
      </c>
      <c r="M215" s="299" t="s">
        <v>545</v>
      </c>
    </row>
    <row r="216" spans="1:13" x14ac:dyDescent="0.25">
      <c r="A216" s="62">
        <v>19</v>
      </c>
      <c r="B216" s="62">
        <v>3</v>
      </c>
      <c r="C216" s="62">
        <v>2023</v>
      </c>
      <c r="D216" s="63" t="s">
        <v>554</v>
      </c>
      <c r="E216" s="63"/>
      <c r="F216" s="301" t="s">
        <v>357</v>
      </c>
      <c r="G216" s="63" t="s">
        <v>118</v>
      </c>
      <c r="H216" s="71" t="s">
        <v>125</v>
      </c>
      <c r="I216" s="301"/>
      <c r="J216" s="64">
        <v>1215</v>
      </c>
      <c r="K216" s="62">
        <v>7</v>
      </c>
      <c r="L216" s="65">
        <f t="shared" si="3"/>
        <v>173.57142857142858</v>
      </c>
      <c r="M216" s="303" t="s">
        <v>555</v>
      </c>
    </row>
    <row r="217" spans="1:13" x14ac:dyDescent="0.25">
      <c r="A217" s="62">
        <v>19</v>
      </c>
      <c r="B217" s="62">
        <v>3</v>
      </c>
      <c r="C217" s="62">
        <v>2023</v>
      </c>
      <c r="D217" s="63" t="s">
        <v>554</v>
      </c>
      <c r="E217" s="63"/>
      <c r="F217" s="301" t="s">
        <v>357</v>
      </c>
      <c r="G217" s="63" t="s">
        <v>118</v>
      </c>
      <c r="H217" s="178" t="s">
        <v>224</v>
      </c>
      <c r="I217" s="301"/>
      <c r="J217" s="64">
        <v>1236</v>
      </c>
      <c r="K217" s="62">
        <v>7</v>
      </c>
      <c r="L217" s="65">
        <f t="shared" si="3"/>
        <v>176.57142857142858</v>
      </c>
      <c r="M217" s="303" t="s">
        <v>555</v>
      </c>
    </row>
    <row r="218" spans="1:13" x14ac:dyDescent="0.25">
      <c r="A218" s="62">
        <v>19</v>
      </c>
      <c r="B218" s="62">
        <v>3</v>
      </c>
      <c r="C218" s="62">
        <v>2023</v>
      </c>
      <c r="D218" s="63" t="s">
        <v>554</v>
      </c>
      <c r="E218" s="63"/>
      <c r="F218" s="301" t="s">
        <v>357</v>
      </c>
      <c r="G218" s="63" t="s">
        <v>118</v>
      </c>
      <c r="H218" s="178" t="s">
        <v>131</v>
      </c>
      <c r="I218" s="301"/>
      <c r="J218" s="64">
        <v>1722</v>
      </c>
      <c r="K218" s="62">
        <v>9</v>
      </c>
      <c r="L218" s="230">
        <f t="shared" si="3"/>
        <v>191.33333333333334</v>
      </c>
      <c r="M218" s="303" t="s">
        <v>555</v>
      </c>
    </row>
    <row r="219" spans="1:13" x14ac:dyDescent="0.25">
      <c r="A219" s="62">
        <v>19</v>
      </c>
      <c r="B219" s="62">
        <v>3</v>
      </c>
      <c r="C219" s="62">
        <v>2023</v>
      </c>
      <c r="D219" s="63" t="s">
        <v>554</v>
      </c>
      <c r="E219" s="63"/>
      <c r="F219" s="301" t="s">
        <v>357</v>
      </c>
      <c r="G219" s="63" t="s">
        <v>118</v>
      </c>
      <c r="H219" s="178" t="s">
        <v>138</v>
      </c>
      <c r="I219" s="301"/>
      <c r="J219" s="64">
        <v>1691</v>
      </c>
      <c r="K219" s="62">
        <v>9</v>
      </c>
      <c r="L219" s="65">
        <f t="shared" si="3"/>
        <v>187.88888888888889</v>
      </c>
      <c r="M219" s="303" t="s">
        <v>555</v>
      </c>
    </row>
    <row r="220" spans="1:13" x14ac:dyDescent="0.25">
      <c r="A220" s="62">
        <v>19</v>
      </c>
      <c r="B220" s="62">
        <v>3</v>
      </c>
      <c r="C220" s="62">
        <v>2023</v>
      </c>
      <c r="D220" s="63" t="s">
        <v>554</v>
      </c>
      <c r="E220" s="63"/>
      <c r="F220" s="301" t="s">
        <v>357</v>
      </c>
      <c r="G220" s="63" t="s">
        <v>118</v>
      </c>
      <c r="H220" s="178" t="s">
        <v>123</v>
      </c>
      <c r="I220" s="301"/>
      <c r="J220" s="64">
        <v>1873</v>
      </c>
      <c r="K220" s="62">
        <v>9</v>
      </c>
      <c r="L220" s="60">
        <f t="shared" si="3"/>
        <v>208.11111111111111</v>
      </c>
      <c r="M220" s="303" t="s">
        <v>555</v>
      </c>
    </row>
    <row r="221" spans="1:13" x14ac:dyDescent="0.25">
      <c r="A221" s="62">
        <v>19</v>
      </c>
      <c r="B221" s="62">
        <v>3</v>
      </c>
      <c r="C221" s="62">
        <v>2023</v>
      </c>
      <c r="D221" s="63" t="s">
        <v>554</v>
      </c>
      <c r="E221" s="63"/>
      <c r="F221" s="301" t="s">
        <v>357</v>
      </c>
      <c r="G221" s="63" t="s">
        <v>118</v>
      </c>
      <c r="H221" s="178" t="s">
        <v>508</v>
      </c>
      <c r="I221" s="301"/>
      <c r="J221" s="64">
        <v>767</v>
      </c>
      <c r="K221" s="62">
        <v>4</v>
      </c>
      <c r="L221" s="230">
        <f t="shared" si="3"/>
        <v>191.75</v>
      </c>
      <c r="M221" s="303" t="s">
        <v>555</v>
      </c>
    </row>
    <row r="222" spans="1:13" x14ac:dyDescent="0.25">
      <c r="A222" s="62">
        <v>26</v>
      </c>
      <c r="B222" s="62">
        <v>3</v>
      </c>
      <c r="C222" s="62">
        <v>2023</v>
      </c>
      <c r="D222" s="63" t="s">
        <v>564</v>
      </c>
      <c r="E222" s="63"/>
      <c r="F222" s="305" t="s">
        <v>313</v>
      </c>
      <c r="G222" s="63" t="s">
        <v>233</v>
      </c>
      <c r="H222" s="178" t="s">
        <v>124</v>
      </c>
      <c r="I222" s="305" t="s">
        <v>120</v>
      </c>
      <c r="J222" s="64">
        <v>1440</v>
      </c>
      <c r="K222" s="62">
        <v>8</v>
      </c>
      <c r="L222" s="65">
        <f t="shared" si="3"/>
        <v>180</v>
      </c>
      <c r="M222" s="306" t="s">
        <v>565</v>
      </c>
    </row>
    <row r="223" spans="1:13" x14ac:dyDescent="0.25">
      <c r="A223" s="62">
        <v>26</v>
      </c>
      <c r="B223" s="62">
        <v>3</v>
      </c>
      <c r="C223" s="62">
        <v>2023</v>
      </c>
      <c r="D223" s="63" t="s">
        <v>564</v>
      </c>
      <c r="E223" s="63"/>
      <c r="F223" s="305" t="s">
        <v>313</v>
      </c>
      <c r="G223" s="63" t="s">
        <v>233</v>
      </c>
      <c r="H223" s="178" t="s">
        <v>277</v>
      </c>
      <c r="I223" s="305" t="s">
        <v>120</v>
      </c>
      <c r="J223" s="64">
        <v>1386</v>
      </c>
      <c r="K223" s="62">
        <v>8</v>
      </c>
      <c r="L223" s="65">
        <f t="shared" si="3"/>
        <v>173.25</v>
      </c>
      <c r="M223" s="306" t="s">
        <v>565</v>
      </c>
    </row>
    <row r="224" spans="1:13" x14ac:dyDescent="0.25">
      <c r="A224" s="62">
        <v>26</v>
      </c>
      <c r="B224" s="62">
        <v>3</v>
      </c>
      <c r="C224" s="62">
        <v>2023</v>
      </c>
      <c r="D224" s="63" t="s">
        <v>564</v>
      </c>
      <c r="E224" s="63"/>
      <c r="F224" s="305" t="s">
        <v>313</v>
      </c>
      <c r="G224" s="63" t="s">
        <v>233</v>
      </c>
      <c r="H224" s="178" t="s">
        <v>126</v>
      </c>
      <c r="I224" s="305"/>
      <c r="J224" s="64">
        <v>1253</v>
      </c>
      <c r="K224" s="62">
        <v>8</v>
      </c>
      <c r="L224" s="65">
        <f t="shared" si="3"/>
        <v>156.625</v>
      </c>
      <c r="M224" s="259" t="s">
        <v>515</v>
      </c>
    </row>
    <row r="225" spans="1:13" x14ac:dyDescent="0.25">
      <c r="A225" s="62">
        <v>2</v>
      </c>
      <c r="B225" s="62">
        <v>3</v>
      </c>
      <c r="C225" s="62">
        <v>2023</v>
      </c>
      <c r="D225" s="63" t="s">
        <v>566</v>
      </c>
      <c r="E225" s="63"/>
      <c r="F225" s="308" t="s">
        <v>359</v>
      </c>
      <c r="G225" s="63" t="s">
        <v>567</v>
      </c>
      <c r="H225" s="178" t="s">
        <v>246</v>
      </c>
      <c r="I225" s="308"/>
      <c r="J225" s="64">
        <v>1797</v>
      </c>
      <c r="K225" s="62">
        <v>11</v>
      </c>
      <c r="L225" s="65">
        <f t="shared" si="3"/>
        <v>163.36363636363637</v>
      </c>
      <c r="M225" s="259" t="s">
        <v>586</v>
      </c>
    </row>
    <row r="226" spans="1:13" x14ac:dyDescent="0.25">
      <c r="A226" s="62">
        <v>2</v>
      </c>
      <c r="B226" s="62">
        <v>3</v>
      </c>
      <c r="C226" s="62">
        <v>2023</v>
      </c>
      <c r="D226" s="63" t="s">
        <v>566</v>
      </c>
      <c r="E226" s="63"/>
      <c r="F226" s="308" t="s">
        <v>359</v>
      </c>
      <c r="G226" s="63" t="s">
        <v>567</v>
      </c>
      <c r="H226" s="178" t="s">
        <v>223</v>
      </c>
      <c r="I226" s="308"/>
      <c r="J226" s="64">
        <v>449</v>
      </c>
      <c r="K226" s="62">
        <v>3</v>
      </c>
      <c r="L226" s="65">
        <f t="shared" si="3"/>
        <v>149.66666666666666</v>
      </c>
      <c r="M226" s="259" t="s">
        <v>586</v>
      </c>
    </row>
    <row r="227" spans="1:13" x14ac:dyDescent="0.25">
      <c r="A227" s="62">
        <v>2</v>
      </c>
      <c r="B227" s="62">
        <v>3</v>
      </c>
      <c r="C227" s="62">
        <v>2023</v>
      </c>
      <c r="D227" s="63" t="s">
        <v>566</v>
      </c>
      <c r="E227" s="63"/>
      <c r="F227" s="308" t="s">
        <v>359</v>
      </c>
      <c r="G227" s="63" t="s">
        <v>567</v>
      </c>
      <c r="H227" s="178" t="s">
        <v>277</v>
      </c>
      <c r="I227" s="308"/>
      <c r="J227" s="64">
        <v>1332</v>
      </c>
      <c r="K227" s="62">
        <v>8</v>
      </c>
      <c r="L227" s="65">
        <f t="shared" si="3"/>
        <v>166.5</v>
      </c>
      <c r="M227" s="259" t="s">
        <v>586</v>
      </c>
    </row>
    <row r="228" spans="1:13" x14ac:dyDescent="0.25">
      <c r="A228" s="62">
        <v>2</v>
      </c>
      <c r="B228" s="62">
        <v>3</v>
      </c>
      <c r="C228" s="62">
        <v>2023</v>
      </c>
      <c r="D228" s="63" t="s">
        <v>566</v>
      </c>
      <c r="E228" s="63"/>
      <c r="F228" s="308" t="s">
        <v>359</v>
      </c>
      <c r="G228" s="63" t="s">
        <v>567</v>
      </c>
      <c r="H228" s="178" t="s">
        <v>122</v>
      </c>
      <c r="I228" s="308"/>
      <c r="J228" s="64">
        <v>2008</v>
      </c>
      <c r="K228" s="62">
        <v>11</v>
      </c>
      <c r="L228" s="65">
        <f t="shared" si="3"/>
        <v>182.54545454545453</v>
      </c>
      <c r="M228" s="259" t="s">
        <v>586</v>
      </c>
    </row>
    <row r="229" spans="1:13" x14ac:dyDescent="0.25">
      <c r="A229" s="62">
        <v>2</v>
      </c>
      <c r="B229" s="62">
        <v>3</v>
      </c>
      <c r="C229" s="62">
        <v>2023</v>
      </c>
      <c r="D229" s="63" t="s">
        <v>566</v>
      </c>
      <c r="E229" s="63"/>
      <c r="F229" s="308" t="s">
        <v>359</v>
      </c>
      <c r="G229" s="63" t="s">
        <v>567</v>
      </c>
      <c r="H229" s="71" t="s">
        <v>119</v>
      </c>
      <c r="I229" s="308"/>
      <c r="J229" s="64">
        <v>1943</v>
      </c>
      <c r="K229" s="62">
        <v>11</v>
      </c>
      <c r="L229" s="65">
        <f t="shared" si="3"/>
        <v>176.63636363636363</v>
      </c>
      <c r="M229" s="259" t="s">
        <v>586</v>
      </c>
    </row>
    <row r="230" spans="1:13" x14ac:dyDescent="0.25">
      <c r="A230" s="62">
        <v>2</v>
      </c>
      <c r="B230" s="62">
        <v>3</v>
      </c>
      <c r="C230" s="62">
        <v>2023</v>
      </c>
      <c r="D230" s="63" t="s">
        <v>568</v>
      </c>
      <c r="E230" s="63"/>
      <c r="F230" s="308" t="s">
        <v>407</v>
      </c>
      <c r="G230" s="63" t="s">
        <v>569</v>
      </c>
      <c r="H230" s="178" t="s">
        <v>137</v>
      </c>
      <c r="I230" s="308"/>
      <c r="J230" s="64">
        <v>1127</v>
      </c>
      <c r="K230" s="62">
        <v>7</v>
      </c>
      <c r="L230" s="65">
        <f t="shared" si="3"/>
        <v>161</v>
      </c>
      <c r="M230" s="303" t="s">
        <v>587</v>
      </c>
    </row>
    <row r="231" spans="1:13" x14ac:dyDescent="0.25">
      <c r="A231" s="62">
        <v>2</v>
      </c>
      <c r="B231" s="62">
        <v>3</v>
      </c>
      <c r="C231" s="62">
        <v>2023</v>
      </c>
      <c r="D231" s="63" t="s">
        <v>568</v>
      </c>
      <c r="E231" s="63"/>
      <c r="F231" s="308" t="s">
        <v>407</v>
      </c>
      <c r="G231" s="63" t="s">
        <v>569</v>
      </c>
      <c r="H231" s="178" t="s">
        <v>126</v>
      </c>
      <c r="I231" s="308"/>
      <c r="J231" s="64">
        <v>389</v>
      </c>
      <c r="K231" s="62">
        <v>3</v>
      </c>
      <c r="L231" s="65">
        <f t="shared" si="3"/>
        <v>129.66666666666666</v>
      </c>
      <c r="M231" s="303" t="s">
        <v>587</v>
      </c>
    </row>
    <row r="232" spans="1:13" x14ac:dyDescent="0.25">
      <c r="A232" s="62">
        <v>2</v>
      </c>
      <c r="B232" s="62">
        <v>3</v>
      </c>
      <c r="C232" s="62">
        <v>2023</v>
      </c>
      <c r="D232" s="63" t="s">
        <v>568</v>
      </c>
      <c r="E232" s="63"/>
      <c r="F232" s="308" t="s">
        <v>407</v>
      </c>
      <c r="G232" s="63" t="s">
        <v>569</v>
      </c>
      <c r="H232" s="71" t="s">
        <v>128</v>
      </c>
      <c r="I232" s="308"/>
      <c r="J232" s="64">
        <v>1238</v>
      </c>
      <c r="K232" s="62">
        <v>7</v>
      </c>
      <c r="L232" s="65">
        <f t="shared" si="3"/>
        <v>176.85714285714286</v>
      </c>
      <c r="M232" s="303" t="s">
        <v>587</v>
      </c>
    </row>
    <row r="233" spans="1:13" x14ac:dyDescent="0.25">
      <c r="A233" s="62">
        <v>2</v>
      </c>
      <c r="B233" s="62">
        <v>3</v>
      </c>
      <c r="C233" s="62">
        <v>2023</v>
      </c>
      <c r="D233" s="63" t="s">
        <v>568</v>
      </c>
      <c r="E233" s="63"/>
      <c r="F233" s="308" t="s">
        <v>407</v>
      </c>
      <c r="G233" s="63" t="s">
        <v>569</v>
      </c>
      <c r="H233" s="178" t="s">
        <v>278</v>
      </c>
      <c r="I233" s="308"/>
      <c r="J233" s="64">
        <v>1189</v>
      </c>
      <c r="K233" s="62">
        <v>7</v>
      </c>
      <c r="L233" s="65">
        <f t="shared" si="3"/>
        <v>169.85714285714286</v>
      </c>
      <c r="M233" s="303" t="s">
        <v>587</v>
      </c>
    </row>
    <row r="234" spans="1:13" x14ac:dyDescent="0.25">
      <c r="A234" s="62">
        <v>2</v>
      </c>
      <c r="B234" s="62">
        <v>3</v>
      </c>
      <c r="C234" s="62">
        <v>2023</v>
      </c>
      <c r="D234" s="63" t="s">
        <v>568</v>
      </c>
      <c r="E234" s="63"/>
      <c r="F234" s="308" t="s">
        <v>407</v>
      </c>
      <c r="G234" s="63" t="s">
        <v>569</v>
      </c>
      <c r="H234" s="178" t="s">
        <v>129</v>
      </c>
      <c r="I234" s="308"/>
      <c r="J234" s="64">
        <v>705</v>
      </c>
      <c r="K234" s="62">
        <v>4</v>
      </c>
      <c r="L234" s="65">
        <f t="shared" si="3"/>
        <v>176.25</v>
      </c>
      <c r="M234" s="303" t="s">
        <v>587</v>
      </c>
    </row>
    <row r="235" spans="1:13" x14ac:dyDescent="0.25">
      <c r="A235" s="62">
        <v>2</v>
      </c>
      <c r="B235" s="62">
        <v>3</v>
      </c>
      <c r="C235" s="62">
        <v>2023</v>
      </c>
      <c r="D235" s="63" t="s">
        <v>570</v>
      </c>
      <c r="E235" s="63"/>
      <c r="F235" s="308" t="s">
        <v>407</v>
      </c>
      <c r="G235" s="63" t="s">
        <v>571</v>
      </c>
      <c r="H235" s="71" t="s">
        <v>414</v>
      </c>
      <c r="I235" s="308"/>
      <c r="J235" s="64">
        <v>1722</v>
      </c>
      <c r="K235" s="62">
        <v>9</v>
      </c>
      <c r="L235" s="230">
        <f t="shared" si="3"/>
        <v>191.33333333333334</v>
      </c>
      <c r="M235" s="309" t="s">
        <v>588</v>
      </c>
    </row>
    <row r="236" spans="1:13" x14ac:dyDescent="0.25">
      <c r="A236" s="62">
        <v>2</v>
      </c>
      <c r="B236" s="62">
        <v>3</v>
      </c>
      <c r="C236" s="62">
        <v>2023</v>
      </c>
      <c r="D236" s="63" t="s">
        <v>570</v>
      </c>
      <c r="E236" s="63"/>
      <c r="F236" s="308" t="s">
        <v>407</v>
      </c>
      <c r="G236" s="63" t="s">
        <v>571</v>
      </c>
      <c r="H236" s="178" t="s">
        <v>279</v>
      </c>
      <c r="I236" s="308"/>
      <c r="J236" s="64">
        <v>1592</v>
      </c>
      <c r="K236" s="62">
        <v>8</v>
      </c>
      <c r="L236" s="230">
        <f t="shared" si="3"/>
        <v>199</v>
      </c>
      <c r="M236" s="309" t="s">
        <v>588</v>
      </c>
    </row>
    <row r="237" spans="1:13" x14ac:dyDescent="0.25">
      <c r="A237" s="62">
        <v>2</v>
      </c>
      <c r="B237" s="62">
        <v>3</v>
      </c>
      <c r="C237" s="62">
        <v>2023</v>
      </c>
      <c r="D237" s="63" t="s">
        <v>570</v>
      </c>
      <c r="E237" s="63"/>
      <c r="F237" s="308" t="s">
        <v>407</v>
      </c>
      <c r="G237" s="63" t="s">
        <v>571</v>
      </c>
      <c r="H237" s="71" t="s">
        <v>121</v>
      </c>
      <c r="I237" s="308"/>
      <c r="J237" s="64">
        <v>1146</v>
      </c>
      <c r="K237" s="62">
        <v>7</v>
      </c>
      <c r="L237" s="65">
        <f t="shared" si="3"/>
        <v>163.71428571428572</v>
      </c>
      <c r="M237" s="309" t="s">
        <v>588</v>
      </c>
    </row>
    <row r="238" spans="1:13" x14ac:dyDescent="0.25">
      <c r="A238" s="62">
        <v>2</v>
      </c>
      <c r="B238" s="62">
        <v>3</v>
      </c>
      <c r="C238" s="62">
        <v>2023</v>
      </c>
      <c r="D238" s="63" t="s">
        <v>570</v>
      </c>
      <c r="E238" s="63"/>
      <c r="F238" s="308" t="s">
        <v>407</v>
      </c>
      <c r="G238" s="63" t="s">
        <v>571</v>
      </c>
      <c r="H238" s="71" t="s">
        <v>127</v>
      </c>
      <c r="I238" s="308"/>
      <c r="J238" s="64">
        <v>1433</v>
      </c>
      <c r="K238" s="62">
        <v>8</v>
      </c>
      <c r="L238" s="65">
        <f t="shared" si="3"/>
        <v>179.125</v>
      </c>
      <c r="M238" s="309" t="s">
        <v>588</v>
      </c>
    </row>
    <row r="239" spans="1:13" x14ac:dyDescent="0.25">
      <c r="A239" s="62">
        <v>2</v>
      </c>
      <c r="B239" s="62">
        <v>3</v>
      </c>
      <c r="C239" s="62">
        <v>2023</v>
      </c>
      <c r="D239" s="63" t="s">
        <v>570</v>
      </c>
      <c r="E239" s="63"/>
      <c r="F239" s="308" t="s">
        <v>407</v>
      </c>
      <c r="G239" s="63" t="s">
        <v>571</v>
      </c>
      <c r="H239" s="178" t="s">
        <v>239</v>
      </c>
      <c r="I239" s="308"/>
      <c r="J239" s="64">
        <v>1012</v>
      </c>
      <c r="K239" s="62">
        <v>6</v>
      </c>
      <c r="L239" s="65">
        <f t="shared" si="3"/>
        <v>168.66666666666666</v>
      </c>
      <c r="M239" s="309" t="s">
        <v>588</v>
      </c>
    </row>
    <row r="240" spans="1:13" x14ac:dyDescent="0.25">
      <c r="A240" s="62">
        <v>2</v>
      </c>
      <c r="B240" s="62">
        <v>3</v>
      </c>
      <c r="C240" s="62">
        <v>2023</v>
      </c>
      <c r="D240" s="63" t="s">
        <v>570</v>
      </c>
      <c r="E240" s="63"/>
      <c r="F240" s="308" t="s">
        <v>407</v>
      </c>
      <c r="G240" s="63" t="s">
        <v>571</v>
      </c>
      <c r="H240" s="178" t="s">
        <v>124</v>
      </c>
      <c r="I240" s="308"/>
      <c r="J240" s="64">
        <v>1210</v>
      </c>
      <c r="K240" s="62">
        <v>7</v>
      </c>
      <c r="L240" s="65">
        <f t="shared" si="3"/>
        <v>172.85714285714286</v>
      </c>
      <c r="M240" s="309" t="s">
        <v>588</v>
      </c>
    </row>
    <row r="241" spans="1:13" x14ac:dyDescent="0.25">
      <c r="A241" s="62">
        <v>9</v>
      </c>
      <c r="B241" s="62">
        <v>3</v>
      </c>
      <c r="C241" s="62">
        <v>2023</v>
      </c>
      <c r="D241" s="63" t="s">
        <v>600</v>
      </c>
      <c r="E241" s="63"/>
      <c r="F241" s="313" t="s">
        <v>18</v>
      </c>
      <c r="G241" s="63" t="s">
        <v>598</v>
      </c>
      <c r="H241" s="178" t="s">
        <v>131</v>
      </c>
      <c r="I241" s="313"/>
      <c r="J241" s="64">
        <v>1864</v>
      </c>
      <c r="K241" s="62">
        <v>11</v>
      </c>
      <c r="L241" s="65">
        <f t="shared" si="3"/>
        <v>169.45454545454547</v>
      </c>
      <c r="M241" s="314" t="s">
        <v>599</v>
      </c>
    </row>
    <row r="242" spans="1:13" x14ac:dyDescent="0.25">
      <c r="A242" s="62">
        <v>9</v>
      </c>
      <c r="B242" s="62">
        <v>3</v>
      </c>
      <c r="C242" s="62">
        <v>2023</v>
      </c>
      <c r="D242" s="63" t="s">
        <v>600</v>
      </c>
      <c r="E242" s="63"/>
      <c r="F242" s="313" t="s">
        <v>18</v>
      </c>
      <c r="G242" s="63" t="s">
        <v>598</v>
      </c>
      <c r="H242" s="178" t="s">
        <v>224</v>
      </c>
      <c r="I242" s="313"/>
      <c r="J242" s="64">
        <v>1942</v>
      </c>
      <c r="K242" s="62">
        <v>11</v>
      </c>
      <c r="L242" s="65">
        <f t="shared" si="3"/>
        <v>176.54545454545453</v>
      </c>
      <c r="M242" s="314" t="s">
        <v>599</v>
      </c>
    </row>
    <row r="243" spans="1:13" x14ac:dyDescent="0.25">
      <c r="A243" s="62">
        <v>9</v>
      </c>
      <c r="B243" s="62">
        <v>3</v>
      </c>
      <c r="C243" s="62">
        <v>2023</v>
      </c>
      <c r="D243" s="63" t="s">
        <v>600</v>
      </c>
      <c r="E243" s="63"/>
      <c r="F243" s="313" t="s">
        <v>18</v>
      </c>
      <c r="G243" s="63" t="s">
        <v>598</v>
      </c>
      <c r="H243" s="178" t="s">
        <v>597</v>
      </c>
      <c r="I243" s="313"/>
      <c r="J243" s="64">
        <v>1707</v>
      </c>
      <c r="K243" s="62">
        <v>11</v>
      </c>
      <c r="L243" s="65">
        <f t="shared" si="3"/>
        <v>155.18181818181819</v>
      </c>
      <c r="M243" s="314" t="s">
        <v>599</v>
      </c>
    </row>
    <row r="244" spans="1:13" x14ac:dyDescent="0.25">
      <c r="A244" s="62">
        <v>15</v>
      </c>
      <c r="B244" s="62">
        <v>4</v>
      </c>
      <c r="C244" s="62">
        <v>2023</v>
      </c>
      <c r="D244" s="63" t="s">
        <v>604</v>
      </c>
      <c r="E244" s="63"/>
      <c r="F244" s="318" t="s">
        <v>301</v>
      </c>
      <c r="G244" s="63" t="s">
        <v>118</v>
      </c>
      <c r="H244" s="178" t="s">
        <v>238</v>
      </c>
      <c r="I244" s="318"/>
      <c r="J244" s="64">
        <v>962</v>
      </c>
      <c r="K244" s="62">
        <v>8</v>
      </c>
      <c r="L244" s="65">
        <f t="shared" si="3"/>
        <v>120.25</v>
      </c>
      <c r="M244" s="319" t="s">
        <v>379</v>
      </c>
    </row>
    <row r="245" spans="1:13" x14ac:dyDescent="0.25">
      <c r="A245" s="62">
        <v>16</v>
      </c>
      <c r="B245" s="62">
        <v>4</v>
      </c>
      <c r="C245" s="62">
        <v>2023</v>
      </c>
      <c r="D245" s="63" t="s">
        <v>606</v>
      </c>
      <c r="E245" s="63"/>
      <c r="F245" s="320" t="s">
        <v>305</v>
      </c>
      <c r="G245" s="63" t="s">
        <v>118</v>
      </c>
      <c r="H245" s="178" t="s">
        <v>277</v>
      </c>
      <c r="I245" s="320" t="s">
        <v>120</v>
      </c>
      <c r="J245" s="64">
        <v>1460</v>
      </c>
      <c r="K245" s="62">
        <v>8</v>
      </c>
      <c r="L245" s="65">
        <f t="shared" si="3"/>
        <v>182.5</v>
      </c>
      <c r="M245" s="197" t="s">
        <v>314</v>
      </c>
    </row>
    <row r="246" spans="1:13" x14ac:dyDescent="0.25">
      <c r="A246" s="62">
        <v>16</v>
      </c>
      <c r="B246" s="62">
        <v>4</v>
      </c>
      <c r="C246" s="62">
        <v>2023</v>
      </c>
      <c r="D246" s="63" t="s">
        <v>606</v>
      </c>
      <c r="E246" s="63"/>
      <c r="F246" s="320" t="s">
        <v>305</v>
      </c>
      <c r="G246" s="63" t="s">
        <v>118</v>
      </c>
      <c r="H246" s="71" t="s">
        <v>119</v>
      </c>
      <c r="I246" s="320" t="s">
        <v>120</v>
      </c>
      <c r="J246" s="64">
        <v>1400</v>
      </c>
      <c r="K246" s="62">
        <v>8</v>
      </c>
      <c r="L246" s="65">
        <f t="shared" si="3"/>
        <v>175</v>
      </c>
      <c r="M246" s="197" t="s">
        <v>314</v>
      </c>
    </row>
    <row r="247" spans="1:13" x14ac:dyDescent="0.25">
      <c r="A247" s="62">
        <v>16</v>
      </c>
      <c r="B247" s="62">
        <v>4</v>
      </c>
      <c r="C247" s="62">
        <v>2023</v>
      </c>
      <c r="D247" s="63" t="s">
        <v>607</v>
      </c>
      <c r="E247" s="63"/>
      <c r="F247" s="320" t="s">
        <v>305</v>
      </c>
      <c r="G247" s="63" t="s">
        <v>118</v>
      </c>
      <c r="H247" s="71" t="s">
        <v>121</v>
      </c>
      <c r="I247" s="320" t="s">
        <v>226</v>
      </c>
      <c r="J247" s="64">
        <v>1370</v>
      </c>
      <c r="K247" s="62">
        <v>8</v>
      </c>
      <c r="L247" s="65">
        <f t="shared" si="3"/>
        <v>171.25</v>
      </c>
      <c r="M247" s="325" t="s">
        <v>610</v>
      </c>
    </row>
    <row r="248" spans="1:13" x14ac:dyDescent="0.25">
      <c r="A248" s="62">
        <v>16</v>
      </c>
      <c r="B248" s="62">
        <v>4</v>
      </c>
      <c r="C248" s="62">
        <v>2023</v>
      </c>
      <c r="D248" s="63" t="s">
        <v>607</v>
      </c>
      <c r="E248" s="63"/>
      <c r="F248" s="320" t="s">
        <v>305</v>
      </c>
      <c r="G248" s="63" t="s">
        <v>118</v>
      </c>
      <c r="H248" s="178" t="s">
        <v>239</v>
      </c>
      <c r="I248" s="320" t="s">
        <v>226</v>
      </c>
      <c r="J248" s="64">
        <v>1396</v>
      </c>
      <c r="K248" s="62">
        <v>8</v>
      </c>
      <c r="L248" s="65">
        <f t="shared" si="3"/>
        <v>174.5</v>
      </c>
      <c r="M248" s="325" t="s">
        <v>610</v>
      </c>
    </row>
    <row r="249" spans="1:13" x14ac:dyDescent="0.25">
      <c r="A249" s="62">
        <v>16</v>
      </c>
      <c r="B249" s="62">
        <v>4</v>
      </c>
      <c r="C249" s="62">
        <v>2023</v>
      </c>
      <c r="D249" s="63" t="s">
        <v>608</v>
      </c>
      <c r="E249" s="63"/>
      <c r="F249" s="320" t="s">
        <v>305</v>
      </c>
      <c r="G249" s="63" t="s">
        <v>118</v>
      </c>
      <c r="H249" s="178" t="s">
        <v>138</v>
      </c>
      <c r="I249" s="320" t="s">
        <v>225</v>
      </c>
      <c r="J249" s="64">
        <v>1321</v>
      </c>
      <c r="K249" s="62">
        <v>8</v>
      </c>
      <c r="L249" s="65">
        <f t="shared" si="3"/>
        <v>165.125</v>
      </c>
      <c r="M249" s="321" t="s">
        <v>565</v>
      </c>
    </row>
    <row r="250" spans="1:13" x14ac:dyDescent="0.25">
      <c r="A250" s="62">
        <v>16</v>
      </c>
      <c r="B250" s="62">
        <v>4</v>
      </c>
      <c r="C250" s="62">
        <v>2023</v>
      </c>
      <c r="D250" s="63" t="s">
        <v>608</v>
      </c>
      <c r="E250" s="63"/>
      <c r="F250" s="320" t="s">
        <v>305</v>
      </c>
      <c r="G250" s="63" t="s">
        <v>118</v>
      </c>
      <c r="H250" s="178" t="s">
        <v>609</v>
      </c>
      <c r="I250" s="320" t="s">
        <v>225</v>
      </c>
      <c r="J250" s="64">
        <v>1286</v>
      </c>
      <c r="K250" s="62">
        <v>8</v>
      </c>
      <c r="L250" s="65">
        <f t="shared" si="3"/>
        <v>160.75</v>
      </c>
      <c r="M250" s="321" t="s">
        <v>565</v>
      </c>
    </row>
    <row r="251" spans="1:13" x14ac:dyDescent="0.25">
      <c r="A251" s="62">
        <v>16</v>
      </c>
      <c r="B251" s="62">
        <v>4</v>
      </c>
      <c r="C251" s="62">
        <v>2023</v>
      </c>
      <c r="D251" s="63" t="s">
        <v>608</v>
      </c>
      <c r="E251" s="63"/>
      <c r="F251" s="320" t="s">
        <v>305</v>
      </c>
      <c r="G251" s="63" t="s">
        <v>118</v>
      </c>
      <c r="H251" s="178" t="s">
        <v>224</v>
      </c>
      <c r="I251" s="320" t="s">
        <v>316</v>
      </c>
      <c r="J251" s="64">
        <v>1376</v>
      </c>
      <c r="K251" s="62">
        <v>8</v>
      </c>
      <c r="L251" s="65">
        <f t="shared" si="3"/>
        <v>172</v>
      </c>
      <c r="M251" s="321" t="s">
        <v>610</v>
      </c>
    </row>
    <row r="252" spans="1:13" x14ac:dyDescent="0.25">
      <c r="A252" s="62">
        <v>16</v>
      </c>
      <c r="B252" s="62">
        <v>4</v>
      </c>
      <c r="C252" s="62">
        <v>2023</v>
      </c>
      <c r="D252" s="63" t="s">
        <v>608</v>
      </c>
      <c r="E252" s="63"/>
      <c r="F252" s="320" t="s">
        <v>305</v>
      </c>
      <c r="G252" s="63" t="s">
        <v>118</v>
      </c>
      <c r="H252" s="178" t="s">
        <v>131</v>
      </c>
      <c r="I252" s="320" t="s">
        <v>316</v>
      </c>
      <c r="J252" s="64">
        <v>1311</v>
      </c>
      <c r="K252" s="62">
        <v>8</v>
      </c>
      <c r="L252" s="65">
        <f t="shared" si="3"/>
        <v>163.875</v>
      </c>
      <c r="M252" s="321" t="s">
        <v>610</v>
      </c>
    </row>
    <row r="253" spans="1:13" x14ac:dyDescent="0.25">
      <c r="A253" s="62">
        <v>16</v>
      </c>
      <c r="B253" s="62">
        <v>4</v>
      </c>
      <c r="C253" s="62">
        <v>2023</v>
      </c>
      <c r="D253" s="63" t="s">
        <v>608</v>
      </c>
      <c r="E253" s="63"/>
      <c r="F253" s="320" t="s">
        <v>305</v>
      </c>
      <c r="G253" s="63" t="s">
        <v>118</v>
      </c>
      <c r="H253" s="178" t="s">
        <v>124</v>
      </c>
      <c r="I253" s="320"/>
      <c r="J253" s="64">
        <v>716</v>
      </c>
      <c r="K253" s="62">
        <v>4</v>
      </c>
      <c r="L253" s="65">
        <f t="shared" si="3"/>
        <v>179</v>
      </c>
      <c r="M253" s="321" t="s">
        <v>622</v>
      </c>
    </row>
    <row r="254" spans="1:13" x14ac:dyDescent="0.25">
      <c r="A254" s="62">
        <v>16</v>
      </c>
      <c r="B254" s="62">
        <v>4</v>
      </c>
      <c r="C254" s="62">
        <v>2023</v>
      </c>
      <c r="D254" s="63" t="s">
        <v>619</v>
      </c>
      <c r="E254" s="63"/>
      <c r="F254" s="323" t="s">
        <v>305</v>
      </c>
      <c r="G254" s="63" t="s">
        <v>229</v>
      </c>
      <c r="H254" s="178" t="s">
        <v>324</v>
      </c>
      <c r="I254" s="323" t="s">
        <v>317</v>
      </c>
      <c r="J254" s="64">
        <v>1097</v>
      </c>
      <c r="K254" s="62">
        <v>8</v>
      </c>
      <c r="L254" s="65">
        <f t="shared" si="3"/>
        <v>137.125</v>
      </c>
      <c r="M254" s="324" t="s">
        <v>565</v>
      </c>
    </row>
    <row r="255" spans="1:13" x14ac:dyDescent="0.25">
      <c r="A255" s="62">
        <v>16</v>
      </c>
      <c r="B255" s="62">
        <v>4</v>
      </c>
      <c r="C255" s="62">
        <v>2023</v>
      </c>
      <c r="D255" s="63" t="s">
        <v>619</v>
      </c>
      <c r="E255" s="63"/>
      <c r="F255" s="323" t="s">
        <v>305</v>
      </c>
      <c r="G255" s="63" t="s">
        <v>229</v>
      </c>
      <c r="H255" s="178" t="s">
        <v>308</v>
      </c>
      <c r="I255" s="323" t="s">
        <v>317</v>
      </c>
      <c r="J255" s="64">
        <v>1022</v>
      </c>
      <c r="K255" s="62">
        <v>8</v>
      </c>
      <c r="L255" s="65">
        <f t="shared" si="3"/>
        <v>127.75</v>
      </c>
      <c r="M255" s="324" t="s">
        <v>565</v>
      </c>
    </row>
    <row r="256" spans="1:13" x14ac:dyDescent="0.25">
      <c r="A256" s="62">
        <v>30</v>
      </c>
      <c r="B256" s="62">
        <v>4</v>
      </c>
      <c r="C256" s="62">
        <v>2023</v>
      </c>
      <c r="D256" s="63" t="s">
        <v>623</v>
      </c>
      <c r="E256" s="63"/>
      <c r="F256" s="329" t="s">
        <v>301</v>
      </c>
      <c r="G256" s="63" t="s">
        <v>229</v>
      </c>
      <c r="H256" s="178" t="s">
        <v>240</v>
      </c>
      <c r="I256" s="329"/>
      <c r="J256" s="64">
        <v>1305</v>
      </c>
      <c r="K256" s="62">
        <v>8</v>
      </c>
      <c r="L256" s="65">
        <f t="shared" si="3"/>
        <v>163.125</v>
      </c>
      <c r="M256" s="303" t="s">
        <v>135</v>
      </c>
    </row>
    <row r="257" spans="1:13" x14ac:dyDescent="0.25">
      <c r="A257" s="62">
        <v>30</v>
      </c>
      <c r="B257" s="62">
        <v>4</v>
      </c>
      <c r="C257" s="62">
        <v>2023</v>
      </c>
      <c r="D257" s="63" t="s">
        <v>623</v>
      </c>
      <c r="E257" s="63"/>
      <c r="F257" s="329" t="s">
        <v>301</v>
      </c>
      <c r="G257" s="63" t="s">
        <v>229</v>
      </c>
      <c r="H257" s="178" t="s">
        <v>609</v>
      </c>
      <c r="I257" s="329"/>
      <c r="J257" s="64">
        <v>1189</v>
      </c>
      <c r="K257" s="62">
        <v>8</v>
      </c>
      <c r="L257" s="65">
        <f t="shared" si="3"/>
        <v>148.625</v>
      </c>
      <c r="M257" s="330" t="s">
        <v>284</v>
      </c>
    </row>
    <row r="258" spans="1:13" x14ac:dyDescent="0.25">
      <c r="A258" s="62">
        <v>30</v>
      </c>
      <c r="B258" s="62">
        <v>4</v>
      </c>
      <c r="C258" s="62">
        <v>2023</v>
      </c>
      <c r="D258" s="63" t="s">
        <v>623</v>
      </c>
      <c r="E258" s="63"/>
      <c r="F258" s="329" t="s">
        <v>301</v>
      </c>
      <c r="G258" s="63" t="s">
        <v>229</v>
      </c>
      <c r="H258" s="178" t="s">
        <v>208</v>
      </c>
      <c r="I258" s="329"/>
      <c r="J258" s="64">
        <v>1160</v>
      </c>
      <c r="K258" s="62">
        <v>8</v>
      </c>
      <c r="L258" s="65">
        <f t="shared" si="3"/>
        <v>145</v>
      </c>
      <c r="M258" s="330" t="s">
        <v>275</v>
      </c>
    </row>
    <row r="259" spans="1:13" x14ac:dyDescent="0.25">
      <c r="A259" s="62">
        <v>30</v>
      </c>
      <c r="B259" s="62">
        <v>4</v>
      </c>
      <c r="C259" s="62">
        <v>2023</v>
      </c>
      <c r="D259" s="63" t="s">
        <v>624</v>
      </c>
      <c r="E259" s="63"/>
      <c r="F259" s="329" t="s">
        <v>301</v>
      </c>
      <c r="G259" s="63" t="s">
        <v>118</v>
      </c>
      <c r="H259" s="178" t="s">
        <v>279</v>
      </c>
      <c r="I259" s="329"/>
      <c r="J259" s="64">
        <v>1566</v>
      </c>
      <c r="K259" s="62">
        <v>8</v>
      </c>
      <c r="L259" s="65">
        <f t="shared" si="3"/>
        <v>195.75</v>
      </c>
      <c r="M259" s="330" t="s">
        <v>625</v>
      </c>
    </row>
    <row r="260" spans="1:13" x14ac:dyDescent="0.25">
      <c r="A260" s="62">
        <v>30</v>
      </c>
      <c r="B260" s="62">
        <v>4</v>
      </c>
      <c r="C260" s="62">
        <v>2023</v>
      </c>
      <c r="D260" s="63" t="s">
        <v>624</v>
      </c>
      <c r="E260" s="63"/>
      <c r="F260" s="329" t="s">
        <v>301</v>
      </c>
      <c r="G260" s="63" t="s">
        <v>118</v>
      </c>
      <c r="H260" s="71" t="s">
        <v>125</v>
      </c>
      <c r="I260" s="329"/>
      <c r="J260" s="64">
        <v>1536</v>
      </c>
      <c r="K260" s="62">
        <v>8</v>
      </c>
      <c r="L260" s="65">
        <f t="shared" si="3"/>
        <v>192</v>
      </c>
      <c r="M260" s="330" t="s">
        <v>626</v>
      </c>
    </row>
    <row r="261" spans="1:13" x14ac:dyDescent="0.25">
      <c r="A261" s="62">
        <v>30</v>
      </c>
      <c r="B261" s="62">
        <v>4</v>
      </c>
      <c r="C261" s="62">
        <v>2023</v>
      </c>
      <c r="D261" s="63" t="s">
        <v>624</v>
      </c>
      <c r="E261" s="63"/>
      <c r="F261" s="335" t="s">
        <v>301</v>
      </c>
      <c r="G261" s="63" t="s">
        <v>118</v>
      </c>
      <c r="H261" s="178" t="s">
        <v>239</v>
      </c>
      <c r="I261" s="335"/>
      <c r="J261" s="64">
        <v>1348</v>
      </c>
      <c r="K261" s="62">
        <v>8</v>
      </c>
      <c r="L261" s="65">
        <f t="shared" si="3"/>
        <v>168.5</v>
      </c>
      <c r="M261" s="336" t="s">
        <v>644</v>
      </c>
    </row>
    <row r="262" spans="1:13" x14ac:dyDescent="0.25">
      <c r="A262" s="62">
        <v>30</v>
      </c>
      <c r="B262" s="62">
        <v>4</v>
      </c>
      <c r="C262" s="62">
        <v>2023</v>
      </c>
      <c r="D262" s="63" t="s">
        <v>624</v>
      </c>
      <c r="E262" s="63"/>
      <c r="F262" s="329" t="s">
        <v>301</v>
      </c>
      <c r="G262" s="63" t="s">
        <v>118</v>
      </c>
      <c r="H262" s="178" t="s">
        <v>246</v>
      </c>
      <c r="I262" s="329"/>
      <c r="J262" s="64">
        <v>1511</v>
      </c>
      <c r="K262" s="62">
        <v>8</v>
      </c>
      <c r="L262" s="65">
        <f t="shared" si="3"/>
        <v>188.875</v>
      </c>
      <c r="M262" s="197" t="s">
        <v>373</v>
      </c>
    </row>
    <row r="263" spans="1:13" x14ac:dyDescent="0.25">
      <c r="A263" s="62">
        <v>30</v>
      </c>
      <c r="B263" s="62">
        <v>4</v>
      </c>
      <c r="C263" s="62">
        <v>2023</v>
      </c>
      <c r="D263" s="63" t="s">
        <v>624</v>
      </c>
      <c r="E263" s="63"/>
      <c r="F263" s="329" t="s">
        <v>301</v>
      </c>
      <c r="G263" s="63" t="s">
        <v>118</v>
      </c>
      <c r="H263" s="71" t="s">
        <v>119</v>
      </c>
      <c r="I263" s="329"/>
      <c r="J263" s="64">
        <v>1505</v>
      </c>
      <c r="K263" s="62">
        <v>8</v>
      </c>
      <c r="L263" s="65">
        <f t="shared" si="3"/>
        <v>188.125</v>
      </c>
      <c r="M263" s="303" t="s">
        <v>135</v>
      </c>
    </row>
    <row r="264" spans="1:13" x14ac:dyDescent="0.25">
      <c r="A264" s="62">
        <v>30</v>
      </c>
      <c r="B264" s="62">
        <v>4</v>
      </c>
      <c r="C264" s="62">
        <v>2023</v>
      </c>
      <c r="D264" s="63" t="s">
        <v>624</v>
      </c>
      <c r="E264" s="63"/>
      <c r="F264" s="329" t="s">
        <v>301</v>
      </c>
      <c r="G264" s="63" t="s">
        <v>118</v>
      </c>
      <c r="H264" s="178" t="s">
        <v>277</v>
      </c>
      <c r="I264" s="329"/>
      <c r="J264" s="64">
        <v>1334</v>
      </c>
      <c r="K264" s="62">
        <v>8</v>
      </c>
      <c r="L264" s="65">
        <f t="shared" si="3"/>
        <v>166.75</v>
      </c>
      <c r="M264" s="330" t="s">
        <v>627</v>
      </c>
    </row>
    <row r="265" spans="1:13" x14ac:dyDescent="0.25">
      <c r="A265" s="62">
        <v>30</v>
      </c>
      <c r="B265" s="62">
        <v>4</v>
      </c>
      <c r="C265" s="62">
        <v>2023</v>
      </c>
      <c r="D265" s="63" t="s">
        <v>624</v>
      </c>
      <c r="E265" s="63"/>
      <c r="F265" s="329" t="s">
        <v>301</v>
      </c>
      <c r="G265" s="63" t="s">
        <v>118</v>
      </c>
      <c r="H265" s="178" t="s">
        <v>223</v>
      </c>
      <c r="I265" s="329"/>
      <c r="J265" s="64">
        <v>1245</v>
      </c>
      <c r="K265" s="62">
        <v>8</v>
      </c>
      <c r="L265" s="65">
        <f t="shared" si="3"/>
        <v>155.625</v>
      </c>
      <c r="M265" s="330" t="s">
        <v>626</v>
      </c>
    </row>
    <row r="266" spans="1:13" x14ac:dyDescent="0.25">
      <c r="A266" s="62">
        <v>30</v>
      </c>
      <c r="B266" s="62">
        <v>4</v>
      </c>
      <c r="C266" s="62">
        <v>2023</v>
      </c>
      <c r="D266" s="63" t="s">
        <v>637</v>
      </c>
      <c r="E266" s="63"/>
      <c r="F266" s="332" t="s">
        <v>301</v>
      </c>
      <c r="G266" s="63" t="s">
        <v>638</v>
      </c>
      <c r="H266" s="178" t="s">
        <v>123</v>
      </c>
      <c r="I266" s="332"/>
      <c r="J266" s="64">
        <v>2597</v>
      </c>
      <c r="K266" s="62">
        <v>14</v>
      </c>
      <c r="L266" s="65">
        <f t="shared" si="3"/>
        <v>185.5</v>
      </c>
      <c r="M266" s="333" t="s">
        <v>284</v>
      </c>
    </row>
    <row r="267" spans="1:13" x14ac:dyDescent="0.25">
      <c r="A267" s="62">
        <v>30</v>
      </c>
      <c r="B267" s="62">
        <v>4</v>
      </c>
      <c r="C267" s="62">
        <v>2023</v>
      </c>
      <c r="D267" s="63" t="s">
        <v>637</v>
      </c>
      <c r="E267" s="63"/>
      <c r="F267" s="332" t="s">
        <v>301</v>
      </c>
      <c r="G267" s="63" t="s">
        <v>638</v>
      </c>
      <c r="H267" s="178" t="s">
        <v>122</v>
      </c>
      <c r="I267" s="329"/>
      <c r="J267" s="64">
        <v>2297</v>
      </c>
      <c r="K267" s="62">
        <v>14</v>
      </c>
      <c r="L267" s="65">
        <f t="shared" si="3"/>
        <v>164.07142857142858</v>
      </c>
      <c r="M267" s="259" t="s">
        <v>636</v>
      </c>
    </row>
    <row r="268" spans="1:13" x14ac:dyDescent="0.25">
      <c r="A268" s="62">
        <v>7</v>
      </c>
      <c r="B268" s="62">
        <v>5</v>
      </c>
      <c r="C268" s="62">
        <v>2023</v>
      </c>
      <c r="D268" s="63" t="s">
        <v>648</v>
      </c>
      <c r="E268" s="63"/>
      <c r="F268" s="338" t="s">
        <v>313</v>
      </c>
      <c r="G268" s="63" t="s">
        <v>133</v>
      </c>
      <c r="H268" s="178" t="s">
        <v>324</v>
      </c>
      <c r="I268" s="338" t="s">
        <v>120</v>
      </c>
      <c r="J268" s="64">
        <v>1167</v>
      </c>
      <c r="K268" s="62">
        <v>8</v>
      </c>
      <c r="L268" s="65">
        <f t="shared" si="3"/>
        <v>145.875</v>
      </c>
      <c r="M268" s="339" t="s">
        <v>649</v>
      </c>
    </row>
    <row r="269" spans="1:13" x14ac:dyDescent="0.25">
      <c r="A269" s="62">
        <v>7</v>
      </c>
      <c r="B269" s="62">
        <v>5</v>
      </c>
      <c r="C269" s="62">
        <v>2023</v>
      </c>
      <c r="D269" s="63" t="s">
        <v>648</v>
      </c>
      <c r="E269" s="63"/>
      <c r="F269" s="338" t="s">
        <v>313</v>
      </c>
      <c r="G269" s="63" t="s">
        <v>133</v>
      </c>
      <c r="H269" s="178" t="s">
        <v>132</v>
      </c>
      <c r="I269" s="338" t="s">
        <v>120</v>
      </c>
      <c r="J269" s="64">
        <v>1130</v>
      </c>
      <c r="K269" s="62">
        <v>8</v>
      </c>
      <c r="L269" s="65">
        <f t="shared" si="3"/>
        <v>141.25</v>
      </c>
      <c r="M269" s="339" t="s">
        <v>649</v>
      </c>
    </row>
    <row r="270" spans="1:13" x14ac:dyDescent="0.25">
      <c r="A270" s="62">
        <v>7</v>
      </c>
      <c r="B270" s="62">
        <v>5</v>
      </c>
      <c r="C270" s="62">
        <v>2023</v>
      </c>
      <c r="D270" s="63" t="s">
        <v>648</v>
      </c>
      <c r="E270" s="63"/>
      <c r="F270" s="338" t="s">
        <v>313</v>
      </c>
      <c r="G270" s="63" t="s">
        <v>133</v>
      </c>
      <c r="H270" s="178" t="s">
        <v>308</v>
      </c>
      <c r="I270" s="338" t="s">
        <v>226</v>
      </c>
      <c r="J270" s="64">
        <v>1029</v>
      </c>
      <c r="K270" s="62">
        <v>8</v>
      </c>
      <c r="L270" s="65">
        <f t="shared" si="3"/>
        <v>128.625</v>
      </c>
      <c r="M270" s="339" t="s">
        <v>396</v>
      </c>
    </row>
    <row r="271" spans="1:13" x14ac:dyDescent="0.25">
      <c r="A271" s="62">
        <v>7</v>
      </c>
      <c r="B271" s="62">
        <v>5</v>
      </c>
      <c r="C271" s="62">
        <v>2023</v>
      </c>
      <c r="D271" s="63" t="s">
        <v>648</v>
      </c>
      <c r="E271" s="63"/>
      <c r="F271" s="338" t="s">
        <v>313</v>
      </c>
      <c r="G271" s="63" t="s">
        <v>133</v>
      </c>
      <c r="H271" s="178" t="s">
        <v>249</v>
      </c>
      <c r="I271" s="338" t="s">
        <v>226</v>
      </c>
      <c r="J271" s="64">
        <v>1249</v>
      </c>
      <c r="K271" s="62">
        <v>8</v>
      </c>
      <c r="L271" s="65">
        <f t="shared" si="3"/>
        <v>156.125</v>
      </c>
      <c r="M271" s="339" t="s">
        <v>396</v>
      </c>
    </row>
    <row r="272" spans="1:13" x14ac:dyDescent="0.25">
      <c r="A272" s="62">
        <v>7</v>
      </c>
      <c r="B272" s="62">
        <v>5</v>
      </c>
      <c r="C272" s="62">
        <v>2023</v>
      </c>
      <c r="D272" s="63" t="s">
        <v>648</v>
      </c>
      <c r="E272" s="63"/>
      <c r="F272" s="338" t="s">
        <v>313</v>
      </c>
      <c r="G272" s="63" t="s">
        <v>133</v>
      </c>
      <c r="H272" s="178" t="s">
        <v>230</v>
      </c>
      <c r="I272" s="338" t="s">
        <v>225</v>
      </c>
      <c r="J272" s="64">
        <v>1167</v>
      </c>
      <c r="K272" s="62">
        <v>8</v>
      </c>
      <c r="L272" s="65">
        <f t="shared" si="3"/>
        <v>145.875</v>
      </c>
      <c r="M272" s="339" t="s">
        <v>650</v>
      </c>
    </row>
    <row r="273" spans="1:13" x14ac:dyDescent="0.25">
      <c r="A273" s="62">
        <v>7</v>
      </c>
      <c r="B273" s="62">
        <v>5</v>
      </c>
      <c r="C273" s="62">
        <v>2023</v>
      </c>
      <c r="D273" s="63" t="s">
        <v>648</v>
      </c>
      <c r="E273" s="63"/>
      <c r="F273" s="338" t="s">
        <v>313</v>
      </c>
      <c r="G273" s="63" t="s">
        <v>133</v>
      </c>
      <c r="H273" s="178" t="s">
        <v>208</v>
      </c>
      <c r="I273" s="338" t="s">
        <v>225</v>
      </c>
      <c r="J273" s="64">
        <v>1201</v>
      </c>
      <c r="K273" s="62">
        <v>8</v>
      </c>
      <c r="L273" s="65">
        <f t="shared" si="3"/>
        <v>150.125</v>
      </c>
      <c r="M273" s="339" t="s">
        <v>650</v>
      </c>
    </row>
    <row r="274" spans="1:13" x14ac:dyDescent="0.25">
      <c r="A274" s="51"/>
      <c r="B274" s="51"/>
      <c r="C274" s="51"/>
      <c r="D274" s="32"/>
      <c r="E274" s="32"/>
      <c r="F274" s="53"/>
      <c r="G274" s="58"/>
      <c r="H274" s="70">
        <f>COUNTA(H7:H273)</f>
        <v>267</v>
      </c>
      <c r="I274" s="70"/>
      <c r="J274" s="157">
        <f>SUBTOTAL(9,J7:J273)</f>
        <v>388602</v>
      </c>
      <c r="K274" s="78">
        <f>SUBTOTAL(9,K7:K273)</f>
        <v>2314</v>
      </c>
      <c r="L274" s="158">
        <f t="shared" ref="L274" si="4">J274/K274</f>
        <v>167.93517718236819</v>
      </c>
    </row>
    <row r="276" spans="1:13" x14ac:dyDescent="0.25">
      <c r="C276" s="275" t="s">
        <v>486</v>
      </c>
      <c r="D276" t="s">
        <v>488</v>
      </c>
    </row>
    <row r="277" spans="1:13" x14ac:dyDescent="0.25">
      <c r="D277" t="s">
        <v>489</v>
      </c>
    </row>
    <row r="278" spans="1:13" x14ac:dyDescent="0.25">
      <c r="C278" s="296">
        <v>1855</v>
      </c>
      <c r="D278" t="s">
        <v>542</v>
      </c>
    </row>
  </sheetData>
  <autoFilter ref="A6:M179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2"/>
  <sheetViews>
    <sheetView topLeftCell="A23" workbookViewId="0">
      <selection activeCell="C48" sqref="C48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343" t="s">
        <v>267</v>
      </c>
      <c r="B2" s="344"/>
      <c r="C2" s="344"/>
      <c r="D2" s="344"/>
      <c r="E2" s="344"/>
      <c r="F2" s="344"/>
      <c r="G2" s="344"/>
      <c r="H2" s="344"/>
      <c r="I2" s="345"/>
    </row>
    <row r="4" spans="1:10" x14ac:dyDescent="0.25">
      <c r="J4" s="62" t="s">
        <v>139</v>
      </c>
    </row>
    <row r="5" spans="1:10" ht="15.75" x14ac:dyDescent="0.25">
      <c r="A5" s="72" t="s">
        <v>634</v>
      </c>
    </row>
    <row r="6" spans="1:10" x14ac:dyDescent="0.25">
      <c r="A6" s="63" t="s">
        <v>312</v>
      </c>
      <c r="C6" s="62"/>
      <c r="D6" s="63" t="s">
        <v>338</v>
      </c>
      <c r="J6" s="51">
        <v>2</v>
      </c>
    </row>
    <row r="7" spans="1:10" x14ac:dyDescent="0.25">
      <c r="A7" s="63" t="s">
        <v>388</v>
      </c>
      <c r="B7" s="76"/>
      <c r="C7" s="62"/>
      <c r="D7" s="66" t="s">
        <v>386</v>
      </c>
      <c r="E7" s="71"/>
      <c r="F7" s="76"/>
      <c r="G7" s="76"/>
      <c r="H7" s="76"/>
      <c r="I7" s="76"/>
      <c r="J7" s="62">
        <v>1</v>
      </c>
    </row>
    <row r="8" spans="1:10" x14ac:dyDescent="0.25">
      <c r="A8" s="63" t="s">
        <v>388</v>
      </c>
      <c r="B8" s="76"/>
      <c r="C8" s="62"/>
      <c r="D8" s="66" t="s">
        <v>387</v>
      </c>
      <c r="E8" s="71"/>
      <c r="F8" s="76"/>
      <c r="G8" s="76"/>
      <c r="H8" s="76"/>
      <c r="I8" s="76"/>
      <c r="J8" s="62">
        <v>1</v>
      </c>
    </row>
    <row r="9" spans="1:10" x14ac:dyDescent="0.25">
      <c r="A9" s="63" t="s">
        <v>389</v>
      </c>
      <c r="B9" s="76"/>
      <c r="C9" s="51"/>
      <c r="D9" s="66" t="s">
        <v>175</v>
      </c>
      <c r="E9" s="71"/>
      <c r="F9" s="76"/>
      <c r="G9" s="76"/>
      <c r="H9" s="76"/>
      <c r="I9" s="76"/>
      <c r="J9" s="62">
        <v>1</v>
      </c>
    </row>
    <row r="10" spans="1:10" x14ac:dyDescent="0.25">
      <c r="A10" s="63" t="s">
        <v>389</v>
      </c>
      <c r="B10" s="76"/>
      <c r="C10" s="51"/>
      <c r="D10" s="66" t="s">
        <v>392</v>
      </c>
      <c r="E10" s="71"/>
      <c r="F10" s="76"/>
      <c r="G10" s="76"/>
      <c r="H10" s="76"/>
      <c r="I10" s="76"/>
      <c r="J10" s="62">
        <v>1</v>
      </c>
    </row>
    <row r="11" spans="1:10" x14ac:dyDescent="0.25">
      <c r="A11" s="63" t="s">
        <v>479</v>
      </c>
      <c r="B11" s="76"/>
      <c r="C11" s="51"/>
      <c r="D11" s="66" t="s">
        <v>387</v>
      </c>
      <c r="E11" s="71"/>
      <c r="F11" s="76"/>
      <c r="G11" s="76"/>
      <c r="H11" s="76"/>
      <c r="I11" s="76"/>
      <c r="J11" s="62">
        <v>1</v>
      </c>
    </row>
    <row r="12" spans="1:10" x14ac:dyDescent="0.25">
      <c r="A12" s="63" t="s">
        <v>487</v>
      </c>
      <c r="B12" s="76"/>
      <c r="C12" s="51"/>
      <c r="D12" s="66" t="s">
        <v>392</v>
      </c>
      <c r="E12" s="71"/>
      <c r="F12" s="76"/>
      <c r="G12" s="76"/>
      <c r="H12" s="76"/>
      <c r="I12" s="76"/>
      <c r="J12" s="62">
        <v>1</v>
      </c>
    </row>
    <row r="13" spans="1:10" x14ac:dyDescent="0.25">
      <c r="A13" s="63" t="s">
        <v>617</v>
      </c>
      <c r="B13" s="76"/>
      <c r="C13" s="51"/>
      <c r="D13" s="66" t="s">
        <v>616</v>
      </c>
      <c r="E13" s="71"/>
      <c r="F13" s="76"/>
      <c r="G13" s="76"/>
      <c r="H13" s="76"/>
      <c r="I13" s="76"/>
      <c r="J13" s="62">
        <v>2</v>
      </c>
    </row>
    <row r="14" spans="1:10" x14ac:dyDescent="0.25">
      <c r="A14" s="63" t="s">
        <v>624</v>
      </c>
      <c r="B14" s="76"/>
      <c r="C14" s="51"/>
      <c r="D14" s="66" t="s">
        <v>214</v>
      </c>
      <c r="E14" s="71"/>
      <c r="F14" s="76"/>
      <c r="G14" s="76"/>
      <c r="H14" s="76"/>
      <c r="I14" s="76"/>
      <c r="J14" s="62">
        <v>1</v>
      </c>
    </row>
    <row r="15" spans="1:10" x14ac:dyDescent="0.25">
      <c r="A15" s="71"/>
      <c r="B15" s="76"/>
      <c r="C15" s="76"/>
      <c r="D15" s="77"/>
      <c r="E15" s="71"/>
      <c r="F15" s="76"/>
      <c r="G15" s="76"/>
      <c r="H15" s="76"/>
      <c r="I15" s="76"/>
      <c r="J15" s="78">
        <f>SUM(J6:J14)</f>
        <v>11</v>
      </c>
    </row>
    <row r="16" spans="1:10" ht="15.75" x14ac:dyDescent="0.25">
      <c r="A16" s="72" t="s">
        <v>219</v>
      </c>
      <c r="D16" s="76"/>
      <c r="H16" s="62"/>
      <c r="I16" s="62"/>
      <c r="J16" s="62"/>
    </row>
    <row r="17" spans="1:10" x14ac:dyDescent="0.25">
      <c r="D17" s="76"/>
      <c r="J17" s="62"/>
    </row>
    <row r="18" spans="1:10" x14ac:dyDescent="0.25">
      <c r="A18" s="32"/>
      <c r="D18" s="53"/>
      <c r="E18" s="32"/>
      <c r="J18" s="62"/>
    </row>
    <row r="19" spans="1:10" ht="15.75" x14ac:dyDescent="0.25">
      <c r="A19" s="72" t="s">
        <v>199</v>
      </c>
      <c r="D19" s="53"/>
      <c r="E19" s="32"/>
      <c r="J19" s="62"/>
    </row>
    <row r="20" spans="1:10" ht="15.75" x14ac:dyDescent="0.25">
      <c r="A20" s="54"/>
      <c r="C20" s="62"/>
      <c r="D20" s="66"/>
      <c r="E20" s="32"/>
      <c r="J20" s="62"/>
    </row>
    <row r="21" spans="1:10" ht="15.75" x14ac:dyDescent="0.25">
      <c r="A21" s="72"/>
      <c r="D21" s="53"/>
      <c r="E21" s="32"/>
      <c r="J21" s="62"/>
    </row>
    <row r="22" spans="1:10" x14ac:dyDescent="0.25">
      <c r="B22" s="32"/>
      <c r="D22" s="32"/>
      <c r="F22" s="32"/>
      <c r="J22" s="78">
        <f>SUM(J20:J21)</f>
        <v>0</v>
      </c>
    </row>
    <row r="23" spans="1:10" ht="15.75" x14ac:dyDescent="0.25">
      <c r="A23" s="72" t="s">
        <v>213</v>
      </c>
      <c r="B23" s="32"/>
      <c r="D23" s="32"/>
      <c r="F23" s="32"/>
      <c r="J23" s="62"/>
    </row>
    <row r="24" spans="1:10" ht="15.75" x14ac:dyDescent="0.25">
      <c r="A24" s="72"/>
      <c r="B24" s="32"/>
      <c r="D24" s="32"/>
      <c r="F24" s="32"/>
      <c r="J24" s="62"/>
    </row>
    <row r="25" spans="1:10" x14ac:dyDescent="0.25">
      <c r="A25" s="346"/>
      <c r="B25" s="346"/>
      <c r="C25" s="71"/>
      <c r="D25" s="70"/>
      <c r="E25" s="71"/>
      <c r="F25" s="71"/>
      <c r="G25" s="76"/>
      <c r="H25" s="76"/>
      <c r="I25" s="76"/>
      <c r="J25" s="62"/>
    </row>
    <row r="26" spans="1:10" x14ac:dyDescent="0.25">
      <c r="A26" s="79"/>
      <c r="B26" s="71"/>
      <c r="C26" s="76"/>
      <c r="D26" s="70"/>
      <c r="E26" s="71"/>
      <c r="F26" s="71"/>
      <c r="G26" s="76"/>
      <c r="H26" s="76"/>
      <c r="I26" s="76"/>
      <c r="J26" s="78">
        <f>SUM(J25:J25)</f>
        <v>0</v>
      </c>
    </row>
    <row r="27" spans="1:10" x14ac:dyDescent="0.25">
      <c r="A27" s="73" t="s">
        <v>198</v>
      </c>
      <c r="B27" s="71"/>
      <c r="C27" s="76"/>
      <c r="D27" s="70"/>
      <c r="E27" s="71"/>
      <c r="F27" s="71"/>
      <c r="G27" s="76"/>
      <c r="H27" s="76"/>
      <c r="I27" s="76"/>
      <c r="J27" s="77"/>
    </row>
    <row r="28" spans="1:10" ht="15.75" x14ac:dyDescent="0.25">
      <c r="A28" s="54" t="s">
        <v>200</v>
      </c>
      <c r="C28" s="62" t="s">
        <v>232</v>
      </c>
      <c r="D28" s="66" t="s">
        <v>266</v>
      </c>
      <c r="E28" s="32"/>
      <c r="F28" s="32"/>
      <c r="J28" s="62">
        <v>3</v>
      </c>
    </row>
    <row r="29" spans="1:10" x14ac:dyDescent="0.25">
      <c r="J29" s="62"/>
    </row>
    <row r="30" spans="1:10" x14ac:dyDescent="0.25">
      <c r="J30" s="78">
        <f>SUM(J28:J29)</f>
        <v>3</v>
      </c>
    </row>
    <row r="31" spans="1:10" ht="15.75" x14ac:dyDescent="0.25">
      <c r="A31" s="72" t="s">
        <v>647</v>
      </c>
      <c r="J31" s="51"/>
    </row>
    <row r="32" spans="1:10" x14ac:dyDescent="0.25">
      <c r="J32" s="51"/>
    </row>
    <row r="33" spans="1:11" x14ac:dyDescent="0.25">
      <c r="A33" s="185" t="s">
        <v>646</v>
      </c>
      <c r="B33" s="80"/>
      <c r="C33" s="161"/>
      <c r="D33" s="66"/>
      <c r="E33" s="71"/>
      <c r="F33" s="63"/>
      <c r="G33" s="63"/>
      <c r="H33" s="63"/>
      <c r="I33" s="63"/>
      <c r="J33" s="62"/>
    </row>
    <row r="34" spans="1:11" x14ac:dyDescent="0.25">
      <c r="A34" s="162" t="s">
        <v>216</v>
      </c>
      <c r="B34" s="80"/>
      <c r="C34" s="62" t="s">
        <v>232</v>
      </c>
      <c r="D34" s="66" t="s">
        <v>228</v>
      </c>
      <c r="E34" s="71"/>
      <c r="F34" s="63"/>
      <c r="G34" s="63"/>
      <c r="H34" s="63"/>
      <c r="I34" s="63"/>
      <c r="J34" s="62">
        <v>2</v>
      </c>
    </row>
    <row r="35" spans="1:11" x14ac:dyDescent="0.25">
      <c r="A35" s="63" t="s">
        <v>312</v>
      </c>
      <c r="B35" s="80"/>
      <c r="C35" s="62" t="s">
        <v>133</v>
      </c>
      <c r="D35" s="66" t="s">
        <v>339</v>
      </c>
      <c r="E35" s="71"/>
      <c r="F35" s="63"/>
      <c r="G35" s="63"/>
      <c r="H35" s="63"/>
      <c r="I35" s="63"/>
      <c r="J35" s="62">
        <v>2</v>
      </c>
    </row>
    <row r="36" spans="1:11" x14ac:dyDescent="0.25">
      <c r="A36" s="63" t="s">
        <v>330</v>
      </c>
      <c r="B36" s="80"/>
      <c r="C36" s="62" t="s">
        <v>118</v>
      </c>
      <c r="D36" s="66" t="s">
        <v>340</v>
      </c>
      <c r="E36" s="71"/>
      <c r="F36" s="63"/>
      <c r="G36" s="63"/>
      <c r="H36" s="63"/>
      <c r="I36" s="63"/>
      <c r="J36" s="62">
        <v>2</v>
      </c>
    </row>
    <row r="37" spans="1:11" x14ac:dyDescent="0.25">
      <c r="A37" s="63" t="s">
        <v>330</v>
      </c>
      <c r="B37" s="80"/>
      <c r="C37" s="62" t="s">
        <v>118</v>
      </c>
      <c r="D37" s="66" t="s">
        <v>341</v>
      </c>
      <c r="E37" s="71"/>
      <c r="F37" s="63"/>
      <c r="G37" s="63"/>
      <c r="H37" s="63"/>
      <c r="I37" s="63"/>
      <c r="J37" s="62">
        <v>2</v>
      </c>
    </row>
    <row r="38" spans="1:11" x14ac:dyDescent="0.25">
      <c r="A38" s="63" t="s">
        <v>323</v>
      </c>
      <c r="B38" s="80"/>
      <c r="C38" s="62" t="s">
        <v>232</v>
      </c>
      <c r="D38" s="66" t="s">
        <v>342</v>
      </c>
      <c r="E38" s="71"/>
      <c r="F38" s="63"/>
      <c r="G38" s="63"/>
      <c r="H38" s="63"/>
      <c r="I38" s="63"/>
      <c r="J38" s="62">
        <v>2</v>
      </c>
    </row>
    <row r="39" spans="1:11" x14ac:dyDescent="0.25">
      <c r="A39" s="63" t="s">
        <v>323</v>
      </c>
      <c r="B39" s="80"/>
      <c r="C39" s="62" t="s">
        <v>232</v>
      </c>
      <c r="D39" s="66" t="s">
        <v>343</v>
      </c>
      <c r="E39" s="71"/>
      <c r="F39" s="63"/>
      <c r="G39" s="63"/>
      <c r="H39" s="63"/>
      <c r="I39" s="63"/>
      <c r="J39" s="62">
        <v>2</v>
      </c>
      <c r="K39" s="63" t="s">
        <v>389</v>
      </c>
    </row>
    <row r="40" spans="1:11" x14ac:dyDescent="0.25">
      <c r="A40" s="63" t="s">
        <v>367</v>
      </c>
      <c r="B40" s="80"/>
      <c r="C40" s="62" t="s">
        <v>118</v>
      </c>
      <c r="D40" s="63" t="s">
        <v>422</v>
      </c>
      <c r="E40" s="71"/>
      <c r="F40" s="63"/>
      <c r="G40" s="63"/>
      <c r="H40" s="63"/>
      <c r="I40" s="63"/>
      <c r="J40" s="62">
        <v>6</v>
      </c>
    </row>
    <row r="41" spans="1:11" x14ac:dyDescent="0.25">
      <c r="A41" s="63" t="s">
        <v>388</v>
      </c>
      <c r="B41" s="80"/>
      <c r="C41" s="62" t="s">
        <v>232</v>
      </c>
      <c r="D41" s="66" t="s">
        <v>150</v>
      </c>
      <c r="E41" s="71"/>
      <c r="F41" s="63"/>
      <c r="G41" s="63"/>
      <c r="H41" s="63"/>
      <c r="I41" s="63"/>
      <c r="J41" s="62">
        <v>1</v>
      </c>
    </row>
    <row r="42" spans="1:11" x14ac:dyDescent="0.25">
      <c r="A42" s="63" t="s">
        <v>389</v>
      </c>
      <c r="B42" s="80"/>
      <c r="C42" s="62" t="s">
        <v>232</v>
      </c>
      <c r="D42" s="66" t="s">
        <v>390</v>
      </c>
      <c r="E42" s="71"/>
      <c r="F42" s="63"/>
      <c r="G42" s="63"/>
      <c r="H42" s="63"/>
      <c r="I42" s="63"/>
      <c r="J42" s="62">
        <v>1</v>
      </c>
    </row>
    <row r="43" spans="1:11" x14ac:dyDescent="0.25">
      <c r="A43" s="63" t="s">
        <v>432</v>
      </c>
      <c r="B43" s="80"/>
      <c r="C43" s="62" t="s">
        <v>431</v>
      </c>
      <c r="D43" s="66" t="s">
        <v>438</v>
      </c>
      <c r="E43" s="71"/>
      <c r="F43" s="63"/>
      <c r="G43" s="63"/>
      <c r="H43" s="63"/>
      <c r="I43" s="63"/>
      <c r="J43" s="62">
        <v>2</v>
      </c>
    </row>
    <row r="44" spans="1:11" x14ac:dyDescent="0.25">
      <c r="A44" s="63" t="s">
        <v>441</v>
      </c>
      <c r="B44" s="80"/>
      <c r="C44" s="62" t="s">
        <v>118</v>
      </c>
      <c r="D44" s="66" t="s">
        <v>446</v>
      </c>
      <c r="E44" s="71"/>
      <c r="F44" s="63"/>
      <c r="G44" s="63"/>
      <c r="H44" s="63"/>
      <c r="I44" s="63"/>
      <c r="J44" s="62">
        <v>2</v>
      </c>
    </row>
    <row r="45" spans="1:11" x14ac:dyDescent="0.25">
      <c r="A45" s="63" t="s">
        <v>487</v>
      </c>
      <c r="B45" s="80"/>
      <c r="C45" s="62" t="s">
        <v>118</v>
      </c>
      <c r="D45" s="63" t="s">
        <v>175</v>
      </c>
      <c r="E45" s="71"/>
      <c r="F45" s="63"/>
      <c r="G45" s="63"/>
      <c r="H45" s="63"/>
      <c r="I45" s="63"/>
      <c r="J45" s="62">
        <v>1</v>
      </c>
    </row>
    <row r="46" spans="1:11" x14ac:dyDescent="0.25">
      <c r="A46" s="63" t="s">
        <v>556</v>
      </c>
      <c r="B46" s="80"/>
      <c r="C46" s="62" t="s">
        <v>118</v>
      </c>
      <c r="D46" s="63" t="s">
        <v>553</v>
      </c>
      <c r="E46" s="71"/>
      <c r="F46" s="63"/>
      <c r="G46" s="63"/>
      <c r="H46" s="63"/>
      <c r="I46" s="63"/>
      <c r="J46" s="99">
        <v>6</v>
      </c>
    </row>
    <row r="47" spans="1:11" x14ac:dyDescent="0.25">
      <c r="A47" s="63" t="s">
        <v>624</v>
      </c>
      <c r="B47" s="80"/>
      <c r="C47" s="62" t="s">
        <v>118</v>
      </c>
      <c r="D47" s="66" t="s">
        <v>635</v>
      </c>
      <c r="E47" s="71"/>
      <c r="F47" s="63"/>
      <c r="G47" s="63"/>
      <c r="H47" s="63"/>
      <c r="I47" s="63"/>
      <c r="J47" s="99">
        <v>1</v>
      </c>
    </row>
    <row r="48" spans="1:11" x14ac:dyDescent="0.25">
      <c r="A48" s="63" t="s">
        <v>623</v>
      </c>
      <c r="B48" s="80"/>
      <c r="C48" s="62" t="s">
        <v>232</v>
      </c>
      <c r="D48" s="66" t="s">
        <v>248</v>
      </c>
      <c r="E48" s="71"/>
      <c r="F48" s="63"/>
      <c r="G48" s="63"/>
      <c r="H48" s="63"/>
      <c r="I48" s="63"/>
      <c r="J48" s="99">
        <v>1</v>
      </c>
    </row>
    <row r="49" spans="1:10" x14ac:dyDescent="0.25">
      <c r="A49" s="63"/>
      <c r="B49" s="80"/>
      <c r="C49" s="62"/>
      <c r="D49" s="62"/>
      <c r="E49" s="66"/>
      <c r="F49" s="63"/>
      <c r="G49" s="63"/>
      <c r="H49" s="62"/>
      <c r="I49" s="62"/>
      <c r="J49" s="78">
        <f>SUM(J34:J48)</f>
        <v>33</v>
      </c>
    </row>
    <row r="50" spans="1:10" x14ac:dyDescent="0.25">
      <c r="A50" s="63"/>
      <c r="B50" s="80"/>
      <c r="C50" s="62"/>
      <c r="D50" s="199"/>
      <c r="E50" s="71"/>
      <c r="F50" s="63"/>
      <c r="G50" s="63"/>
      <c r="H50" s="63"/>
      <c r="I50" s="189"/>
      <c r="J50" s="99"/>
    </row>
    <row r="51" spans="1:10" x14ac:dyDescent="0.25">
      <c r="A51" s="185" t="s">
        <v>643</v>
      </c>
      <c r="B51" s="80"/>
      <c r="C51" s="190"/>
      <c r="D51" s="66"/>
      <c r="E51" s="71"/>
      <c r="F51" s="63"/>
      <c r="G51" s="63"/>
      <c r="H51" s="63"/>
      <c r="I51" s="63"/>
      <c r="J51" s="62"/>
    </row>
    <row r="52" spans="1:10" x14ac:dyDescent="0.25">
      <c r="A52" s="63" t="s">
        <v>312</v>
      </c>
      <c r="B52" s="80"/>
      <c r="C52" s="62" t="s">
        <v>133</v>
      </c>
      <c r="D52" s="66" t="s">
        <v>344</v>
      </c>
      <c r="E52" s="71"/>
      <c r="F52" s="63"/>
      <c r="G52" s="63"/>
      <c r="H52" s="63"/>
      <c r="I52" s="63"/>
      <c r="J52" s="62">
        <v>2</v>
      </c>
    </row>
    <row r="53" spans="1:10" x14ac:dyDescent="0.25">
      <c r="A53" s="63" t="s">
        <v>355</v>
      </c>
      <c r="B53" s="80"/>
      <c r="C53" s="62" t="s">
        <v>133</v>
      </c>
      <c r="D53" s="63" t="s">
        <v>354</v>
      </c>
      <c r="E53" s="71"/>
      <c r="F53" s="63"/>
      <c r="G53" s="63"/>
      <c r="H53" s="63"/>
      <c r="I53" s="63"/>
      <c r="J53" s="99">
        <v>4</v>
      </c>
    </row>
    <row r="54" spans="1:10" x14ac:dyDescent="0.25">
      <c r="A54" s="63" t="s">
        <v>389</v>
      </c>
      <c r="B54" s="80"/>
      <c r="C54" s="62" t="s">
        <v>232</v>
      </c>
      <c r="D54" s="66" t="s">
        <v>391</v>
      </c>
      <c r="E54" s="71"/>
      <c r="F54" s="63"/>
      <c r="G54" s="63"/>
      <c r="H54" s="63"/>
      <c r="I54" s="63"/>
      <c r="J54" s="99">
        <v>1</v>
      </c>
    </row>
    <row r="55" spans="1:10" x14ac:dyDescent="0.25">
      <c r="A55" s="254" t="s">
        <v>423</v>
      </c>
      <c r="C55" s="62" t="s">
        <v>406</v>
      </c>
      <c r="D55" s="63" t="s">
        <v>424</v>
      </c>
      <c r="E55" s="63"/>
      <c r="F55" s="63"/>
      <c r="G55" s="63"/>
      <c r="H55" s="63"/>
      <c r="I55" s="63"/>
      <c r="J55" s="99">
        <v>5</v>
      </c>
    </row>
    <row r="56" spans="1:10" x14ac:dyDescent="0.25">
      <c r="A56" s="255" t="s">
        <v>425</v>
      </c>
      <c r="C56" s="255" t="s">
        <v>233</v>
      </c>
      <c r="D56" s="66" t="s">
        <v>426</v>
      </c>
      <c r="E56" s="63"/>
      <c r="F56" s="63"/>
      <c r="G56" s="63"/>
      <c r="H56" s="63"/>
      <c r="I56" s="63"/>
      <c r="J56" s="99">
        <v>5</v>
      </c>
    </row>
    <row r="57" spans="1:10" x14ac:dyDescent="0.25">
      <c r="A57" s="268" t="s">
        <v>457</v>
      </c>
      <c r="C57" s="268" t="s">
        <v>413</v>
      </c>
      <c r="D57" s="66" t="s">
        <v>426</v>
      </c>
      <c r="E57" s="63"/>
      <c r="F57" s="63"/>
      <c r="G57" s="63"/>
      <c r="H57" s="63"/>
      <c r="I57" s="63"/>
      <c r="J57" s="99">
        <v>5</v>
      </c>
    </row>
    <row r="58" spans="1:10" x14ac:dyDescent="0.25">
      <c r="A58" s="63" t="s">
        <v>434</v>
      </c>
      <c r="C58" s="62" t="s">
        <v>232</v>
      </c>
      <c r="D58" s="63" t="s">
        <v>448</v>
      </c>
      <c r="E58" s="63"/>
      <c r="F58" s="63"/>
      <c r="G58" s="63"/>
      <c r="H58" s="63"/>
      <c r="I58" s="63"/>
      <c r="J58" s="99">
        <v>2</v>
      </c>
    </row>
    <row r="59" spans="1:10" x14ac:dyDescent="0.25">
      <c r="A59" s="63" t="s">
        <v>441</v>
      </c>
      <c r="C59" s="62" t="s">
        <v>118</v>
      </c>
      <c r="D59" s="63" t="s">
        <v>447</v>
      </c>
      <c r="E59" s="63"/>
      <c r="F59" s="63"/>
      <c r="G59" s="63"/>
      <c r="H59" s="63"/>
      <c r="I59" s="63"/>
      <c r="J59" s="99">
        <v>2</v>
      </c>
    </row>
    <row r="60" spans="1:10" x14ac:dyDescent="0.25">
      <c r="A60" s="63" t="s">
        <v>517</v>
      </c>
      <c r="C60" s="62" t="s">
        <v>133</v>
      </c>
      <c r="D60" s="66" t="s">
        <v>518</v>
      </c>
      <c r="E60" s="63"/>
      <c r="F60" s="63"/>
      <c r="G60" s="63"/>
      <c r="H60" s="63"/>
      <c r="I60" s="63"/>
      <c r="J60" s="99">
        <v>2</v>
      </c>
    </row>
    <row r="61" spans="1:10" x14ac:dyDescent="0.25">
      <c r="A61" s="63" t="s">
        <v>564</v>
      </c>
      <c r="C61" s="305" t="s">
        <v>233</v>
      </c>
      <c r="D61" s="66" t="s">
        <v>178</v>
      </c>
      <c r="E61" s="63"/>
      <c r="F61" s="63"/>
      <c r="G61" s="63"/>
      <c r="H61" s="63"/>
      <c r="I61" s="63"/>
      <c r="J61" s="99">
        <v>1</v>
      </c>
    </row>
    <row r="62" spans="1:10" x14ac:dyDescent="0.25">
      <c r="A62" s="63" t="s">
        <v>637</v>
      </c>
      <c r="C62" s="332" t="s">
        <v>638</v>
      </c>
      <c r="D62" s="66" t="s">
        <v>146</v>
      </c>
      <c r="E62" s="63"/>
      <c r="F62" s="63"/>
      <c r="G62" s="63"/>
      <c r="H62" s="63"/>
      <c r="I62" s="63"/>
      <c r="J62" s="99">
        <v>1</v>
      </c>
    </row>
    <row r="63" spans="1:10" x14ac:dyDescent="0.25">
      <c r="A63" s="62"/>
      <c r="B63" s="63"/>
      <c r="C63" s="62"/>
      <c r="D63" s="80"/>
      <c r="F63" s="63"/>
      <c r="G63" s="63"/>
      <c r="I63" s="62"/>
      <c r="J63" s="78">
        <f>SUM(J52:J62)</f>
        <v>30</v>
      </c>
    </row>
    <row r="64" spans="1:10" ht="15.75" x14ac:dyDescent="0.25">
      <c r="A64" s="72" t="s">
        <v>154</v>
      </c>
      <c r="I64" s="189"/>
      <c r="J64" s="62"/>
    </row>
    <row r="65" spans="1:10" ht="15.75" x14ac:dyDescent="0.25">
      <c r="A65" s="72"/>
      <c r="I65" s="189"/>
      <c r="J65" s="62"/>
    </row>
    <row r="66" spans="1:10" x14ac:dyDescent="0.25">
      <c r="A66" s="51"/>
      <c r="J66" s="51"/>
    </row>
    <row r="67" spans="1:10" ht="15.75" x14ac:dyDescent="0.25">
      <c r="A67" s="72" t="s">
        <v>155</v>
      </c>
      <c r="J67" s="51"/>
    </row>
    <row r="68" spans="1:10" x14ac:dyDescent="0.25">
      <c r="A68" s="63"/>
      <c r="B68" s="62"/>
      <c r="C68" s="212"/>
      <c r="D68" s="80"/>
      <c r="E68" s="71"/>
      <c r="F68" s="76"/>
      <c r="G68" s="76"/>
      <c r="H68" s="76"/>
      <c r="I68" s="76"/>
      <c r="J68" s="62"/>
    </row>
    <row r="69" spans="1:10" x14ac:dyDescent="0.25">
      <c r="A69" s="70"/>
      <c r="B69" s="80"/>
      <c r="C69" s="76"/>
      <c r="D69" s="76"/>
      <c r="E69" s="76"/>
      <c r="F69" s="76"/>
      <c r="G69" s="76"/>
      <c r="H69" s="76"/>
      <c r="I69" s="76"/>
      <c r="J69" s="78">
        <f>SUM(J68:J68)</f>
        <v>0</v>
      </c>
    </row>
    <row r="70" spans="1:10" ht="15.75" x14ac:dyDescent="0.25">
      <c r="A70" s="72" t="s">
        <v>156</v>
      </c>
      <c r="J70" s="51"/>
    </row>
    <row r="71" spans="1:10" x14ac:dyDescent="0.25">
      <c r="A71" s="254" t="s">
        <v>365</v>
      </c>
      <c r="B71" s="62" t="s">
        <v>136</v>
      </c>
      <c r="C71" s="62" t="s">
        <v>133</v>
      </c>
      <c r="D71" s="63" t="s">
        <v>354</v>
      </c>
      <c r="J71" s="51"/>
    </row>
    <row r="72" spans="1:10" x14ac:dyDescent="0.25">
      <c r="A72" s="278" t="s">
        <v>494</v>
      </c>
      <c r="B72" s="62" t="s">
        <v>506</v>
      </c>
      <c r="C72" s="62" t="s">
        <v>118</v>
      </c>
      <c r="D72" s="63" t="s">
        <v>501</v>
      </c>
      <c r="J72" s="51"/>
    </row>
    <row r="73" spans="1:10" x14ac:dyDescent="0.25">
      <c r="A73" s="294" t="s">
        <v>544</v>
      </c>
      <c r="B73" s="62" t="s">
        <v>546</v>
      </c>
      <c r="C73" s="62" t="s">
        <v>133</v>
      </c>
      <c r="D73" s="63" t="s">
        <v>354</v>
      </c>
      <c r="J73" s="51"/>
    </row>
    <row r="74" spans="1:10" x14ac:dyDescent="0.25">
      <c r="A74" s="242" t="s">
        <v>366</v>
      </c>
      <c r="B74" s="62" t="s">
        <v>135</v>
      </c>
      <c r="C74" s="62" t="s">
        <v>118</v>
      </c>
      <c r="D74" s="63" t="s">
        <v>422</v>
      </c>
      <c r="J74" s="51"/>
    </row>
    <row r="75" spans="1:10" x14ac:dyDescent="0.25">
      <c r="A75" s="278" t="s">
        <v>495</v>
      </c>
      <c r="B75" s="62" t="s">
        <v>513</v>
      </c>
      <c r="C75" s="62" t="s">
        <v>133</v>
      </c>
      <c r="D75" s="63" t="s">
        <v>504</v>
      </c>
      <c r="J75" s="51"/>
    </row>
    <row r="76" spans="1:10" x14ac:dyDescent="0.25">
      <c r="A76" s="298" t="s">
        <v>551</v>
      </c>
      <c r="B76" s="62" t="s">
        <v>552</v>
      </c>
      <c r="C76" s="62" t="s">
        <v>118</v>
      </c>
      <c r="D76" s="63" t="s">
        <v>504</v>
      </c>
      <c r="J76" s="51"/>
    </row>
    <row r="77" spans="1:10" x14ac:dyDescent="0.25">
      <c r="A77" s="242" t="s">
        <v>393</v>
      </c>
      <c r="B77" s="62" t="s">
        <v>302</v>
      </c>
      <c r="C77" s="242" t="s">
        <v>232</v>
      </c>
      <c r="D77" s="63" t="s">
        <v>394</v>
      </c>
      <c r="J77" s="51"/>
    </row>
    <row r="78" spans="1:10" x14ac:dyDescent="0.25">
      <c r="A78" s="278" t="s">
        <v>496</v>
      </c>
      <c r="B78" s="62" t="s">
        <v>507</v>
      </c>
      <c r="C78" s="278" t="s">
        <v>499</v>
      </c>
      <c r="D78" s="63" t="s">
        <v>505</v>
      </c>
      <c r="J78" s="51"/>
    </row>
    <row r="79" spans="1:10" x14ac:dyDescent="0.25">
      <c r="A79" s="298" t="s">
        <v>548</v>
      </c>
      <c r="B79" s="62" t="s">
        <v>549</v>
      </c>
      <c r="C79" s="62" t="s">
        <v>232</v>
      </c>
      <c r="D79" s="63" t="s">
        <v>394</v>
      </c>
      <c r="J79" s="51"/>
    </row>
    <row r="80" spans="1:10" x14ac:dyDescent="0.25">
      <c r="A80" s="254" t="s">
        <v>420</v>
      </c>
      <c r="B80" s="62" t="s">
        <v>380</v>
      </c>
      <c r="C80" s="62" t="s">
        <v>413</v>
      </c>
      <c r="D80" s="63" t="s">
        <v>421</v>
      </c>
      <c r="J80" s="51"/>
    </row>
    <row r="81" spans="1:10" x14ac:dyDescent="0.25">
      <c r="A81" s="268" t="s">
        <v>458</v>
      </c>
      <c r="B81" s="62" t="s">
        <v>510</v>
      </c>
      <c r="C81" s="62" t="s">
        <v>118</v>
      </c>
      <c r="D81" s="63" t="s">
        <v>421</v>
      </c>
      <c r="J81" s="51"/>
    </row>
    <row r="82" spans="1:10" x14ac:dyDescent="0.25">
      <c r="A82" s="308" t="s">
        <v>594</v>
      </c>
      <c r="B82" s="62" t="s">
        <v>595</v>
      </c>
      <c r="C82" s="62" t="s">
        <v>571</v>
      </c>
      <c r="D82" s="63" t="s">
        <v>421</v>
      </c>
      <c r="J82" s="51"/>
    </row>
    <row r="83" spans="1:10" x14ac:dyDescent="0.25">
      <c r="A83" s="254" t="s">
        <v>423</v>
      </c>
      <c r="B83" s="62" t="s">
        <v>136</v>
      </c>
      <c r="C83" s="62" t="s">
        <v>406</v>
      </c>
      <c r="D83" s="63" t="s">
        <v>424</v>
      </c>
      <c r="J83" s="51"/>
    </row>
    <row r="84" spans="1:10" x14ac:dyDescent="0.25">
      <c r="A84" s="268" t="s">
        <v>456</v>
      </c>
      <c r="B84" s="62" t="s">
        <v>511</v>
      </c>
      <c r="C84" s="62" t="s">
        <v>455</v>
      </c>
      <c r="D84" s="63" t="s">
        <v>424</v>
      </c>
      <c r="J84" s="51"/>
    </row>
    <row r="85" spans="1:10" x14ac:dyDescent="0.25">
      <c r="A85" s="308" t="s">
        <v>591</v>
      </c>
      <c r="B85" s="62" t="s">
        <v>590</v>
      </c>
      <c r="C85" s="62" t="s">
        <v>592</v>
      </c>
      <c r="D85" s="63" t="s">
        <v>424</v>
      </c>
      <c r="J85" s="51"/>
    </row>
    <row r="86" spans="1:10" x14ac:dyDescent="0.25">
      <c r="A86" s="254" t="s">
        <v>425</v>
      </c>
      <c r="B86" s="62" t="s">
        <v>136</v>
      </c>
      <c r="C86" s="209" t="s">
        <v>233</v>
      </c>
      <c r="D86" s="66" t="s">
        <v>426</v>
      </c>
      <c r="J86" s="51"/>
    </row>
    <row r="87" spans="1:10" x14ac:dyDescent="0.25">
      <c r="A87" s="268" t="s">
        <v>457</v>
      </c>
      <c r="B87" s="62" t="s">
        <v>512</v>
      </c>
      <c r="C87" s="62" t="s">
        <v>413</v>
      </c>
      <c r="D87" s="66" t="s">
        <v>426</v>
      </c>
      <c r="J87" s="51"/>
    </row>
    <row r="88" spans="1:10" x14ac:dyDescent="0.25">
      <c r="A88" s="308" t="s">
        <v>589</v>
      </c>
      <c r="B88" s="62" t="s">
        <v>593</v>
      </c>
      <c r="C88" s="62" t="s">
        <v>569</v>
      </c>
      <c r="D88" s="66" t="s">
        <v>426</v>
      </c>
      <c r="J88" s="51"/>
    </row>
    <row r="89" spans="1:10" x14ac:dyDescent="0.25">
      <c r="A89" s="169"/>
      <c r="J89" s="61">
        <f>SUM(J71:J86)</f>
        <v>0</v>
      </c>
    </row>
    <row r="90" spans="1:10" ht="15.75" x14ac:dyDescent="0.25">
      <c r="A90" s="72" t="s">
        <v>157</v>
      </c>
      <c r="J90" s="51"/>
    </row>
    <row r="91" spans="1:10" ht="15.75" x14ac:dyDescent="0.25">
      <c r="A91" s="72"/>
      <c r="J91" s="51"/>
    </row>
    <row r="92" spans="1:10" x14ac:dyDescent="0.25">
      <c r="A92" s="166" t="s">
        <v>204</v>
      </c>
      <c r="J92" s="51"/>
    </row>
    <row r="93" spans="1:10" x14ac:dyDescent="0.25">
      <c r="A93" s="71"/>
      <c r="B93" s="62"/>
      <c r="C93" s="62"/>
      <c r="D93" s="63"/>
      <c r="J93" s="62"/>
    </row>
    <row r="94" spans="1:10" ht="15.75" x14ac:dyDescent="0.25">
      <c r="A94" s="72"/>
      <c r="J94" s="78">
        <f>SUM(J93:J93)</f>
        <v>0</v>
      </c>
    </row>
    <row r="95" spans="1:10" x14ac:dyDescent="0.25">
      <c r="A95" s="73" t="s">
        <v>255</v>
      </c>
      <c r="J95" s="51"/>
    </row>
    <row r="96" spans="1:10" x14ac:dyDescent="0.25">
      <c r="A96" s="73"/>
      <c r="J96" s="51"/>
    </row>
    <row r="97" spans="1:10" ht="15.75" x14ac:dyDescent="0.25">
      <c r="A97" s="63"/>
      <c r="B97" s="51"/>
      <c r="C97" s="214"/>
      <c r="D97" s="66"/>
      <c r="J97" s="51"/>
    </row>
    <row r="98" spans="1:10" x14ac:dyDescent="0.25">
      <c r="A98" s="63"/>
      <c r="B98" s="51"/>
      <c r="C98" s="213"/>
      <c r="D98" s="66"/>
      <c r="J98" s="51"/>
    </row>
    <row r="99" spans="1:10" x14ac:dyDescent="0.25">
      <c r="A99" s="73" t="s">
        <v>158</v>
      </c>
      <c r="J99" s="51"/>
    </row>
    <row r="100" spans="1:10" x14ac:dyDescent="0.25">
      <c r="A100" s="73"/>
      <c r="B100" s="73"/>
      <c r="J100" s="51"/>
    </row>
    <row r="101" spans="1:10" x14ac:dyDescent="0.25">
      <c r="B101" s="74" t="s">
        <v>159</v>
      </c>
      <c r="C101" s="32"/>
      <c r="E101" s="32"/>
      <c r="F101" s="32"/>
      <c r="G101" s="32"/>
      <c r="J101" s="51"/>
    </row>
    <row r="102" spans="1:10" x14ac:dyDescent="0.25">
      <c r="A102" s="173"/>
      <c r="B102" s="172"/>
      <c r="C102" s="174"/>
      <c r="D102" s="66"/>
      <c r="E102" s="32"/>
      <c r="F102" s="32"/>
      <c r="G102" s="32"/>
      <c r="J102" s="51"/>
    </row>
    <row r="103" spans="1:10" x14ac:dyDescent="0.25">
      <c r="A103" s="62" t="s">
        <v>265</v>
      </c>
      <c r="B103" s="194" t="s">
        <v>232</v>
      </c>
      <c r="C103" s="177" t="s">
        <v>264</v>
      </c>
      <c r="D103" s="66" t="s">
        <v>160</v>
      </c>
      <c r="E103" s="71"/>
      <c r="F103" s="71"/>
      <c r="G103" s="71"/>
      <c r="H103" s="76"/>
      <c r="I103" s="76"/>
      <c r="J103" s="62">
        <v>1</v>
      </c>
    </row>
    <row r="104" spans="1:10" x14ac:dyDescent="0.25">
      <c r="A104" s="242" t="s">
        <v>364</v>
      </c>
      <c r="B104" s="62" t="s">
        <v>118</v>
      </c>
      <c r="C104" s="183" t="s">
        <v>363</v>
      </c>
      <c r="D104" s="66" t="s">
        <v>175</v>
      </c>
      <c r="E104" s="71"/>
      <c r="F104" s="71"/>
      <c r="G104" s="71"/>
      <c r="H104" s="76"/>
      <c r="I104" s="76"/>
      <c r="J104" s="62">
        <v>1</v>
      </c>
    </row>
    <row r="105" spans="1:10" x14ac:dyDescent="0.25">
      <c r="A105" s="62" t="s">
        <v>384</v>
      </c>
      <c r="B105" s="244" t="s">
        <v>232</v>
      </c>
      <c r="C105" s="208" t="s">
        <v>385</v>
      </c>
      <c r="D105" s="66" t="s">
        <v>175</v>
      </c>
      <c r="E105" s="71"/>
      <c r="F105" s="71"/>
      <c r="G105" s="71"/>
      <c r="H105" s="76"/>
      <c r="I105" s="76"/>
      <c r="J105" s="62">
        <v>1</v>
      </c>
    </row>
    <row r="106" spans="1:10" x14ac:dyDescent="0.25">
      <c r="A106" s="62" t="s">
        <v>403</v>
      </c>
      <c r="B106" s="62" t="s">
        <v>118</v>
      </c>
      <c r="C106" s="210" t="s">
        <v>402</v>
      </c>
      <c r="D106" s="66" t="s">
        <v>404</v>
      </c>
      <c r="E106" s="71"/>
      <c r="F106" s="71"/>
      <c r="G106" s="71"/>
      <c r="H106" s="76"/>
      <c r="I106" s="76"/>
      <c r="J106" s="62">
        <v>1</v>
      </c>
    </row>
    <row r="107" spans="1:10" x14ac:dyDescent="0.25">
      <c r="A107" s="63" t="s">
        <v>459</v>
      </c>
      <c r="B107" s="62" t="s">
        <v>118</v>
      </c>
      <c r="C107" s="269" t="s">
        <v>463</v>
      </c>
      <c r="D107" s="66" t="s">
        <v>480</v>
      </c>
      <c r="E107" s="71"/>
      <c r="F107" s="71"/>
      <c r="G107" s="71"/>
      <c r="H107" s="76"/>
      <c r="I107" s="76"/>
      <c r="J107" s="62">
        <v>1</v>
      </c>
    </row>
    <row r="108" spans="1:10" x14ac:dyDescent="0.25">
      <c r="A108" s="62" t="s">
        <v>534</v>
      </c>
      <c r="B108" s="62" t="s">
        <v>118</v>
      </c>
      <c r="C108" s="286" t="s">
        <v>535</v>
      </c>
      <c r="D108" s="66" t="s">
        <v>145</v>
      </c>
      <c r="E108" s="71"/>
      <c r="F108" s="71"/>
      <c r="G108" s="71"/>
      <c r="H108" s="76"/>
      <c r="I108" s="76"/>
      <c r="J108" s="62">
        <v>1</v>
      </c>
    </row>
    <row r="109" spans="1:10" x14ac:dyDescent="0.25">
      <c r="A109" s="62" t="s">
        <v>534</v>
      </c>
      <c r="B109" s="62" t="s">
        <v>118</v>
      </c>
      <c r="C109" s="286" t="s">
        <v>536</v>
      </c>
      <c r="D109" s="63" t="s">
        <v>537</v>
      </c>
      <c r="E109" s="71"/>
      <c r="F109" s="71"/>
      <c r="G109" s="71"/>
      <c r="H109" s="76"/>
      <c r="I109" s="76"/>
      <c r="J109" s="62">
        <v>1</v>
      </c>
    </row>
    <row r="110" spans="1:10" x14ac:dyDescent="0.25">
      <c r="A110" s="301" t="s">
        <v>364</v>
      </c>
      <c r="B110" s="62" t="s">
        <v>118</v>
      </c>
      <c r="C110" s="301" t="s">
        <v>558</v>
      </c>
      <c r="D110" s="66" t="s">
        <v>145</v>
      </c>
      <c r="E110" s="71"/>
      <c r="F110" s="71"/>
      <c r="G110" s="71"/>
      <c r="H110" s="76"/>
      <c r="I110" s="76"/>
      <c r="J110" s="62">
        <v>1</v>
      </c>
    </row>
    <row r="111" spans="1:10" x14ac:dyDescent="0.25">
      <c r="D111" s="66"/>
      <c r="E111" s="76"/>
      <c r="F111" s="76"/>
      <c r="G111" s="76"/>
      <c r="H111" s="76"/>
      <c r="I111" s="76"/>
      <c r="J111" s="78">
        <f>SUM(J101:J110)</f>
        <v>8</v>
      </c>
    </row>
    <row r="112" spans="1:10" x14ac:dyDescent="0.25">
      <c r="A112" s="73"/>
    </row>
    <row r="113" spans="1:10" x14ac:dyDescent="0.25">
      <c r="A113" s="73"/>
      <c r="I113" s="62" t="s">
        <v>163</v>
      </c>
      <c r="J113" s="62">
        <f>J15+J22+J26+J30+J49+J63+J69+J89+J94+J97+J111</f>
        <v>85</v>
      </c>
    </row>
    <row r="114" spans="1:10" x14ac:dyDescent="0.25">
      <c r="B114" s="51"/>
      <c r="C114" s="32"/>
      <c r="E114" s="51"/>
      <c r="F114" s="32"/>
    </row>
    <row r="115" spans="1:10" x14ac:dyDescent="0.25">
      <c r="A115" s="73" t="s">
        <v>162</v>
      </c>
      <c r="B115" s="51"/>
      <c r="C115" s="32"/>
      <c r="E115" s="75"/>
    </row>
    <row r="117" spans="1:10" x14ac:dyDescent="0.25">
      <c r="A117" s="62"/>
      <c r="B117" s="342"/>
      <c r="C117" s="342"/>
      <c r="D117" s="66"/>
      <c r="E117" s="63"/>
      <c r="F117" s="51"/>
    </row>
    <row r="118" spans="1:10" x14ac:dyDescent="0.25">
      <c r="A118" s="62"/>
      <c r="B118" s="342"/>
      <c r="C118" s="342"/>
      <c r="D118" s="62"/>
      <c r="E118" s="63"/>
      <c r="F118" s="51"/>
    </row>
    <row r="119" spans="1:10" x14ac:dyDescent="0.25">
      <c r="A119" s="62"/>
      <c r="B119" s="342"/>
      <c r="C119" s="342"/>
      <c r="D119" s="62"/>
      <c r="E119" s="63"/>
    </row>
    <row r="120" spans="1:10" x14ac:dyDescent="0.25">
      <c r="A120" s="51"/>
      <c r="B120" s="342"/>
      <c r="C120" s="342"/>
      <c r="D120" s="62"/>
      <c r="E120" s="63"/>
    </row>
    <row r="121" spans="1:10" x14ac:dyDescent="0.25">
      <c r="B121" s="342"/>
      <c r="C121" s="342"/>
      <c r="D121" s="62"/>
    </row>
    <row r="122" spans="1:10" x14ac:dyDescent="0.25">
      <c r="B122" s="342"/>
      <c r="C122" s="342"/>
      <c r="D122" s="62"/>
    </row>
  </sheetData>
  <mergeCells count="8">
    <mergeCell ref="B121:C121"/>
    <mergeCell ref="B122:C122"/>
    <mergeCell ref="B118:C118"/>
    <mergeCell ref="A2:I2"/>
    <mergeCell ref="A25:B25"/>
    <mergeCell ref="B117:C117"/>
    <mergeCell ref="B119:C119"/>
    <mergeCell ref="B120:C12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7"/>
  <sheetViews>
    <sheetView workbookViewId="0">
      <selection activeCell="B48" sqref="B48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343" t="s">
        <v>268</v>
      </c>
      <c r="C2" s="344"/>
      <c r="D2" s="344"/>
      <c r="E2" s="344"/>
      <c r="F2" s="344"/>
      <c r="G2" s="344"/>
      <c r="H2" s="344"/>
      <c r="I2" s="344"/>
      <c r="J2" s="344"/>
      <c r="K2" s="344"/>
    </row>
    <row r="3" spans="2:11" x14ac:dyDescent="0.25">
      <c r="C3" s="206"/>
    </row>
    <row r="4" spans="2:11" x14ac:dyDescent="0.25">
      <c r="C4" s="83" t="s">
        <v>250</v>
      </c>
      <c r="D4" s="83" t="s">
        <v>251</v>
      </c>
      <c r="E4" s="61" t="s">
        <v>135</v>
      </c>
      <c r="F4" s="61" t="s">
        <v>136</v>
      </c>
      <c r="G4" s="61" t="s">
        <v>164</v>
      </c>
      <c r="H4" s="61" t="s">
        <v>165</v>
      </c>
      <c r="I4" s="61" t="s">
        <v>202</v>
      </c>
      <c r="J4" s="61" t="s">
        <v>166</v>
      </c>
      <c r="K4" s="3" t="s">
        <v>9</v>
      </c>
    </row>
    <row r="5" spans="2:11" x14ac:dyDescent="0.25">
      <c r="C5" s="84" t="s">
        <v>167</v>
      </c>
      <c r="D5" s="84"/>
      <c r="E5" s="85"/>
      <c r="F5" s="85"/>
      <c r="G5" s="85" t="s">
        <v>168</v>
      </c>
      <c r="H5" s="85" t="s">
        <v>169</v>
      </c>
      <c r="I5" s="85"/>
      <c r="J5" s="85" t="s">
        <v>170</v>
      </c>
      <c r="K5" s="11" t="s">
        <v>171</v>
      </c>
    </row>
    <row r="7" spans="2:11" x14ac:dyDescent="0.25">
      <c r="B7" s="71" t="s">
        <v>253</v>
      </c>
      <c r="C7" s="71"/>
      <c r="D7" s="76"/>
      <c r="E7" s="76"/>
      <c r="F7" s="76"/>
      <c r="G7" s="76"/>
      <c r="H7" s="76"/>
      <c r="I7" s="76"/>
    </row>
    <row r="8" spans="2:11" x14ac:dyDescent="0.25">
      <c r="C8" s="207"/>
      <c r="D8" s="91"/>
      <c r="E8" s="163"/>
      <c r="F8" s="90"/>
      <c r="G8" s="164"/>
      <c r="H8" s="89"/>
      <c r="I8" s="167"/>
      <c r="J8" s="88"/>
      <c r="K8" s="175"/>
    </row>
    <row r="9" spans="2:11" x14ac:dyDescent="0.25">
      <c r="B9" s="71" t="s">
        <v>140</v>
      </c>
      <c r="C9" s="238">
        <v>2</v>
      </c>
      <c r="D9" s="91">
        <v>1</v>
      </c>
      <c r="E9" s="163">
        <v>3</v>
      </c>
      <c r="F9" s="90">
        <v>1</v>
      </c>
      <c r="G9" s="164">
        <v>1</v>
      </c>
      <c r="H9" s="87"/>
      <c r="I9" s="87"/>
      <c r="J9" s="87"/>
      <c r="K9" s="86">
        <f t="shared" ref="K9:K39" si="0">C9+D9+E9+F9+G9+H9+I9+J9</f>
        <v>8</v>
      </c>
    </row>
    <row r="10" spans="2:11" x14ac:dyDescent="0.25">
      <c r="B10" s="71" t="s">
        <v>175</v>
      </c>
      <c r="C10" s="238">
        <v>1</v>
      </c>
      <c r="D10" s="87"/>
      <c r="E10" s="163">
        <v>3</v>
      </c>
      <c r="F10" s="90">
        <v>1</v>
      </c>
      <c r="G10" s="87"/>
      <c r="H10" s="87"/>
      <c r="I10" s="87"/>
      <c r="J10" s="88">
        <v>2</v>
      </c>
      <c r="K10" s="86">
        <f t="shared" si="0"/>
        <v>7</v>
      </c>
    </row>
    <row r="11" spans="2:11" x14ac:dyDescent="0.25">
      <c r="B11" s="71" t="s">
        <v>177</v>
      </c>
      <c r="C11" s="238">
        <v>2</v>
      </c>
      <c r="D11" s="91">
        <v>1</v>
      </c>
      <c r="E11" s="163">
        <v>1</v>
      </c>
      <c r="F11" s="90">
        <v>1</v>
      </c>
      <c r="G11" s="87"/>
      <c r="H11" s="87"/>
      <c r="I11" s="87"/>
      <c r="J11" s="62"/>
      <c r="K11" s="86">
        <f t="shared" si="0"/>
        <v>5</v>
      </c>
    </row>
    <row r="12" spans="2:11" x14ac:dyDescent="0.25">
      <c r="B12" s="224" t="s">
        <v>214</v>
      </c>
      <c r="C12" s="238">
        <v>1</v>
      </c>
      <c r="D12" s="87"/>
      <c r="E12" s="163">
        <v>1</v>
      </c>
      <c r="F12" s="90">
        <v>2</v>
      </c>
      <c r="G12" s="87"/>
      <c r="H12" s="87"/>
      <c r="I12" s="87"/>
      <c r="J12" s="88">
        <v>1</v>
      </c>
      <c r="K12" s="86">
        <f t="shared" si="0"/>
        <v>5</v>
      </c>
    </row>
    <row r="13" spans="2:11" x14ac:dyDescent="0.25">
      <c r="B13" s="71" t="s">
        <v>148</v>
      </c>
      <c r="C13" s="224"/>
      <c r="D13" s="87"/>
      <c r="E13" s="163">
        <v>3</v>
      </c>
      <c r="F13" s="90">
        <v>1</v>
      </c>
      <c r="G13" s="164">
        <v>1</v>
      </c>
      <c r="H13" s="87"/>
      <c r="I13" s="175"/>
      <c r="J13" s="87"/>
      <c r="K13" s="86">
        <f t="shared" si="0"/>
        <v>5</v>
      </c>
    </row>
    <row r="14" spans="2:11" x14ac:dyDescent="0.25">
      <c r="B14" s="71" t="s">
        <v>160</v>
      </c>
      <c r="C14" s="224"/>
      <c r="D14" s="87"/>
      <c r="E14" s="163">
        <v>3</v>
      </c>
      <c r="F14" s="87"/>
      <c r="G14" s="164">
        <v>1</v>
      </c>
      <c r="H14" s="87"/>
      <c r="I14" s="87"/>
      <c r="J14" s="88">
        <v>1</v>
      </c>
      <c r="K14" s="86">
        <f t="shared" si="0"/>
        <v>5</v>
      </c>
    </row>
    <row r="15" spans="2:11" x14ac:dyDescent="0.25">
      <c r="B15" s="224" t="s">
        <v>145</v>
      </c>
      <c r="C15" s="71"/>
      <c r="D15" s="87"/>
      <c r="E15" s="163">
        <v>2</v>
      </c>
      <c r="F15" s="87"/>
      <c r="G15" s="87"/>
      <c r="H15" s="87"/>
      <c r="I15" s="87"/>
      <c r="J15" s="88">
        <v>2</v>
      </c>
      <c r="K15" s="86">
        <f t="shared" si="0"/>
        <v>4</v>
      </c>
    </row>
    <row r="16" spans="2:11" x14ac:dyDescent="0.25">
      <c r="B16" s="224" t="s">
        <v>146</v>
      </c>
      <c r="C16" s="238">
        <v>1</v>
      </c>
      <c r="D16" s="87"/>
      <c r="E16" s="163">
        <v>1</v>
      </c>
      <c r="F16" s="90">
        <v>1</v>
      </c>
      <c r="G16" s="87"/>
      <c r="H16" s="87"/>
      <c r="I16" s="87"/>
      <c r="J16" s="87"/>
      <c r="K16" s="86">
        <f t="shared" si="0"/>
        <v>3</v>
      </c>
    </row>
    <row r="17" spans="2:11" x14ac:dyDescent="0.25">
      <c r="B17" s="302" t="s">
        <v>346</v>
      </c>
      <c r="C17" s="238">
        <v>1</v>
      </c>
      <c r="D17" s="87"/>
      <c r="E17" s="87"/>
      <c r="F17" s="90">
        <v>2</v>
      </c>
      <c r="G17" s="87"/>
      <c r="H17" s="87"/>
      <c r="I17" s="87"/>
      <c r="J17" s="87"/>
      <c r="K17" s="86">
        <f t="shared" si="0"/>
        <v>3</v>
      </c>
    </row>
    <row r="18" spans="2:11" x14ac:dyDescent="0.25">
      <c r="B18" s="302" t="s">
        <v>144</v>
      </c>
      <c r="C18" s="87"/>
      <c r="D18" s="87"/>
      <c r="E18" s="163">
        <v>2</v>
      </c>
      <c r="F18" s="90">
        <v>1</v>
      </c>
      <c r="G18" s="87"/>
      <c r="H18" s="87"/>
      <c r="I18" s="87"/>
      <c r="J18" s="87"/>
      <c r="K18" s="86">
        <f t="shared" si="0"/>
        <v>3</v>
      </c>
    </row>
    <row r="19" spans="2:11" x14ac:dyDescent="0.25">
      <c r="B19" s="224" t="s">
        <v>150</v>
      </c>
      <c r="C19" s="87"/>
      <c r="D19" s="87"/>
      <c r="E19" s="163">
        <v>2</v>
      </c>
      <c r="F19" s="87"/>
      <c r="G19" s="87"/>
      <c r="H19" s="87"/>
      <c r="I19" s="87"/>
      <c r="J19" s="88">
        <v>1</v>
      </c>
      <c r="K19" s="86">
        <f t="shared" si="0"/>
        <v>3</v>
      </c>
    </row>
    <row r="20" spans="2:11" x14ac:dyDescent="0.25">
      <c r="B20" s="224" t="s">
        <v>345</v>
      </c>
      <c r="C20" s="87"/>
      <c r="D20" s="87"/>
      <c r="E20" s="163">
        <v>1</v>
      </c>
      <c r="F20" s="90">
        <v>2</v>
      </c>
      <c r="G20" s="87"/>
      <c r="H20" s="87"/>
      <c r="I20" s="87"/>
      <c r="J20" s="87"/>
      <c r="K20" s="86">
        <f t="shared" si="0"/>
        <v>3</v>
      </c>
    </row>
    <row r="21" spans="2:11" x14ac:dyDescent="0.25">
      <c r="B21" s="224" t="s">
        <v>161</v>
      </c>
      <c r="C21" s="224"/>
      <c r="D21" s="87"/>
      <c r="E21" s="163">
        <v>1</v>
      </c>
      <c r="F21" s="90">
        <v>2</v>
      </c>
      <c r="G21" s="87"/>
      <c r="H21" s="87"/>
      <c r="I21" s="87"/>
      <c r="J21" s="87"/>
      <c r="K21" s="86">
        <f t="shared" si="0"/>
        <v>3</v>
      </c>
    </row>
    <row r="22" spans="2:11" x14ac:dyDescent="0.25">
      <c r="B22" s="224" t="s">
        <v>141</v>
      </c>
      <c r="C22" s="71"/>
      <c r="D22" s="87"/>
      <c r="E22" s="87"/>
      <c r="F22" s="90">
        <v>3</v>
      </c>
      <c r="G22" s="87"/>
      <c r="H22" s="87"/>
      <c r="I22" s="87"/>
      <c r="J22" s="87"/>
      <c r="K22" s="86">
        <f t="shared" si="0"/>
        <v>3</v>
      </c>
    </row>
    <row r="23" spans="2:11" x14ac:dyDescent="0.25">
      <c r="B23" s="224" t="s">
        <v>217</v>
      </c>
      <c r="C23" s="87"/>
      <c r="D23" s="87"/>
      <c r="E23" s="87"/>
      <c r="F23" s="90">
        <v>3</v>
      </c>
      <c r="G23" s="87"/>
      <c r="H23" s="87"/>
      <c r="I23" s="87"/>
      <c r="J23" s="87"/>
      <c r="K23" s="86">
        <f t="shared" si="0"/>
        <v>3</v>
      </c>
    </row>
    <row r="24" spans="2:11" x14ac:dyDescent="0.25">
      <c r="B24" s="224" t="s">
        <v>178</v>
      </c>
      <c r="D24" s="87"/>
      <c r="E24" s="87"/>
      <c r="F24" s="90">
        <v>3</v>
      </c>
      <c r="G24" s="87"/>
      <c r="H24" s="87"/>
      <c r="I24" s="175"/>
      <c r="K24" s="86">
        <f t="shared" si="0"/>
        <v>3</v>
      </c>
    </row>
    <row r="25" spans="2:11" x14ac:dyDescent="0.25">
      <c r="B25" s="224" t="s">
        <v>386</v>
      </c>
      <c r="C25" s="238">
        <v>1</v>
      </c>
      <c r="D25" s="87"/>
      <c r="E25" s="87"/>
      <c r="F25" s="90">
        <v>1</v>
      </c>
      <c r="G25" s="87"/>
      <c r="H25" s="87"/>
      <c r="I25" s="87"/>
      <c r="J25" s="62"/>
      <c r="K25" s="86">
        <f t="shared" si="0"/>
        <v>2</v>
      </c>
    </row>
    <row r="26" spans="2:11" x14ac:dyDescent="0.25">
      <c r="B26" s="302" t="s">
        <v>180</v>
      </c>
      <c r="C26" s="71"/>
      <c r="D26" s="87"/>
      <c r="E26" s="163">
        <v>2</v>
      </c>
      <c r="F26" s="87"/>
      <c r="G26" s="87"/>
      <c r="H26" s="87"/>
      <c r="I26" s="87"/>
      <c r="J26" s="62"/>
      <c r="K26" s="86">
        <f t="shared" si="0"/>
        <v>2</v>
      </c>
    </row>
    <row r="27" spans="2:11" x14ac:dyDescent="0.25">
      <c r="B27" s="224" t="s">
        <v>153</v>
      </c>
      <c r="C27" s="71"/>
      <c r="D27" s="87"/>
      <c r="E27" s="163">
        <v>1</v>
      </c>
      <c r="F27" s="90">
        <v>1</v>
      </c>
      <c r="G27" s="87"/>
      <c r="H27" s="87"/>
      <c r="I27" s="87"/>
      <c r="J27" s="62"/>
      <c r="K27" s="86">
        <f t="shared" si="0"/>
        <v>2</v>
      </c>
    </row>
    <row r="28" spans="2:11" x14ac:dyDescent="0.25">
      <c r="B28" s="224" t="s">
        <v>143</v>
      </c>
      <c r="D28" s="87"/>
      <c r="E28" s="87"/>
      <c r="F28" s="90">
        <v>2</v>
      </c>
      <c r="G28" s="87"/>
      <c r="H28" s="87"/>
      <c r="I28" s="175"/>
      <c r="K28" s="86">
        <f t="shared" si="0"/>
        <v>2</v>
      </c>
    </row>
    <row r="29" spans="2:11" x14ac:dyDescent="0.25">
      <c r="B29" s="224" t="s">
        <v>210</v>
      </c>
      <c r="D29" s="87"/>
      <c r="E29" s="163">
        <v>1</v>
      </c>
      <c r="F29" s="87"/>
      <c r="G29" s="87"/>
      <c r="H29" s="87"/>
      <c r="I29" s="175"/>
      <c r="K29" s="86">
        <f t="shared" si="0"/>
        <v>1</v>
      </c>
    </row>
    <row r="30" spans="2:11" x14ac:dyDescent="0.25">
      <c r="B30" s="224" t="s">
        <v>152</v>
      </c>
      <c r="C30" s="224"/>
      <c r="D30" s="87"/>
      <c r="E30" s="163">
        <v>1</v>
      </c>
      <c r="F30" s="87"/>
      <c r="G30" s="87"/>
      <c r="H30" s="87"/>
      <c r="I30" s="87"/>
      <c r="J30" s="87"/>
      <c r="K30" s="86">
        <f t="shared" si="0"/>
        <v>1</v>
      </c>
    </row>
    <row r="31" spans="2:11" x14ac:dyDescent="0.25">
      <c r="B31" s="224" t="s">
        <v>173</v>
      </c>
      <c r="C31" s="224"/>
      <c r="D31" s="87"/>
      <c r="E31" s="163">
        <v>1</v>
      </c>
      <c r="F31" s="87"/>
      <c r="G31" s="87"/>
      <c r="H31" s="87"/>
      <c r="I31" s="87"/>
      <c r="J31" s="87"/>
      <c r="K31" s="86">
        <f t="shared" si="0"/>
        <v>1</v>
      </c>
    </row>
    <row r="32" spans="2:11" x14ac:dyDescent="0.25">
      <c r="B32" s="224" t="s">
        <v>149</v>
      </c>
      <c r="C32" s="71"/>
      <c r="D32" s="87"/>
      <c r="E32" s="163">
        <v>1</v>
      </c>
      <c r="F32" s="87"/>
      <c r="G32" s="87"/>
      <c r="H32" s="87"/>
      <c r="I32" s="87"/>
      <c r="J32" s="87"/>
      <c r="K32" s="86">
        <f t="shared" si="0"/>
        <v>1</v>
      </c>
    </row>
    <row r="33" spans="1:11" x14ac:dyDescent="0.25">
      <c r="B33" s="224" t="s">
        <v>172</v>
      </c>
      <c r="C33" s="71"/>
      <c r="D33" s="87"/>
      <c r="E33" s="163">
        <v>1</v>
      </c>
      <c r="F33" s="87"/>
      <c r="G33" s="87"/>
      <c r="H33" s="87"/>
      <c r="I33" s="87"/>
      <c r="J33" s="62"/>
      <c r="K33" s="86">
        <f t="shared" si="0"/>
        <v>1</v>
      </c>
    </row>
    <row r="34" spans="1:11" x14ac:dyDescent="0.25">
      <c r="B34" s="224" t="s">
        <v>147</v>
      </c>
      <c r="D34" s="87"/>
      <c r="E34" s="163">
        <v>1</v>
      </c>
      <c r="F34" s="87"/>
      <c r="G34" s="87"/>
      <c r="H34" s="87"/>
      <c r="I34" s="175"/>
      <c r="K34" s="86">
        <f t="shared" si="0"/>
        <v>1</v>
      </c>
    </row>
    <row r="35" spans="1:11" x14ac:dyDescent="0.25">
      <c r="B35" s="224" t="s">
        <v>176</v>
      </c>
      <c r="C35" s="274"/>
      <c r="D35" s="87"/>
      <c r="E35" s="163">
        <v>1</v>
      </c>
      <c r="F35" s="87"/>
      <c r="G35" s="87"/>
      <c r="H35" s="87"/>
      <c r="I35" s="87"/>
      <c r="J35" s="87"/>
      <c r="K35" s="86">
        <f t="shared" si="0"/>
        <v>1</v>
      </c>
    </row>
    <row r="36" spans="1:11" x14ac:dyDescent="0.25">
      <c r="B36" s="71" t="s">
        <v>248</v>
      </c>
      <c r="C36" s="274"/>
      <c r="D36" s="87"/>
      <c r="E36" s="163">
        <v>1</v>
      </c>
      <c r="F36" s="87"/>
      <c r="G36" s="87"/>
      <c r="H36" s="87"/>
      <c r="I36" s="87"/>
      <c r="J36" s="87"/>
      <c r="K36" s="86">
        <f t="shared" si="0"/>
        <v>1</v>
      </c>
    </row>
    <row r="37" spans="1:11" x14ac:dyDescent="0.25">
      <c r="B37" s="224" t="s">
        <v>151</v>
      </c>
      <c r="D37" s="87"/>
      <c r="E37" s="87"/>
      <c r="F37" s="90">
        <v>1</v>
      </c>
      <c r="G37" s="87"/>
      <c r="H37" s="87"/>
      <c r="I37" s="175"/>
      <c r="K37" s="86">
        <f t="shared" si="0"/>
        <v>1</v>
      </c>
    </row>
    <row r="38" spans="1:11" x14ac:dyDescent="0.25">
      <c r="B38" s="302" t="s">
        <v>218</v>
      </c>
      <c r="D38" s="87"/>
      <c r="E38" s="87"/>
      <c r="F38" s="90">
        <v>1</v>
      </c>
      <c r="G38" s="87"/>
      <c r="H38" s="87"/>
      <c r="I38" s="175"/>
      <c r="K38" s="86">
        <f t="shared" si="0"/>
        <v>1</v>
      </c>
    </row>
    <row r="39" spans="1:11" x14ac:dyDescent="0.25">
      <c r="B39" s="302" t="s">
        <v>179</v>
      </c>
      <c r="C39" s="274"/>
      <c r="D39" s="87"/>
      <c r="E39" s="87"/>
      <c r="F39" s="87"/>
      <c r="G39" s="87"/>
      <c r="H39" s="87"/>
      <c r="I39" s="87"/>
      <c r="J39" s="88">
        <v>1</v>
      </c>
      <c r="K39" s="86">
        <f t="shared" si="0"/>
        <v>1</v>
      </c>
    </row>
    <row r="40" spans="1:11" x14ac:dyDescent="0.25">
      <c r="B40" s="71"/>
      <c r="C40" s="71"/>
      <c r="D40" s="87"/>
      <c r="E40" s="87"/>
      <c r="F40" s="87"/>
      <c r="G40" s="87"/>
      <c r="H40" s="87"/>
      <c r="I40" s="87"/>
      <c r="J40" s="62"/>
      <c r="K40" s="175"/>
    </row>
    <row r="41" spans="1:11" x14ac:dyDescent="0.25">
      <c r="A41" t="s">
        <v>9</v>
      </c>
      <c r="B41" s="62">
        <f>COUNTA(B9:B38)</f>
        <v>30</v>
      </c>
      <c r="C41" s="62">
        <f t="shared" ref="C41:J41" si="1">SUM(C9:C39)</f>
        <v>9</v>
      </c>
      <c r="D41" s="62">
        <f t="shared" si="1"/>
        <v>2</v>
      </c>
      <c r="E41" s="62">
        <f t="shared" si="1"/>
        <v>34</v>
      </c>
      <c r="F41" s="62">
        <f t="shared" si="1"/>
        <v>29</v>
      </c>
      <c r="G41" s="62">
        <f t="shared" si="1"/>
        <v>3</v>
      </c>
      <c r="H41" s="62">
        <f t="shared" si="1"/>
        <v>0</v>
      </c>
      <c r="I41" s="62">
        <f t="shared" si="1"/>
        <v>0</v>
      </c>
      <c r="J41" s="62">
        <f t="shared" si="1"/>
        <v>8</v>
      </c>
      <c r="K41" s="62">
        <f>SUM(K9:K39)</f>
        <v>85</v>
      </c>
    </row>
    <row r="42" spans="1:11" x14ac:dyDescent="0.25">
      <c r="B42" s="71"/>
      <c r="C42" s="71"/>
      <c r="D42" s="62"/>
      <c r="E42" s="87"/>
      <c r="F42" s="87"/>
      <c r="G42" s="62"/>
      <c r="H42" s="62"/>
      <c r="I42" s="62"/>
      <c r="J42" s="62"/>
      <c r="K42" s="62"/>
    </row>
    <row r="43" spans="1:11" x14ac:dyDescent="0.25">
      <c r="B43" s="71" t="s">
        <v>181</v>
      </c>
      <c r="C43" s="71"/>
      <c r="D43" s="62"/>
      <c r="E43" s="87"/>
      <c r="F43" s="87"/>
      <c r="G43" s="62"/>
      <c r="H43" s="62"/>
      <c r="I43" s="62"/>
      <c r="J43" s="62"/>
      <c r="K43" s="62"/>
    </row>
    <row r="44" spans="1:11" x14ac:dyDescent="0.25">
      <c r="B44" s="71"/>
      <c r="C44" s="71"/>
      <c r="D44" s="62"/>
      <c r="E44" s="87"/>
      <c r="F44" s="87"/>
      <c r="G44" s="62"/>
      <c r="H44" s="62"/>
      <c r="I44" s="62"/>
      <c r="J44" s="62"/>
      <c r="K44" s="62"/>
    </row>
    <row r="45" spans="1:11" x14ac:dyDescent="0.25">
      <c r="B45" s="71" t="s">
        <v>247</v>
      </c>
      <c r="C45" s="63"/>
      <c r="D45" s="62"/>
      <c r="E45" s="87"/>
      <c r="F45" s="87"/>
      <c r="G45" s="62"/>
      <c r="H45" s="62"/>
      <c r="I45" s="62"/>
      <c r="J45" s="62"/>
      <c r="K45" s="62"/>
    </row>
    <row r="46" spans="1:11" x14ac:dyDescent="0.25">
      <c r="B46" s="63" t="s">
        <v>183</v>
      </c>
      <c r="C46" s="63"/>
      <c r="D46" s="62"/>
      <c r="E46" s="87"/>
      <c r="F46" s="87"/>
      <c r="G46" s="62"/>
      <c r="H46" s="62"/>
      <c r="I46" s="62"/>
      <c r="J46" s="62"/>
      <c r="K46" s="62"/>
    </row>
    <row r="47" spans="1:11" x14ac:dyDescent="0.25">
      <c r="B47" s="63" t="s">
        <v>182</v>
      </c>
      <c r="C47" s="71"/>
      <c r="D47" s="62"/>
      <c r="E47" s="62"/>
      <c r="F47" s="87"/>
      <c r="G47" s="62"/>
      <c r="H47" s="62"/>
      <c r="I47" s="62"/>
      <c r="J47" s="62"/>
      <c r="K47" s="62"/>
    </row>
    <row r="48" spans="1:11" x14ac:dyDescent="0.25">
      <c r="B48" s="71" t="s">
        <v>347</v>
      </c>
      <c r="C48" s="63"/>
      <c r="D48" s="76"/>
      <c r="E48" s="76"/>
      <c r="F48" s="76"/>
      <c r="G48" s="76"/>
      <c r="H48" s="76"/>
      <c r="I48" s="76"/>
      <c r="J48" s="76"/>
      <c r="K48" s="76"/>
    </row>
    <row r="49" spans="1:11" x14ac:dyDescent="0.25">
      <c r="B49" s="71" t="s">
        <v>142</v>
      </c>
      <c r="C49" s="63"/>
      <c r="D49" s="76"/>
      <c r="E49" s="76"/>
      <c r="F49" s="76"/>
      <c r="G49" s="76"/>
      <c r="H49" s="76"/>
      <c r="I49" s="76"/>
      <c r="J49" s="76"/>
      <c r="K49" s="76"/>
    </row>
    <row r="50" spans="1:11" x14ac:dyDescent="0.25">
      <c r="B50" s="71" t="s">
        <v>348</v>
      </c>
      <c r="C50" s="63"/>
      <c r="D50" s="76"/>
      <c r="E50" s="76"/>
      <c r="F50" s="76"/>
      <c r="G50" s="76"/>
      <c r="H50" s="76"/>
      <c r="I50" s="76"/>
      <c r="J50" s="76"/>
      <c r="K50" s="76"/>
    </row>
    <row r="51" spans="1:11" x14ac:dyDescent="0.25">
      <c r="B51" s="63" t="s">
        <v>252</v>
      </c>
      <c r="C51" s="63"/>
      <c r="D51" s="76"/>
      <c r="E51" s="76"/>
      <c r="F51" s="76"/>
      <c r="G51" s="76"/>
      <c r="H51" s="76"/>
      <c r="I51" s="76"/>
      <c r="J51" s="76"/>
      <c r="K51" s="76"/>
    </row>
    <row r="52" spans="1:11" x14ac:dyDescent="0.25">
      <c r="B52" s="71" t="s">
        <v>174</v>
      </c>
      <c r="C52" s="63"/>
      <c r="D52" s="76"/>
      <c r="E52" s="76"/>
      <c r="F52" s="76"/>
      <c r="G52" s="76"/>
      <c r="H52" s="76"/>
      <c r="I52" s="76"/>
      <c r="J52" s="76"/>
      <c r="K52" s="76"/>
    </row>
    <row r="53" spans="1:11" x14ac:dyDescent="0.25">
      <c r="B53" s="71" t="s">
        <v>221</v>
      </c>
      <c r="C53" s="63"/>
      <c r="D53" s="76"/>
      <c r="E53" s="76"/>
      <c r="F53" s="76"/>
      <c r="G53" s="76"/>
      <c r="H53" s="76"/>
      <c r="I53" s="76"/>
      <c r="J53" s="76"/>
      <c r="K53" s="76"/>
    </row>
    <row r="54" spans="1:11" x14ac:dyDescent="0.25">
      <c r="B54" s="63" t="s">
        <v>184</v>
      </c>
      <c r="C54" s="63"/>
      <c r="D54" s="76"/>
      <c r="E54" s="76"/>
      <c r="F54" s="76"/>
      <c r="G54" s="76"/>
      <c r="H54" s="76"/>
      <c r="I54" s="76"/>
      <c r="J54" s="76"/>
      <c r="K54" s="76"/>
    </row>
    <row r="55" spans="1:11" x14ac:dyDescent="0.25">
      <c r="B55" s="63"/>
      <c r="C55" s="63"/>
      <c r="D55" s="76"/>
      <c r="E55" s="76"/>
      <c r="F55" s="76"/>
      <c r="G55" s="76"/>
      <c r="H55" s="76"/>
      <c r="I55" s="76"/>
      <c r="J55" s="76"/>
      <c r="K55" s="76"/>
    </row>
    <row r="56" spans="1:11" x14ac:dyDescent="0.25">
      <c r="B56" s="171"/>
      <c r="C56" s="205"/>
      <c r="D56" s="76"/>
      <c r="E56" s="76"/>
      <c r="F56" s="76"/>
      <c r="G56" s="76"/>
      <c r="H56" s="76"/>
      <c r="I56" s="76"/>
      <c r="J56" s="76"/>
      <c r="K56" s="76"/>
    </row>
    <row r="57" spans="1:11" x14ac:dyDescent="0.25">
      <c r="A57" t="s">
        <v>9</v>
      </c>
      <c r="B57" s="62">
        <f>COUNTA(B44:B54)</f>
        <v>10</v>
      </c>
      <c r="C57" s="62"/>
    </row>
  </sheetData>
  <sortState ref="B9:K38">
    <sortCondition descending="1" ref="K9:K38"/>
    <sortCondition descending="1" ref="C9:C38"/>
    <sortCondition descending="1" ref="D9:D38"/>
    <sortCondition descending="1" ref="E9:E38"/>
    <sortCondition descending="1" ref="F9:F38"/>
    <sortCondition descending="1" ref="J9:J38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40" workbookViewId="0">
      <selection activeCell="K64" sqref="K64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4" t="s">
        <v>368</v>
      </c>
      <c r="C3" s="51"/>
      <c r="D3" s="51"/>
      <c r="F3" s="51"/>
      <c r="I3" s="51"/>
      <c r="J3" s="51"/>
      <c r="K3" s="51"/>
    </row>
    <row r="4" spans="2:11" x14ac:dyDescent="0.25">
      <c r="B4" s="51"/>
      <c r="C4" s="51"/>
      <c r="D4" s="51"/>
      <c r="F4" s="51"/>
      <c r="I4" s="51"/>
      <c r="J4" s="51"/>
      <c r="K4" s="51"/>
    </row>
    <row r="5" spans="2:11" ht="18" x14ac:dyDescent="0.25">
      <c r="B5" s="51"/>
      <c r="C5" s="51"/>
      <c r="D5" s="58"/>
      <c r="F5" s="51"/>
      <c r="G5" s="92" t="s">
        <v>185</v>
      </c>
      <c r="I5" s="51"/>
      <c r="J5" s="51"/>
      <c r="K5" s="51"/>
    </row>
    <row r="6" spans="2:11" x14ac:dyDescent="0.25">
      <c r="B6" s="51"/>
      <c r="C6" s="51"/>
      <c r="D6" s="51"/>
      <c r="F6" s="51"/>
      <c r="I6" s="51"/>
      <c r="J6" s="51"/>
      <c r="K6" s="51"/>
    </row>
    <row r="7" spans="2:11" ht="22.5" customHeight="1" x14ac:dyDescent="0.25">
      <c r="B7" s="67" t="s">
        <v>108</v>
      </c>
      <c r="C7" s="59" t="s">
        <v>109</v>
      </c>
      <c r="D7" s="59" t="s">
        <v>110</v>
      </c>
      <c r="E7" s="59" t="s">
        <v>186</v>
      </c>
      <c r="F7" s="59" t="s">
        <v>112</v>
      </c>
      <c r="G7" s="59" t="s">
        <v>113</v>
      </c>
      <c r="H7" s="59" t="s">
        <v>114</v>
      </c>
      <c r="I7" s="59" t="s">
        <v>116</v>
      </c>
      <c r="J7" s="59" t="s">
        <v>11</v>
      </c>
      <c r="K7" s="59" t="s">
        <v>15</v>
      </c>
    </row>
    <row r="8" spans="2:11" x14ac:dyDescent="0.25">
      <c r="B8" s="93"/>
      <c r="C8" s="93"/>
      <c r="D8" s="93"/>
      <c r="E8" s="93"/>
      <c r="F8" s="93"/>
      <c r="G8" s="94"/>
      <c r="H8" s="95"/>
      <c r="I8" s="93"/>
      <c r="J8" s="93"/>
      <c r="K8" s="93"/>
    </row>
    <row r="9" spans="2:11" ht="15.75" x14ac:dyDescent="0.25">
      <c r="B9" s="93"/>
      <c r="C9" s="93"/>
      <c r="D9" s="93"/>
      <c r="E9" s="347" t="s">
        <v>187</v>
      </c>
      <c r="F9" s="347"/>
      <c r="G9" s="347"/>
      <c r="H9" s="95"/>
      <c r="I9" s="93"/>
      <c r="J9" s="93"/>
      <c r="K9" s="93"/>
    </row>
    <row r="10" spans="2:11" x14ac:dyDescent="0.25">
      <c r="B10" s="93"/>
      <c r="C10" s="93"/>
      <c r="D10" s="93"/>
      <c r="F10" s="93"/>
      <c r="G10" s="94"/>
      <c r="H10" s="95"/>
      <c r="I10" s="93"/>
      <c r="J10" s="93"/>
      <c r="K10" s="93"/>
    </row>
    <row r="11" spans="2:11" x14ac:dyDescent="0.25">
      <c r="B11" s="70">
        <v>20</v>
      </c>
      <c r="C11" s="62">
        <v>11</v>
      </c>
      <c r="D11" s="62">
        <v>2022</v>
      </c>
      <c r="E11" s="70" t="s">
        <v>188</v>
      </c>
      <c r="F11" s="70">
        <v>4</v>
      </c>
      <c r="G11" s="71" t="s">
        <v>406</v>
      </c>
      <c r="H11" s="71" t="s">
        <v>119</v>
      </c>
      <c r="I11" s="99">
        <v>1882</v>
      </c>
      <c r="J11" s="99">
        <v>11</v>
      </c>
      <c r="K11" s="98">
        <f>I11/J11</f>
        <v>171.09090909090909</v>
      </c>
    </row>
    <row r="12" spans="2:11" x14ac:dyDescent="0.25">
      <c r="B12" s="62">
        <v>22</v>
      </c>
      <c r="C12" s="62">
        <v>1</v>
      </c>
      <c r="D12" s="62">
        <v>2023</v>
      </c>
      <c r="E12" s="70" t="s">
        <v>188</v>
      </c>
      <c r="F12" s="70">
        <v>4</v>
      </c>
      <c r="G12" s="63" t="s">
        <v>455</v>
      </c>
      <c r="H12" s="71"/>
      <c r="I12" s="99">
        <v>1610</v>
      </c>
      <c r="J12" s="99">
        <v>10</v>
      </c>
      <c r="K12" s="98">
        <f>I12/J12</f>
        <v>161</v>
      </c>
    </row>
    <row r="13" spans="2:11" x14ac:dyDescent="0.25">
      <c r="B13" s="62">
        <v>2</v>
      </c>
      <c r="C13" s="62">
        <v>4</v>
      </c>
      <c r="D13" s="62">
        <v>2023</v>
      </c>
      <c r="E13" s="70" t="s">
        <v>188</v>
      </c>
      <c r="F13" s="70">
        <v>4</v>
      </c>
      <c r="G13" s="71" t="s">
        <v>567</v>
      </c>
      <c r="H13" s="63"/>
      <c r="I13" s="62">
        <v>1943</v>
      </c>
      <c r="J13" s="62">
        <v>11</v>
      </c>
      <c r="K13" s="98">
        <f>I13/J13</f>
        <v>176.63636363636363</v>
      </c>
    </row>
    <row r="14" spans="2:11" x14ac:dyDescent="0.25">
      <c r="B14" s="63"/>
      <c r="C14" s="63"/>
      <c r="D14" s="63"/>
      <c r="E14" s="77"/>
      <c r="F14" s="76"/>
      <c r="G14" s="63"/>
      <c r="H14" s="63"/>
      <c r="I14" s="78">
        <f>SUM(I11:I13)</f>
        <v>5435</v>
      </c>
      <c r="J14" s="78">
        <f>SUM(J11:J13)</f>
        <v>32</v>
      </c>
      <c r="K14" s="98">
        <f>I14/J14</f>
        <v>169.84375</v>
      </c>
    </row>
    <row r="15" spans="2:11" x14ac:dyDescent="0.25">
      <c r="B15" s="63"/>
      <c r="C15" s="63"/>
      <c r="D15" s="63"/>
      <c r="E15" s="77"/>
      <c r="F15" s="76"/>
      <c r="G15" s="63"/>
      <c r="H15" s="63"/>
      <c r="I15" s="62"/>
      <c r="J15" s="62"/>
      <c r="K15" s="62"/>
    </row>
    <row r="16" spans="2:11" x14ac:dyDescent="0.25">
      <c r="B16" s="251">
        <v>20</v>
      </c>
      <c r="C16" s="62">
        <v>11</v>
      </c>
      <c r="D16" s="62">
        <v>2022</v>
      </c>
      <c r="E16" s="251" t="s">
        <v>188</v>
      </c>
      <c r="F16" s="251">
        <v>4</v>
      </c>
      <c r="G16" s="71" t="s">
        <v>406</v>
      </c>
      <c r="H16" s="71" t="s">
        <v>234</v>
      </c>
      <c r="I16" s="62">
        <v>1960</v>
      </c>
      <c r="J16" s="62">
        <v>11</v>
      </c>
      <c r="K16" s="65">
        <f>I16/J16</f>
        <v>178.18181818181819</v>
      </c>
    </row>
    <row r="17" spans="2:11" x14ac:dyDescent="0.25">
      <c r="B17" s="62">
        <v>22</v>
      </c>
      <c r="C17" s="62">
        <v>1</v>
      </c>
      <c r="D17" s="62">
        <v>2023</v>
      </c>
      <c r="E17" s="269" t="s">
        <v>188</v>
      </c>
      <c r="F17" s="269">
        <v>4</v>
      </c>
      <c r="G17" s="63" t="s">
        <v>455</v>
      </c>
      <c r="H17" s="63"/>
      <c r="I17" s="62">
        <v>1855</v>
      </c>
      <c r="J17" s="62">
        <v>11</v>
      </c>
      <c r="K17" s="65">
        <f>I17/J17</f>
        <v>168.63636363636363</v>
      </c>
    </row>
    <row r="18" spans="2:11" x14ac:dyDescent="0.25">
      <c r="B18" s="62">
        <v>2</v>
      </c>
      <c r="C18" s="62">
        <v>4</v>
      </c>
      <c r="D18" s="62">
        <v>2023</v>
      </c>
      <c r="E18" s="308" t="s">
        <v>188</v>
      </c>
      <c r="F18" s="308">
        <v>4</v>
      </c>
      <c r="G18" s="71" t="s">
        <v>567</v>
      </c>
      <c r="H18" s="63"/>
      <c r="I18" s="62">
        <v>1797</v>
      </c>
      <c r="J18" s="62">
        <v>11</v>
      </c>
      <c r="K18" s="65">
        <f>I18/J18</f>
        <v>163.36363636363637</v>
      </c>
    </row>
    <row r="19" spans="2:11" x14ac:dyDescent="0.25">
      <c r="B19" s="63"/>
      <c r="C19" s="63"/>
      <c r="D19" s="63"/>
      <c r="E19" s="77"/>
      <c r="F19" s="76"/>
      <c r="G19" s="63"/>
      <c r="H19" s="63"/>
      <c r="I19" s="78">
        <f>SUM(I16:I18)</f>
        <v>5612</v>
      </c>
      <c r="J19" s="78">
        <f>SUM(J16:J18)</f>
        <v>33</v>
      </c>
      <c r="K19" s="98">
        <f>I19/J19</f>
        <v>170.06060606060606</v>
      </c>
    </row>
    <row r="20" spans="2:11" x14ac:dyDescent="0.25">
      <c r="B20" s="63"/>
      <c r="C20" s="63"/>
      <c r="D20" s="63"/>
      <c r="E20" s="77"/>
      <c r="F20" s="76"/>
      <c r="G20" s="63"/>
      <c r="H20" s="63"/>
      <c r="I20" s="62"/>
      <c r="J20" s="62"/>
      <c r="K20" s="62"/>
    </row>
    <row r="21" spans="2:11" x14ac:dyDescent="0.25">
      <c r="B21" s="251">
        <v>20</v>
      </c>
      <c r="C21" s="62">
        <v>11</v>
      </c>
      <c r="D21" s="62">
        <v>2022</v>
      </c>
      <c r="E21" s="251" t="s">
        <v>188</v>
      </c>
      <c r="F21" s="251">
        <v>4</v>
      </c>
      <c r="G21" s="71" t="s">
        <v>406</v>
      </c>
      <c r="H21" s="71" t="s">
        <v>122</v>
      </c>
      <c r="I21" s="62">
        <v>1907</v>
      </c>
      <c r="J21" s="62">
        <v>11</v>
      </c>
      <c r="K21" s="65">
        <f>I21/J21</f>
        <v>173.36363636363637</v>
      </c>
    </row>
    <row r="22" spans="2:11" x14ac:dyDescent="0.25">
      <c r="B22" s="62">
        <v>22</v>
      </c>
      <c r="C22" s="62">
        <v>1</v>
      </c>
      <c r="D22" s="62">
        <v>2023</v>
      </c>
      <c r="E22" s="269" t="s">
        <v>188</v>
      </c>
      <c r="F22" s="269">
        <v>4</v>
      </c>
      <c r="G22" s="63" t="s">
        <v>455</v>
      </c>
      <c r="H22" s="63"/>
      <c r="I22" s="62">
        <v>1869</v>
      </c>
      <c r="J22" s="62">
        <v>11</v>
      </c>
      <c r="K22" s="65">
        <f>I22/J22</f>
        <v>169.90909090909091</v>
      </c>
    </row>
    <row r="23" spans="2:11" x14ac:dyDescent="0.25">
      <c r="B23" s="62">
        <v>2</v>
      </c>
      <c r="C23" s="62">
        <v>4</v>
      </c>
      <c r="D23" s="62">
        <v>2023</v>
      </c>
      <c r="E23" s="308" t="s">
        <v>188</v>
      </c>
      <c r="F23" s="308">
        <v>4</v>
      </c>
      <c r="G23" s="71" t="s">
        <v>567</v>
      </c>
      <c r="H23" s="63"/>
      <c r="I23" s="62">
        <v>2008</v>
      </c>
      <c r="J23" s="62">
        <v>11</v>
      </c>
      <c r="K23" s="65">
        <f>I23/J23</f>
        <v>182.54545454545453</v>
      </c>
    </row>
    <row r="24" spans="2:11" x14ac:dyDescent="0.25">
      <c r="B24" s="63"/>
      <c r="C24" s="63"/>
      <c r="D24" s="63"/>
      <c r="E24" s="77"/>
      <c r="F24" s="76"/>
      <c r="G24" s="63"/>
      <c r="H24" s="63"/>
      <c r="I24" s="78">
        <f>SUM(I21:I23)</f>
        <v>5784</v>
      </c>
      <c r="J24" s="78">
        <f>SUM(J21:J23)</f>
        <v>33</v>
      </c>
      <c r="K24" s="98">
        <f>I24/J24</f>
        <v>175.27272727272728</v>
      </c>
    </row>
    <row r="25" spans="2:11" x14ac:dyDescent="0.25">
      <c r="B25" s="63"/>
      <c r="C25" s="63"/>
      <c r="D25" s="63"/>
      <c r="E25" s="77"/>
      <c r="F25" s="76"/>
      <c r="G25" s="63"/>
      <c r="H25" s="63"/>
      <c r="I25" s="62"/>
      <c r="J25" s="62"/>
      <c r="K25" s="62"/>
    </row>
    <row r="26" spans="2:11" x14ac:dyDescent="0.25">
      <c r="B26" s="251">
        <v>20</v>
      </c>
      <c r="C26" s="62">
        <v>11</v>
      </c>
      <c r="D26" s="62">
        <v>2022</v>
      </c>
      <c r="E26" s="251" t="s">
        <v>188</v>
      </c>
      <c r="F26" s="251">
        <v>4</v>
      </c>
      <c r="G26" s="71" t="s">
        <v>406</v>
      </c>
      <c r="H26" s="71" t="s">
        <v>189</v>
      </c>
      <c r="I26" s="62">
        <v>987</v>
      </c>
      <c r="J26" s="62">
        <v>6</v>
      </c>
      <c r="K26" s="65">
        <f>I26/J26</f>
        <v>164.5</v>
      </c>
    </row>
    <row r="27" spans="2:11" x14ac:dyDescent="0.25">
      <c r="B27" s="62">
        <v>22</v>
      </c>
      <c r="C27" s="62">
        <v>1</v>
      </c>
      <c r="D27" s="62">
        <v>2023</v>
      </c>
      <c r="E27" s="269" t="s">
        <v>188</v>
      </c>
      <c r="F27" s="269">
        <v>4</v>
      </c>
      <c r="G27" s="63" t="s">
        <v>455</v>
      </c>
      <c r="H27" s="63"/>
      <c r="I27" s="62">
        <v>599</v>
      </c>
      <c r="J27" s="62">
        <v>4</v>
      </c>
      <c r="K27" s="65">
        <f>I27/J27</f>
        <v>149.75</v>
      </c>
    </row>
    <row r="28" spans="2:11" x14ac:dyDescent="0.25">
      <c r="B28" s="62">
        <v>2</v>
      </c>
      <c r="C28" s="62">
        <v>4</v>
      </c>
      <c r="D28" s="62">
        <v>2023</v>
      </c>
      <c r="E28" s="308" t="s">
        <v>188</v>
      </c>
      <c r="F28" s="308">
        <v>4</v>
      </c>
      <c r="G28" s="71" t="s">
        <v>567</v>
      </c>
      <c r="H28" s="63"/>
      <c r="I28" s="62">
        <v>1332</v>
      </c>
      <c r="J28" s="62">
        <v>8</v>
      </c>
      <c r="K28" s="65">
        <f>I28/J28</f>
        <v>166.5</v>
      </c>
    </row>
    <row r="29" spans="2:11" x14ac:dyDescent="0.25">
      <c r="B29" s="63"/>
      <c r="C29" s="63"/>
      <c r="D29" s="63"/>
      <c r="E29" s="77"/>
      <c r="F29" s="76"/>
      <c r="G29" s="63"/>
      <c r="H29" s="63"/>
      <c r="I29" s="78">
        <f>SUM(I26:I28)</f>
        <v>2918</v>
      </c>
      <c r="J29" s="78">
        <f>SUM(J26:J28)</f>
        <v>18</v>
      </c>
      <c r="K29" s="98">
        <f>I29/J29</f>
        <v>162.11111111111111</v>
      </c>
    </row>
    <row r="30" spans="2:11" x14ac:dyDescent="0.25">
      <c r="B30" s="63"/>
      <c r="C30" s="63"/>
      <c r="D30" s="63"/>
      <c r="E30" s="77"/>
      <c r="F30" s="76"/>
      <c r="G30" s="63"/>
      <c r="H30" s="63"/>
      <c r="I30" s="62"/>
      <c r="J30" s="62"/>
      <c r="K30" s="62"/>
    </row>
    <row r="31" spans="2:11" x14ac:dyDescent="0.25">
      <c r="B31" s="251">
        <v>20</v>
      </c>
      <c r="C31" s="62">
        <v>11</v>
      </c>
      <c r="D31" s="62">
        <v>2022</v>
      </c>
      <c r="E31" s="251" t="s">
        <v>188</v>
      </c>
      <c r="F31" s="251">
        <v>4</v>
      </c>
      <c r="G31" s="71" t="s">
        <v>406</v>
      </c>
      <c r="H31" s="71" t="s">
        <v>190</v>
      </c>
      <c r="I31" s="62">
        <v>725</v>
      </c>
      <c r="J31" s="62">
        <v>5</v>
      </c>
      <c r="K31" s="65">
        <f>I31/J31</f>
        <v>145</v>
      </c>
    </row>
    <row r="32" spans="2:11" x14ac:dyDescent="0.25">
      <c r="B32" s="62">
        <v>22</v>
      </c>
      <c r="C32" s="62">
        <v>1</v>
      </c>
      <c r="D32" s="62">
        <v>2023</v>
      </c>
      <c r="E32" s="269" t="s">
        <v>188</v>
      </c>
      <c r="F32" s="269">
        <v>4</v>
      </c>
      <c r="G32" s="63" t="s">
        <v>455</v>
      </c>
      <c r="H32" s="63"/>
      <c r="I32" s="62">
        <v>1238</v>
      </c>
      <c r="J32" s="62">
        <v>8</v>
      </c>
      <c r="K32" s="65">
        <f>I32/J32</f>
        <v>154.75</v>
      </c>
    </row>
    <row r="33" spans="2:11" x14ac:dyDescent="0.25">
      <c r="B33" s="62">
        <v>2</v>
      </c>
      <c r="C33" s="62">
        <v>4</v>
      </c>
      <c r="D33" s="62">
        <v>2023</v>
      </c>
      <c r="E33" s="308" t="s">
        <v>188</v>
      </c>
      <c r="F33" s="308">
        <v>4</v>
      </c>
      <c r="G33" s="71" t="s">
        <v>567</v>
      </c>
      <c r="H33" s="63"/>
      <c r="I33" s="62">
        <v>449</v>
      </c>
      <c r="J33" s="62">
        <v>3</v>
      </c>
      <c r="K33" s="65">
        <f>I33/J33</f>
        <v>149.66666666666666</v>
      </c>
    </row>
    <row r="34" spans="2:11" x14ac:dyDescent="0.25">
      <c r="B34" s="63"/>
      <c r="C34" s="63"/>
      <c r="D34" s="63"/>
      <c r="E34" s="77"/>
      <c r="F34" s="76"/>
      <c r="G34" s="63"/>
      <c r="H34" s="63"/>
      <c r="I34" s="78">
        <f>SUM(I31:I33)</f>
        <v>2412</v>
      </c>
      <c r="J34" s="78">
        <f>SUM(J31:J33)</f>
        <v>16</v>
      </c>
      <c r="K34" s="98">
        <f>I34/J34</f>
        <v>150.75</v>
      </c>
    </row>
    <row r="35" spans="2:11" x14ac:dyDescent="0.25">
      <c r="B35" s="63"/>
      <c r="C35" s="63"/>
      <c r="D35" s="63"/>
      <c r="E35" s="77"/>
      <c r="F35" s="76"/>
      <c r="G35" s="63"/>
      <c r="H35" s="63"/>
      <c r="I35" s="99"/>
      <c r="J35" s="99"/>
      <c r="K35" s="98"/>
    </row>
    <row r="36" spans="2:11" x14ac:dyDescent="0.25">
      <c r="B36" s="63"/>
      <c r="C36" s="63"/>
      <c r="D36" s="63"/>
      <c r="E36" s="77"/>
      <c r="F36" s="76"/>
      <c r="G36" s="63"/>
      <c r="H36" s="63"/>
      <c r="I36" s="99"/>
      <c r="J36" s="99"/>
      <c r="K36" s="98"/>
    </row>
    <row r="37" spans="2:11" x14ac:dyDescent="0.25">
      <c r="B37" s="62"/>
      <c r="C37" s="62"/>
      <c r="D37" s="77"/>
      <c r="E37" s="71"/>
      <c r="F37" s="70"/>
      <c r="G37" s="71"/>
      <c r="H37" s="71"/>
      <c r="I37" s="99"/>
      <c r="J37" s="99"/>
      <c r="K37" s="65"/>
    </row>
    <row r="38" spans="2:11" x14ac:dyDescent="0.25">
      <c r="B38" s="62"/>
      <c r="C38" s="62"/>
      <c r="D38" s="77"/>
      <c r="E38" s="71"/>
      <c r="F38" s="70"/>
      <c r="G38" s="71"/>
      <c r="H38" s="70" t="s">
        <v>191</v>
      </c>
      <c r="I38" s="100">
        <f>I14+I19+I24+I29+I34</f>
        <v>22161</v>
      </c>
      <c r="J38" s="101">
        <f>J14+J19+J24+J29+J34</f>
        <v>132</v>
      </c>
      <c r="K38" s="102">
        <f>I38/J38</f>
        <v>167.88636363636363</v>
      </c>
    </row>
    <row r="39" spans="2:11" x14ac:dyDescent="0.25">
      <c r="B39" s="62"/>
      <c r="C39" s="62"/>
      <c r="D39" s="51"/>
      <c r="E39" s="32"/>
      <c r="F39" s="53"/>
      <c r="G39" s="32"/>
      <c r="H39" s="32"/>
      <c r="I39" s="96"/>
      <c r="J39" s="96"/>
      <c r="K39" s="50"/>
    </row>
    <row r="40" spans="2:11" ht="15.75" x14ac:dyDescent="0.25">
      <c r="B40" s="63"/>
      <c r="C40" s="63"/>
      <c r="E40" s="347" t="s">
        <v>192</v>
      </c>
      <c r="F40" s="347"/>
      <c r="G40" s="347"/>
      <c r="I40" s="51"/>
      <c r="J40" s="51"/>
      <c r="K40" s="51"/>
    </row>
    <row r="41" spans="2:11" x14ac:dyDescent="0.25">
      <c r="B41" s="63"/>
      <c r="C41" s="63"/>
      <c r="I41" s="51"/>
      <c r="J41" s="51"/>
      <c r="K41" s="51"/>
    </row>
    <row r="42" spans="2:11" x14ac:dyDescent="0.25">
      <c r="B42" s="191">
        <v>20</v>
      </c>
      <c r="C42" s="62">
        <v>11</v>
      </c>
      <c r="D42" s="62">
        <v>2022</v>
      </c>
      <c r="E42" s="70" t="s">
        <v>193</v>
      </c>
      <c r="F42" s="70">
        <v>4</v>
      </c>
      <c r="G42" s="71" t="s">
        <v>233</v>
      </c>
      <c r="H42" s="71" t="s">
        <v>129</v>
      </c>
      <c r="I42" s="62">
        <v>555</v>
      </c>
      <c r="J42" s="62">
        <v>4</v>
      </c>
      <c r="K42" s="65">
        <f>I42/J42</f>
        <v>138.75</v>
      </c>
    </row>
    <row r="43" spans="2:11" x14ac:dyDescent="0.25">
      <c r="B43" s="62">
        <v>22</v>
      </c>
      <c r="C43" s="62">
        <v>1</v>
      </c>
      <c r="D43" s="62">
        <v>2023</v>
      </c>
      <c r="E43" s="70" t="s">
        <v>193</v>
      </c>
      <c r="F43" s="70">
        <v>4</v>
      </c>
      <c r="G43" s="63" t="s">
        <v>413</v>
      </c>
      <c r="H43" s="71"/>
      <c r="I43" s="62">
        <v>1019</v>
      </c>
      <c r="J43" s="62">
        <v>6</v>
      </c>
      <c r="K43" s="65">
        <f>I43/J43</f>
        <v>169.83333333333334</v>
      </c>
    </row>
    <row r="44" spans="2:11" x14ac:dyDescent="0.25">
      <c r="B44" s="62">
        <v>2</v>
      </c>
      <c r="C44" s="62">
        <v>4</v>
      </c>
      <c r="D44" s="62">
        <v>2023</v>
      </c>
      <c r="E44" s="70" t="s">
        <v>193</v>
      </c>
      <c r="F44" s="70">
        <v>4</v>
      </c>
      <c r="G44" s="71" t="s">
        <v>569</v>
      </c>
      <c r="H44" s="71"/>
      <c r="I44" s="62">
        <v>705</v>
      </c>
      <c r="J44" s="62">
        <v>4</v>
      </c>
      <c r="K44" s="65">
        <f>I44/J44</f>
        <v>176.25</v>
      </c>
    </row>
    <row r="45" spans="2:11" x14ac:dyDescent="0.25">
      <c r="B45" s="53"/>
      <c r="C45" s="62"/>
      <c r="D45" s="62"/>
      <c r="E45" s="70"/>
      <c r="F45" s="70"/>
      <c r="G45" s="76"/>
      <c r="H45" s="71"/>
      <c r="I45" s="78">
        <f>SUM(I42:I44)</f>
        <v>2279</v>
      </c>
      <c r="J45" s="78">
        <f>SUM(J42:J44)</f>
        <v>14</v>
      </c>
      <c r="K45" s="98">
        <f>I45/J45</f>
        <v>162.78571428571428</v>
      </c>
    </row>
    <row r="46" spans="2:11" x14ac:dyDescent="0.25">
      <c r="B46" s="53"/>
      <c r="C46" s="62"/>
      <c r="D46" s="62"/>
      <c r="E46" s="70"/>
      <c r="F46" s="70"/>
      <c r="G46" s="76"/>
      <c r="H46" s="71"/>
      <c r="I46" s="62"/>
      <c r="J46" s="62"/>
      <c r="K46" s="65"/>
    </row>
    <row r="47" spans="2:11" x14ac:dyDescent="0.25">
      <c r="B47" s="254">
        <v>20</v>
      </c>
      <c r="C47" s="62">
        <v>11</v>
      </c>
      <c r="D47" s="62">
        <v>2022</v>
      </c>
      <c r="E47" s="70" t="s">
        <v>193</v>
      </c>
      <c r="F47" s="70">
        <v>4</v>
      </c>
      <c r="G47" s="71" t="s">
        <v>233</v>
      </c>
      <c r="H47" s="71" t="s">
        <v>128</v>
      </c>
      <c r="I47" s="62">
        <v>1128</v>
      </c>
      <c r="J47" s="62">
        <v>7</v>
      </c>
      <c r="K47" s="65">
        <f>I47/J47</f>
        <v>161.14285714285714</v>
      </c>
    </row>
    <row r="48" spans="2:11" x14ac:dyDescent="0.25">
      <c r="B48" s="62">
        <v>22</v>
      </c>
      <c r="C48" s="62">
        <v>1</v>
      </c>
      <c r="D48" s="62">
        <v>2023</v>
      </c>
      <c r="E48" s="269" t="s">
        <v>193</v>
      </c>
      <c r="F48" s="269">
        <v>4</v>
      </c>
      <c r="G48" s="63" t="s">
        <v>413</v>
      </c>
      <c r="H48" s="71"/>
      <c r="I48" s="62">
        <v>1156</v>
      </c>
      <c r="J48" s="62">
        <v>7</v>
      </c>
      <c r="K48" s="65">
        <f>I48/J48</f>
        <v>165.14285714285714</v>
      </c>
    </row>
    <row r="49" spans="2:11" x14ac:dyDescent="0.25">
      <c r="B49" s="62">
        <v>2</v>
      </c>
      <c r="C49" s="62">
        <v>4</v>
      </c>
      <c r="D49" s="62">
        <v>2023</v>
      </c>
      <c r="E49" s="308" t="s">
        <v>193</v>
      </c>
      <c r="F49" s="308">
        <v>4</v>
      </c>
      <c r="G49" s="71" t="s">
        <v>569</v>
      </c>
      <c r="H49" s="71"/>
      <c r="I49" s="62">
        <v>1238</v>
      </c>
      <c r="J49" s="62">
        <v>7</v>
      </c>
      <c r="K49" s="65">
        <f>I49/J49</f>
        <v>176.85714285714286</v>
      </c>
    </row>
    <row r="50" spans="2:11" x14ac:dyDescent="0.25">
      <c r="B50" s="53"/>
      <c r="C50" s="62"/>
      <c r="D50" s="62"/>
      <c r="E50" s="70"/>
      <c r="F50" s="70"/>
      <c r="G50" s="76"/>
      <c r="H50" s="71"/>
      <c r="I50" s="78">
        <f>SUM(I47:I49)</f>
        <v>3522</v>
      </c>
      <c r="J50" s="78">
        <f>SUM(J47:J49)</f>
        <v>21</v>
      </c>
      <c r="K50" s="98">
        <f>I50/J50</f>
        <v>167.71428571428572</v>
      </c>
    </row>
    <row r="51" spans="2:11" x14ac:dyDescent="0.25">
      <c r="B51" s="53"/>
      <c r="C51" s="62"/>
      <c r="D51" s="62"/>
      <c r="E51" s="70"/>
      <c r="F51" s="70"/>
      <c r="G51" s="76"/>
      <c r="H51" s="71"/>
      <c r="I51" s="62"/>
      <c r="J51" s="62"/>
      <c r="K51" s="65"/>
    </row>
    <row r="52" spans="2:11" x14ac:dyDescent="0.25">
      <c r="B52" s="254">
        <v>20</v>
      </c>
      <c r="C52" s="62">
        <v>11</v>
      </c>
      <c r="D52" s="62">
        <v>2022</v>
      </c>
      <c r="E52" s="70" t="s">
        <v>193</v>
      </c>
      <c r="F52" s="70">
        <v>4</v>
      </c>
      <c r="G52" s="71" t="s">
        <v>233</v>
      </c>
      <c r="H52" s="71" t="s">
        <v>126</v>
      </c>
      <c r="I52" s="62">
        <v>729</v>
      </c>
      <c r="J52" s="62">
        <v>5</v>
      </c>
      <c r="K52" s="65">
        <f>I52/J52</f>
        <v>145.80000000000001</v>
      </c>
    </row>
    <row r="53" spans="2:11" x14ac:dyDescent="0.25">
      <c r="B53" s="62">
        <v>22</v>
      </c>
      <c r="C53" s="62">
        <v>1</v>
      </c>
      <c r="D53" s="62">
        <v>2023</v>
      </c>
      <c r="E53" s="269" t="s">
        <v>193</v>
      </c>
      <c r="F53" s="269">
        <v>4</v>
      </c>
      <c r="G53" s="63" t="s">
        <v>413</v>
      </c>
      <c r="H53" s="71"/>
      <c r="I53" s="62">
        <v>637</v>
      </c>
      <c r="J53" s="62">
        <v>4</v>
      </c>
      <c r="K53" s="65">
        <f>I53/J53</f>
        <v>159.25</v>
      </c>
    </row>
    <row r="54" spans="2:11" x14ac:dyDescent="0.25">
      <c r="B54" s="62">
        <v>2</v>
      </c>
      <c r="C54" s="62">
        <v>4</v>
      </c>
      <c r="D54" s="62">
        <v>2023</v>
      </c>
      <c r="E54" s="308" t="s">
        <v>193</v>
      </c>
      <c r="F54" s="308">
        <v>4</v>
      </c>
      <c r="G54" s="71" t="s">
        <v>569</v>
      </c>
      <c r="H54" s="71"/>
      <c r="I54" s="62">
        <v>389</v>
      </c>
      <c r="J54" s="62">
        <v>3</v>
      </c>
      <c r="K54" s="65">
        <f>I54/J54</f>
        <v>129.66666666666666</v>
      </c>
    </row>
    <row r="55" spans="2:11" x14ac:dyDescent="0.25">
      <c r="B55" s="53"/>
      <c r="C55" s="62"/>
      <c r="D55" s="62"/>
      <c r="E55" s="70"/>
      <c r="F55" s="70"/>
      <c r="G55" s="76"/>
      <c r="I55" s="78">
        <f>SUM(I52:I52)</f>
        <v>729</v>
      </c>
      <c r="J55" s="78">
        <f>SUM(J52:J52)</f>
        <v>5</v>
      </c>
      <c r="K55" s="98">
        <f>I55/J55</f>
        <v>145.80000000000001</v>
      </c>
    </row>
    <row r="56" spans="2:11" x14ac:dyDescent="0.25">
      <c r="B56" s="53"/>
      <c r="C56" s="62"/>
      <c r="D56" s="62"/>
      <c r="E56" s="70"/>
      <c r="F56" s="70"/>
      <c r="G56" s="76"/>
      <c r="I56" s="62"/>
      <c r="J56" s="62"/>
      <c r="K56" s="65"/>
    </row>
    <row r="57" spans="2:11" x14ac:dyDescent="0.25">
      <c r="B57" s="254">
        <v>20</v>
      </c>
      <c r="C57" s="62">
        <v>11</v>
      </c>
      <c r="D57" s="62">
        <v>2022</v>
      </c>
      <c r="E57" s="70" t="s">
        <v>193</v>
      </c>
      <c r="F57" s="70">
        <v>4</v>
      </c>
      <c r="G57" s="71" t="s">
        <v>233</v>
      </c>
      <c r="H57" s="71" t="s">
        <v>278</v>
      </c>
      <c r="I57" s="62">
        <v>723</v>
      </c>
      <c r="J57" s="62">
        <v>5</v>
      </c>
      <c r="K57" s="65">
        <f>I57/J57</f>
        <v>144.6</v>
      </c>
    </row>
    <row r="58" spans="2:11" x14ac:dyDescent="0.25">
      <c r="B58" s="62">
        <v>22</v>
      </c>
      <c r="C58" s="62">
        <v>1</v>
      </c>
      <c r="D58" s="62">
        <v>2023</v>
      </c>
      <c r="E58" s="269" t="s">
        <v>193</v>
      </c>
      <c r="F58" s="269">
        <v>4</v>
      </c>
      <c r="G58" s="63" t="s">
        <v>413</v>
      </c>
      <c r="H58" s="76"/>
      <c r="I58" s="62">
        <v>984</v>
      </c>
      <c r="J58" s="62">
        <v>6</v>
      </c>
      <c r="K58" s="65">
        <f>I58/J58</f>
        <v>164</v>
      </c>
    </row>
    <row r="59" spans="2:11" x14ac:dyDescent="0.25">
      <c r="B59" s="62">
        <v>2</v>
      </c>
      <c r="C59" s="62">
        <v>4</v>
      </c>
      <c r="D59" s="62">
        <v>2023</v>
      </c>
      <c r="E59" s="308" t="s">
        <v>193</v>
      </c>
      <c r="F59" s="308">
        <v>4</v>
      </c>
      <c r="G59" s="71" t="s">
        <v>569</v>
      </c>
      <c r="H59" s="76"/>
      <c r="I59" s="62">
        <v>1189</v>
      </c>
      <c r="J59" s="62">
        <v>7</v>
      </c>
      <c r="K59" s="65">
        <f>I59/J59</f>
        <v>169.85714285714286</v>
      </c>
    </row>
    <row r="60" spans="2:11" x14ac:dyDescent="0.25">
      <c r="B60" s="63"/>
      <c r="C60" s="63"/>
      <c r="D60" s="63"/>
      <c r="E60" s="62"/>
      <c r="F60" s="76"/>
      <c r="G60" s="76"/>
      <c r="H60" s="76"/>
      <c r="I60" s="78">
        <f>SUM(I57:I59)</f>
        <v>2896</v>
      </c>
      <c r="J60" s="78">
        <f>SUM(J57:J59)</f>
        <v>18</v>
      </c>
      <c r="K60" s="98">
        <f>I60/J60</f>
        <v>160.88888888888889</v>
      </c>
    </row>
    <row r="61" spans="2:11" x14ac:dyDescent="0.25">
      <c r="B61" s="63"/>
      <c r="C61" s="63"/>
      <c r="D61" s="63"/>
      <c r="E61" s="62"/>
      <c r="F61" s="76"/>
      <c r="G61" s="76"/>
      <c r="H61" s="76"/>
      <c r="I61" s="62"/>
      <c r="J61" s="62"/>
      <c r="K61" s="62"/>
    </row>
    <row r="62" spans="2:11" x14ac:dyDescent="0.25">
      <c r="B62" s="254">
        <v>20</v>
      </c>
      <c r="C62" s="62">
        <v>11</v>
      </c>
      <c r="D62" s="62">
        <v>2022</v>
      </c>
      <c r="E62" s="70" t="s">
        <v>193</v>
      </c>
      <c r="F62" s="70">
        <v>4</v>
      </c>
      <c r="G62" s="71" t="s">
        <v>233</v>
      </c>
      <c r="H62" s="66" t="s">
        <v>137</v>
      </c>
      <c r="I62" s="62">
        <v>1139</v>
      </c>
      <c r="J62" s="62">
        <v>7</v>
      </c>
      <c r="K62" s="65">
        <f>I62/J62</f>
        <v>162.71428571428572</v>
      </c>
    </row>
    <row r="63" spans="2:11" x14ac:dyDescent="0.25">
      <c r="B63" s="62">
        <v>22</v>
      </c>
      <c r="C63" s="62">
        <v>1</v>
      </c>
      <c r="D63" s="62">
        <v>2023</v>
      </c>
      <c r="E63" s="269" t="s">
        <v>193</v>
      </c>
      <c r="F63" s="269">
        <v>4</v>
      </c>
      <c r="G63" s="63" t="s">
        <v>413</v>
      </c>
      <c r="H63" s="76"/>
      <c r="I63" s="62">
        <v>831</v>
      </c>
      <c r="J63" s="62">
        <v>5</v>
      </c>
      <c r="K63" s="65">
        <f>I63/J63</f>
        <v>166.2</v>
      </c>
    </row>
    <row r="64" spans="2:11" x14ac:dyDescent="0.25">
      <c r="B64" s="62">
        <v>2</v>
      </c>
      <c r="C64" s="62">
        <v>4</v>
      </c>
      <c r="D64" s="62">
        <v>2023</v>
      </c>
      <c r="E64" s="308" t="s">
        <v>193</v>
      </c>
      <c r="F64" s="308">
        <v>4</v>
      </c>
      <c r="G64" s="71" t="s">
        <v>569</v>
      </c>
      <c r="H64" s="76"/>
      <c r="I64" s="62">
        <v>1127</v>
      </c>
      <c r="J64" s="62">
        <v>7</v>
      </c>
      <c r="K64" s="65">
        <f>I64/J64</f>
        <v>161</v>
      </c>
    </row>
    <row r="65" spans="2:11" x14ac:dyDescent="0.25">
      <c r="C65" s="63"/>
      <c r="G65" s="76"/>
      <c r="H65" s="76"/>
      <c r="I65" s="78">
        <f>SUM(I62:I64)</f>
        <v>3097</v>
      </c>
      <c r="J65" s="78">
        <f>SUM(J62:J64)</f>
        <v>19</v>
      </c>
      <c r="K65" s="65">
        <f>I65/J65</f>
        <v>163</v>
      </c>
    </row>
    <row r="66" spans="2:11" x14ac:dyDescent="0.25">
      <c r="C66" s="63"/>
      <c r="G66" s="76"/>
      <c r="H66" s="76"/>
      <c r="I66" s="99"/>
      <c r="J66" s="99"/>
      <c r="K66" s="65"/>
    </row>
    <row r="67" spans="2:11" x14ac:dyDescent="0.25">
      <c r="B67" s="62"/>
      <c r="C67" s="62"/>
      <c r="D67" s="62"/>
      <c r="E67" s="203"/>
      <c r="F67" s="203"/>
      <c r="G67" s="63"/>
      <c r="H67" s="76"/>
      <c r="I67" s="99"/>
      <c r="J67" s="99"/>
      <c r="K67" s="65"/>
    </row>
    <row r="68" spans="2:11" x14ac:dyDescent="0.25">
      <c r="C68" s="63"/>
      <c r="G68" s="76"/>
      <c r="H68" s="76"/>
      <c r="I68" s="99"/>
      <c r="J68" s="99"/>
      <c r="K68" s="65"/>
    </row>
    <row r="69" spans="2:11" x14ac:dyDescent="0.25">
      <c r="C69" s="63"/>
      <c r="G69" s="76"/>
      <c r="H69" s="70" t="s">
        <v>191</v>
      </c>
      <c r="I69" s="100">
        <f>I45+I50+I55+I60+I65</f>
        <v>12523</v>
      </c>
      <c r="J69" s="101">
        <f>J45+J50+J55+J60+J65</f>
        <v>77</v>
      </c>
      <c r="K69" s="102">
        <f>I69/J69</f>
        <v>162.63636363636363</v>
      </c>
    </row>
    <row r="70" spans="2:11" ht="15.75" x14ac:dyDescent="0.25">
      <c r="C70" s="63"/>
      <c r="E70" s="347" t="s">
        <v>194</v>
      </c>
      <c r="F70" s="347"/>
      <c r="G70" s="347"/>
      <c r="I70" s="96"/>
      <c r="J70" s="96"/>
      <c r="K70" s="50"/>
    </row>
    <row r="71" spans="2:11" x14ac:dyDescent="0.25">
      <c r="C71" s="63"/>
      <c r="I71" s="51"/>
      <c r="J71" s="51"/>
      <c r="K71" s="51"/>
    </row>
    <row r="72" spans="2:11" x14ac:dyDescent="0.25">
      <c r="B72" s="169">
        <v>16</v>
      </c>
      <c r="C72" s="62">
        <v>10</v>
      </c>
      <c r="D72" s="62">
        <v>2022</v>
      </c>
      <c r="E72" s="70" t="s">
        <v>195</v>
      </c>
      <c r="F72" s="70">
        <v>3</v>
      </c>
      <c r="G72" s="71" t="s">
        <v>133</v>
      </c>
      <c r="H72" s="63" t="s">
        <v>196</v>
      </c>
      <c r="I72" s="62">
        <v>879</v>
      </c>
      <c r="J72" s="62">
        <v>7</v>
      </c>
      <c r="K72" s="65">
        <f>I72/J72</f>
        <v>125.57142857142857</v>
      </c>
    </row>
    <row r="73" spans="2:11" x14ac:dyDescent="0.25">
      <c r="B73" s="62">
        <v>5</v>
      </c>
      <c r="C73" s="62">
        <v>2</v>
      </c>
      <c r="D73" s="62">
        <v>2023</v>
      </c>
      <c r="E73" s="70" t="s">
        <v>195</v>
      </c>
      <c r="F73" s="169">
        <v>3</v>
      </c>
      <c r="G73" s="71" t="s">
        <v>118</v>
      </c>
      <c r="H73" s="63"/>
      <c r="I73" s="62">
        <v>1157</v>
      </c>
      <c r="J73" s="62">
        <v>9</v>
      </c>
      <c r="K73" s="65">
        <f>I73/J73</f>
        <v>128.55555555555554</v>
      </c>
    </row>
    <row r="74" spans="2:11" x14ac:dyDescent="0.25">
      <c r="B74" s="62">
        <v>19</v>
      </c>
      <c r="C74" s="62">
        <v>3</v>
      </c>
      <c r="D74" s="62">
        <v>2023</v>
      </c>
      <c r="E74" s="70" t="s">
        <v>195</v>
      </c>
      <c r="F74" s="169">
        <v>3</v>
      </c>
      <c r="G74" s="71" t="s">
        <v>133</v>
      </c>
      <c r="H74" s="63"/>
      <c r="I74" s="62">
        <v>916</v>
      </c>
      <c r="J74" s="62">
        <v>7</v>
      </c>
      <c r="K74" s="65">
        <f>I74/J74</f>
        <v>130.85714285714286</v>
      </c>
    </row>
    <row r="75" spans="2:11" x14ac:dyDescent="0.25">
      <c r="B75" s="63"/>
      <c r="C75" s="63"/>
      <c r="D75" s="63"/>
      <c r="E75" s="77"/>
      <c r="F75" s="76"/>
      <c r="G75" s="63"/>
      <c r="H75" s="63"/>
      <c r="I75" s="78">
        <f>SUM(I72:I74)</f>
        <v>2952</v>
      </c>
      <c r="J75" s="78">
        <f>SUM(J72:J74)</f>
        <v>23</v>
      </c>
      <c r="K75" s="65">
        <f>I75/J75</f>
        <v>128.34782608695653</v>
      </c>
    </row>
    <row r="76" spans="2:11" x14ac:dyDescent="0.25">
      <c r="B76" s="63"/>
      <c r="C76" s="63"/>
      <c r="D76" s="63"/>
      <c r="E76" s="77"/>
      <c r="F76" s="76"/>
      <c r="G76" s="63"/>
      <c r="H76" s="63"/>
      <c r="I76" s="62"/>
      <c r="J76" s="62"/>
      <c r="K76" s="62"/>
    </row>
    <row r="77" spans="2:11" x14ac:dyDescent="0.25">
      <c r="B77" s="240">
        <v>16</v>
      </c>
      <c r="C77" s="62">
        <v>10</v>
      </c>
      <c r="D77" s="62">
        <v>2022</v>
      </c>
      <c r="E77" s="70" t="s">
        <v>195</v>
      </c>
      <c r="F77" s="169">
        <v>3</v>
      </c>
      <c r="G77" s="71" t="s">
        <v>133</v>
      </c>
      <c r="H77" s="71" t="s">
        <v>132</v>
      </c>
      <c r="I77" s="62">
        <v>888</v>
      </c>
      <c r="J77" s="62">
        <v>7</v>
      </c>
      <c r="K77" s="65">
        <f>I77/J77</f>
        <v>126.85714285714286</v>
      </c>
    </row>
    <row r="78" spans="2:11" x14ac:dyDescent="0.25">
      <c r="B78" s="62">
        <v>5</v>
      </c>
      <c r="C78" s="62">
        <v>2</v>
      </c>
      <c r="D78" s="62">
        <v>2023</v>
      </c>
      <c r="E78" s="278" t="s">
        <v>195</v>
      </c>
      <c r="F78" s="278">
        <v>3</v>
      </c>
      <c r="G78" s="71" t="s">
        <v>118</v>
      </c>
      <c r="H78" s="71"/>
      <c r="I78" s="62">
        <v>1069</v>
      </c>
      <c r="J78" s="62">
        <v>9</v>
      </c>
      <c r="K78" s="65">
        <f>I78/J78</f>
        <v>118.77777777777777</v>
      </c>
    </row>
    <row r="79" spans="2:11" x14ac:dyDescent="0.25">
      <c r="B79" s="62">
        <v>19</v>
      </c>
      <c r="C79" s="62">
        <v>3</v>
      </c>
      <c r="D79" s="62">
        <v>2023</v>
      </c>
      <c r="E79" s="70" t="s">
        <v>195</v>
      </c>
      <c r="F79" s="169">
        <v>3</v>
      </c>
      <c r="G79" s="71" t="s">
        <v>133</v>
      </c>
      <c r="H79" s="63"/>
      <c r="I79" s="62">
        <v>961</v>
      </c>
      <c r="J79" s="62">
        <v>7</v>
      </c>
      <c r="K79" s="65">
        <f>I79/J79</f>
        <v>137.28571428571428</v>
      </c>
    </row>
    <row r="80" spans="2:11" x14ac:dyDescent="0.25">
      <c r="B80" s="63"/>
      <c r="C80" s="63"/>
      <c r="D80" s="63"/>
      <c r="E80" s="77"/>
      <c r="F80" s="76"/>
      <c r="G80" s="63"/>
      <c r="H80" s="63"/>
      <c r="I80" s="78">
        <f>SUM(I77:I79)</f>
        <v>2918</v>
      </c>
      <c r="J80" s="78">
        <f>SUM(J77:J79)</f>
        <v>23</v>
      </c>
      <c r="K80" s="65">
        <f>I80/J80</f>
        <v>126.8695652173913</v>
      </c>
    </row>
    <row r="81" spans="2:11" x14ac:dyDescent="0.25">
      <c r="B81" s="63"/>
      <c r="C81" s="63"/>
      <c r="D81" s="63"/>
      <c r="E81" s="77"/>
      <c r="F81" s="76"/>
      <c r="G81" s="63"/>
      <c r="H81" s="63"/>
      <c r="I81" s="62"/>
      <c r="J81" s="62"/>
      <c r="K81" s="62"/>
    </row>
    <row r="82" spans="2:11" x14ac:dyDescent="0.25">
      <c r="B82" s="240">
        <v>16</v>
      </c>
      <c r="C82" s="62">
        <v>10</v>
      </c>
      <c r="D82" s="62">
        <v>2022</v>
      </c>
      <c r="E82" s="70" t="s">
        <v>195</v>
      </c>
      <c r="F82" s="169">
        <v>3</v>
      </c>
      <c r="G82" s="71" t="s">
        <v>133</v>
      </c>
      <c r="H82" s="63" t="s">
        <v>308</v>
      </c>
      <c r="I82" s="62">
        <v>750</v>
      </c>
      <c r="J82" s="62">
        <v>6</v>
      </c>
      <c r="K82" s="65">
        <f>I82/J82</f>
        <v>125</v>
      </c>
    </row>
    <row r="83" spans="2:11" x14ac:dyDescent="0.25">
      <c r="B83" s="62">
        <v>19</v>
      </c>
      <c r="C83" s="62">
        <v>3</v>
      </c>
      <c r="D83" s="62">
        <v>2023</v>
      </c>
      <c r="E83" s="70" t="s">
        <v>195</v>
      </c>
      <c r="F83" s="169">
        <v>3</v>
      </c>
      <c r="G83" s="71" t="s">
        <v>133</v>
      </c>
      <c r="H83" s="63"/>
      <c r="I83" s="62">
        <v>897</v>
      </c>
      <c r="J83" s="62">
        <v>7</v>
      </c>
      <c r="K83" s="65">
        <f>I83/J83</f>
        <v>128.14285714285714</v>
      </c>
    </row>
    <row r="84" spans="2:11" x14ac:dyDescent="0.25">
      <c r="B84" s="63"/>
      <c r="C84" s="63"/>
      <c r="D84" s="63"/>
      <c r="E84" s="77"/>
      <c r="F84" s="76"/>
      <c r="G84" s="63"/>
      <c r="H84" s="63"/>
      <c r="I84" s="78">
        <f>SUM(I82:I83)</f>
        <v>1647</v>
      </c>
      <c r="J84" s="78">
        <f>SUM(J82:J83)</f>
        <v>13</v>
      </c>
      <c r="K84" s="65">
        <f>I84/J84</f>
        <v>126.69230769230769</v>
      </c>
    </row>
    <row r="85" spans="2:11" x14ac:dyDescent="0.25">
      <c r="B85" s="63"/>
      <c r="C85" s="63"/>
      <c r="D85" s="63"/>
      <c r="E85" s="77"/>
      <c r="F85" s="76"/>
      <c r="G85" s="63"/>
      <c r="H85" s="63"/>
      <c r="I85" s="62"/>
      <c r="J85" s="62"/>
      <c r="K85" s="62"/>
    </row>
    <row r="86" spans="2:11" x14ac:dyDescent="0.25">
      <c r="B86" s="240">
        <v>16</v>
      </c>
      <c r="C86" s="62">
        <v>10</v>
      </c>
      <c r="D86" s="62">
        <v>2022</v>
      </c>
      <c r="E86" s="70" t="s">
        <v>195</v>
      </c>
      <c r="F86" s="169">
        <v>3</v>
      </c>
      <c r="G86" s="71" t="s">
        <v>133</v>
      </c>
      <c r="H86" s="71" t="s">
        <v>134</v>
      </c>
      <c r="I86" s="62">
        <v>1151</v>
      </c>
      <c r="J86" s="62">
        <v>7</v>
      </c>
      <c r="K86" s="65">
        <f>I86/J86</f>
        <v>164.42857142857142</v>
      </c>
    </row>
    <row r="87" spans="2:11" x14ac:dyDescent="0.25">
      <c r="B87" s="62">
        <v>5</v>
      </c>
      <c r="C87" s="62">
        <v>2</v>
      </c>
      <c r="D87" s="62">
        <v>2023</v>
      </c>
      <c r="E87" s="278" t="s">
        <v>195</v>
      </c>
      <c r="F87" s="278">
        <v>3</v>
      </c>
      <c r="G87" s="71" t="s">
        <v>118</v>
      </c>
      <c r="H87" s="71"/>
      <c r="I87" s="62">
        <v>1585</v>
      </c>
      <c r="J87" s="62">
        <v>9</v>
      </c>
      <c r="K87" s="65">
        <f>I87/J87</f>
        <v>176.11111111111111</v>
      </c>
    </row>
    <row r="88" spans="2:11" x14ac:dyDescent="0.25">
      <c r="B88" s="62">
        <v>19</v>
      </c>
      <c r="C88" s="62">
        <v>3</v>
      </c>
      <c r="D88" s="62">
        <v>2023</v>
      </c>
      <c r="E88" s="70" t="s">
        <v>195</v>
      </c>
      <c r="F88" s="169">
        <v>3</v>
      </c>
      <c r="G88" s="71" t="s">
        <v>133</v>
      </c>
      <c r="H88" s="63"/>
      <c r="I88" s="62">
        <v>1030</v>
      </c>
      <c r="J88" s="62">
        <v>6</v>
      </c>
      <c r="K88" s="65">
        <f>I88/J88</f>
        <v>171.66666666666666</v>
      </c>
    </row>
    <row r="89" spans="2:11" x14ac:dyDescent="0.25">
      <c r="B89" s="63"/>
      <c r="H89" s="63"/>
      <c r="I89" s="78">
        <f>SUM(I86:I88)</f>
        <v>3766</v>
      </c>
      <c r="J89" s="78">
        <f>SUM(J86:J88)</f>
        <v>22</v>
      </c>
      <c r="K89" s="65">
        <f>I89/J89</f>
        <v>171.18181818181819</v>
      </c>
    </row>
    <row r="90" spans="2:11" x14ac:dyDescent="0.25">
      <c r="H90" s="63"/>
      <c r="I90" s="51"/>
      <c r="J90" s="51"/>
      <c r="K90" s="51"/>
    </row>
    <row r="91" spans="2:11" x14ac:dyDescent="0.25">
      <c r="H91" s="70" t="s">
        <v>191</v>
      </c>
      <c r="I91" s="100">
        <f>I75+I80+I84+I89</f>
        <v>11283</v>
      </c>
      <c r="J91" s="101">
        <f>J75+J80+J84+J89</f>
        <v>81</v>
      </c>
      <c r="K91" s="102">
        <f>I91/J91</f>
        <v>139.2962962962963</v>
      </c>
    </row>
    <row r="92" spans="2:11" x14ac:dyDescent="0.25">
      <c r="I92" s="51"/>
      <c r="J92" s="51"/>
      <c r="K92" s="51"/>
    </row>
  </sheetData>
  <mergeCells count="3">
    <mergeCell ref="E40:G40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8"/>
  <sheetViews>
    <sheetView workbookViewId="0">
      <selection activeCell="J37" sqref="J37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4" t="s">
        <v>368</v>
      </c>
    </row>
    <row r="3" spans="2:11" ht="15.75" x14ac:dyDescent="0.25">
      <c r="B3" s="54"/>
    </row>
    <row r="4" spans="2:11" ht="18" x14ac:dyDescent="0.25">
      <c r="B4" s="51"/>
      <c r="C4" s="51"/>
      <c r="D4" s="58"/>
      <c r="F4" s="51"/>
      <c r="G4" s="92" t="s">
        <v>197</v>
      </c>
      <c r="I4" s="51"/>
      <c r="J4" s="51"/>
      <c r="K4" s="51"/>
    </row>
    <row r="5" spans="2:11" x14ac:dyDescent="0.25">
      <c r="B5" s="51"/>
      <c r="C5" s="51"/>
      <c r="D5" s="51"/>
      <c r="F5" s="51"/>
      <c r="I5" s="51"/>
      <c r="J5" s="51"/>
      <c r="K5" s="51"/>
    </row>
    <row r="6" spans="2:11" x14ac:dyDescent="0.25">
      <c r="B6" s="67" t="s">
        <v>108</v>
      </c>
      <c r="C6" s="59" t="s">
        <v>109</v>
      </c>
      <c r="D6" s="59" t="s">
        <v>110</v>
      </c>
      <c r="E6" s="59" t="s">
        <v>186</v>
      </c>
      <c r="F6" s="59" t="s">
        <v>112</v>
      </c>
      <c r="G6" s="59" t="s">
        <v>113</v>
      </c>
      <c r="H6" s="59" t="s">
        <v>114</v>
      </c>
      <c r="I6" s="59" t="s">
        <v>116</v>
      </c>
      <c r="J6" s="59" t="s">
        <v>11</v>
      </c>
      <c r="K6" s="103" t="s">
        <v>15</v>
      </c>
    </row>
    <row r="7" spans="2:11" x14ac:dyDescent="0.25">
      <c r="B7" s="93"/>
      <c r="C7" s="93"/>
      <c r="D7" s="93"/>
      <c r="E7" s="93"/>
      <c r="F7" s="93"/>
      <c r="G7" s="94"/>
      <c r="H7" s="95"/>
      <c r="I7" s="93"/>
      <c r="J7" s="93"/>
      <c r="K7" s="93"/>
    </row>
    <row r="8" spans="2:11" ht="24.75" customHeight="1" x14ac:dyDescent="0.25">
      <c r="B8" s="93"/>
      <c r="C8" s="93"/>
      <c r="D8" s="93"/>
      <c r="E8" s="93"/>
      <c r="F8" s="93"/>
      <c r="G8" s="348" t="s">
        <v>369</v>
      </c>
      <c r="H8" s="348"/>
      <c r="I8" s="93"/>
      <c r="J8" s="93"/>
      <c r="K8" s="93"/>
    </row>
    <row r="9" spans="2:11" x14ac:dyDescent="0.25">
      <c r="B9" s="242">
        <v>20</v>
      </c>
      <c r="C9" s="62">
        <v>11</v>
      </c>
      <c r="D9" s="62">
        <v>2022</v>
      </c>
      <c r="E9" s="70" t="s">
        <v>416</v>
      </c>
      <c r="F9" s="70">
        <v>5</v>
      </c>
      <c r="G9" s="63" t="s">
        <v>413</v>
      </c>
      <c r="H9" s="71" t="s">
        <v>414</v>
      </c>
      <c r="I9" s="62">
        <v>1737</v>
      </c>
      <c r="J9" s="62">
        <v>9</v>
      </c>
      <c r="K9" s="65">
        <f>I9/J9</f>
        <v>193</v>
      </c>
    </row>
    <row r="10" spans="2:11" x14ac:dyDescent="0.25">
      <c r="B10" s="97">
        <v>22</v>
      </c>
      <c r="C10" s="62">
        <v>1</v>
      </c>
      <c r="D10" s="53">
        <v>2023</v>
      </c>
      <c r="E10" s="269" t="s">
        <v>416</v>
      </c>
      <c r="F10" s="269">
        <v>5</v>
      </c>
      <c r="G10" s="63" t="s">
        <v>118</v>
      </c>
      <c r="H10" s="71"/>
      <c r="I10" s="99">
        <v>1609</v>
      </c>
      <c r="J10" s="99">
        <v>8</v>
      </c>
      <c r="K10" s="60">
        <f>I10/J10</f>
        <v>201.125</v>
      </c>
    </row>
    <row r="11" spans="2:11" x14ac:dyDescent="0.25">
      <c r="B11" s="62">
        <v>2</v>
      </c>
      <c r="C11" s="62">
        <v>4</v>
      </c>
      <c r="D11" s="62">
        <v>2023</v>
      </c>
      <c r="E11" s="301" t="s">
        <v>416</v>
      </c>
      <c r="F11" s="301">
        <v>5</v>
      </c>
      <c r="G11" s="63" t="s">
        <v>571</v>
      </c>
      <c r="H11" s="76"/>
      <c r="I11" s="62">
        <v>1722</v>
      </c>
      <c r="J11" s="62">
        <v>9</v>
      </c>
      <c r="K11" s="65">
        <f>I11/J11</f>
        <v>191.33333333333334</v>
      </c>
    </row>
    <row r="12" spans="2:11" x14ac:dyDescent="0.25">
      <c r="B12" s="76"/>
      <c r="C12" s="63"/>
      <c r="D12" s="63"/>
      <c r="E12" s="77"/>
      <c r="F12" s="76"/>
      <c r="G12" s="76"/>
      <c r="H12" s="76"/>
      <c r="I12" s="78">
        <f>SUM(I9:I11)</f>
        <v>5068</v>
      </c>
      <c r="J12" s="78">
        <f>SUM(J9:J11)</f>
        <v>26</v>
      </c>
      <c r="K12" s="65">
        <f>I12/J12</f>
        <v>194.92307692307693</v>
      </c>
    </row>
    <row r="13" spans="2:11" x14ac:dyDescent="0.25">
      <c r="B13" s="76"/>
      <c r="C13" s="63"/>
      <c r="D13" s="63"/>
      <c r="E13" s="77"/>
      <c r="F13" s="76"/>
      <c r="G13" s="76"/>
      <c r="H13" s="76"/>
      <c r="I13" s="62"/>
      <c r="J13" s="62"/>
      <c r="K13" s="62"/>
    </row>
    <row r="14" spans="2:11" x14ac:dyDescent="0.25">
      <c r="B14" s="251">
        <v>20</v>
      </c>
      <c r="C14" s="62">
        <v>11</v>
      </c>
      <c r="D14" s="62">
        <v>2022</v>
      </c>
      <c r="E14" s="251" t="s">
        <v>416</v>
      </c>
      <c r="F14" s="251">
        <v>5</v>
      </c>
      <c r="G14" s="63" t="s">
        <v>413</v>
      </c>
      <c r="H14" s="71" t="s">
        <v>279</v>
      </c>
      <c r="I14" s="62">
        <v>1690</v>
      </c>
      <c r="J14" s="62">
        <v>9</v>
      </c>
      <c r="K14" s="65">
        <f>I14/J14</f>
        <v>187.77777777777777</v>
      </c>
    </row>
    <row r="15" spans="2:11" x14ac:dyDescent="0.25">
      <c r="B15" s="97">
        <v>22</v>
      </c>
      <c r="C15" s="62">
        <v>1</v>
      </c>
      <c r="D15" s="53">
        <v>2023</v>
      </c>
      <c r="E15" s="269" t="s">
        <v>416</v>
      </c>
      <c r="F15" s="269">
        <v>5</v>
      </c>
      <c r="G15" s="63" t="s">
        <v>118</v>
      </c>
      <c r="H15" s="76"/>
      <c r="I15" s="62">
        <v>1707</v>
      </c>
      <c r="J15" s="62">
        <v>9</v>
      </c>
      <c r="K15" s="65">
        <f>I15/J15</f>
        <v>189.66666666666666</v>
      </c>
    </row>
    <row r="16" spans="2:11" x14ac:dyDescent="0.25">
      <c r="B16" s="62">
        <v>2</v>
      </c>
      <c r="C16" s="62">
        <v>4</v>
      </c>
      <c r="D16" s="62">
        <v>2023</v>
      </c>
      <c r="E16" s="308" t="s">
        <v>416</v>
      </c>
      <c r="F16" s="308">
        <v>5</v>
      </c>
      <c r="G16" s="63" t="s">
        <v>571</v>
      </c>
      <c r="H16" s="76"/>
      <c r="I16" s="62">
        <v>1592</v>
      </c>
      <c r="J16" s="62">
        <v>8</v>
      </c>
      <c r="K16" s="201">
        <f>I16/J16</f>
        <v>199</v>
      </c>
    </row>
    <row r="17" spans="2:11" x14ac:dyDescent="0.25">
      <c r="B17" s="76"/>
      <c r="C17" s="63"/>
      <c r="D17" s="63"/>
      <c r="E17" s="77"/>
      <c r="F17" s="76"/>
      <c r="G17" s="76"/>
      <c r="H17" s="76"/>
      <c r="I17" s="78">
        <f>SUM(I14:I16)</f>
        <v>4989</v>
      </c>
      <c r="J17" s="78">
        <f>SUM(J14:J16)</f>
        <v>26</v>
      </c>
      <c r="K17" s="230">
        <f>I17/J17</f>
        <v>191.88461538461539</v>
      </c>
    </row>
    <row r="18" spans="2:11" x14ac:dyDescent="0.25">
      <c r="B18" s="76"/>
      <c r="C18" s="63"/>
      <c r="D18" s="63"/>
      <c r="E18" s="77"/>
      <c r="F18" s="76"/>
      <c r="G18" s="76"/>
      <c r="H18" s="76"/>
      <c r="I18" s="62"/>
      <c r="J18" s="62"/>
      <c r="K18" s="62"/>
    </row>
    <row r="19" spans="2:11" x14ac:dyDescent="0.25">
      <c r="B19" s="251">
        <v>20</v>
      </c>
      <c r="C19" s="62">
        <v>11</v>
      </c>
      <c r="D19" s="62">
        <v>2022</v>
      </c>
      <c r="E19" s="251" t="s">
        <v>416</v>
      </c>
      <c r="F19" s="251">
        <v>5</v>
      </c>
      <c r="G19" s="63" t="s">
        <v>413</v>
      </c>
      <c r="H19" s="71" t="s">
        <v>121</v>
      </c>
      <c r="I19" s="62">
        <v>1559</v>
      </c>
      <c r="J19" s="62">
        <v>9</v>
      </c>
      <c r="K19" s="65">
        <f>I19/J19</f>
        <v>173.22222222222223</v>
      </c>
    </row>
    <row r="20" spans="2:11" x14ac:dyDescent="0.25">
      <c r="B20" s="97">
        <v>22</v>
      </c>
      <c r="C20" s="62">
        <v>1</v>
      </c>
      <c r="D20" s="53">
        <v>2023</v>
      </c>
      <c r="E20" s="269" t="s">
        <v>416</v>
      </c>
      <c r="F20" s="269">
        <v>5</v>
      </c>
      <c r="G20" s="63" t="s">
        <v>118</v>
      </c>
      <c r="H20" s="76"/>
      <c r="I20" s="62">
        <v>1594</v>
      </c>
      <c r="J20" s="62">
        <v>8</v>
      </c>
      <c r="K20" s="230">
        <f>I20/J20</f>
        <v>199.25</v>
      </c>
    </row>
    <row r="21" spans="2:11" x14ac:dyDescent="0.25">
      <c r="B21" s="62">
        <v>2</v>
      </c>
      <c r="C21" s="62">
        <v>4</v>
      </c>
      <c r="D21" s="62">
        <v>2023</v>
      </c>
      <c r="E21" s="308" t="s">
        <v>416</v>
      </c>
      <c r="F21" s="308">
        <v>5</v>
      </c>
      <c r="G21" s="63" t="s">
        <v>571</v>
      </c>
      <c r="H21" s="76"/>
      <c r="I21" s="62">
        <v>1146</v>
      </c>
      <c r="J21" s="62">
        <v>7</v>
      </c>
      <c r="K21" s="65">
        <f>I21/J21</f>
        <v>163.71428571428572</v>
      </c>
    </row>
    <row r="22" spans="2:11" x14ac:dyDescent="0.25">
      <c r="B22" s="76"/>
      <c r="C22" s="63"/>
      <c r="D22" s="63"/>
      <c r="E22" s="77"/>
      <c r="F22" s="76"/>
      <c r="G22" s="76"/>
      <c r="H22" s="76"/>
      <c r="I22" s="78">
        <f>SUM(I19:I21)</f>
        <v>4299</v>
      </c>
      <c r="J22" s="78">
        <f>SUM(J19:J21)</f>
        <v>24</v>
      </c>
      <c r="K22" s="65">
        <f>I22/J22</f>
        <v>179.125</v>
      </c>
    </row>
    <row r="23" spans="2:11" x14ac:dyDescent="0.25">
      <c r="B23" s="76"/>
      <c r="C23" s="63"/>
      <c r="D23" s="63"/>
      <c r="E23" s="77"/>
      <c r="F23" s="76"/>
      <c r="G23" s="76"/>
      <c r="H23" s="76"/>
      <c r="I23" s="62"/>
      <c r="J23" s="62"/>
      <c r="K23" s="62"/>
    </row>
    <row r="24" spans="2:11" x14ac:dyDescent="0.25">
      <c r="B24" s="251">
        <v>20</v>
      </c>
      <c r="C24" s="62">
        <v>11</v>
      </c>
      <c r="D24" s="62">
        <v>2022</v>
      </c>
      <c r="E24" s="251" t="s">
        <v>416</v>
      </c>
      <c r="F24" s="251">
        <v>5</v>
      </c>
      <c r="G24" s="63" t="s">
        <v>413</v>
      </c>
      <c r="H24" s="71" t="s">
        <v>127</v>
      </c>
      <c r="I24" s="62">
        <v>1473</v>
      </c>
      <c r="J24" s="62">
        <v>8</v>
      </c>
      <c r="K24" s="65">
        <f>I24/J24</f>
        <v>184.125</v>
      </c>
    </row>
    <row r="25" spans="2:11" x14ac:dyDescent="0.25">
      <c r="B25" s="97">
        <v>22</v>
      </c>
      <c r="C25" s="62">
        <v>1</v>
      </c>
      <c r="D25" s="53">
        <v>2023</v>
      </c>
      <c r="E25" s="269" t="s">
        <v>416</v>
      </c>
      <c r="F25" s="269">
        <v>5</v>
      </c>
      <c r="G25" s="63" t="s">
        <v>118</v>
      </c>
      <c r="H25" s="76"/>
      <c r="I25" s="62">
        <v>1242</v>
      </c>
      <c r="J25" s="62">
        <v>7</v>
      </c>
      <c r="K25" s="65">
        <f>I25/J25</f>
        <v>177.42857142857142</v>
      </c>
    </row>
    <row r="26" spans="2:11" x14ac:dyDescent="0.25">
      <c r="B26" s="62">
        <v>2</v>
      </c>
      <c r="C26" s="62">
        <v>4</v>
      </c>
      <c r="D26" s="62">
        <v>2023</v>
      </c>
      <c r="E26" s="308" t="s">
        <v>416</v>
      </c>
      <c r="F26" s="308">
        <v>5</v>
      </c>
      <c r="G26" s="63" t="s">
        <v>571</v>
      </c>
      <c r="H26" s="76"/>
      <c r="I26" s="62">
        <v>1433</v>
      </c>
      <c r="J26" s="62">
        <v>8</v>
      </c>
      <c r="K26" s="65">
        <f>I26/J26</f>
        <v>179.125</v>
      </c>
    </row>
    <row r="27" spans="2:11" x14ac:dyDescent="0.25">
      <c r="B27" s="76"/>
      <c r="C27" s="63"/>
      <c r="D27" s="63"/>
      <c r="E27" s="77"/>
      <c r="F27" s="76"/>
      <c r="G27" s="76"/>
      <c r="H27" s="76"/>
      <c r="I27" s="78">
        <f>SUM(I24:I26)</f>
        <v>4148</v>
      </c>
      <c r="J27" s="78">
        <f>SUM(J24:J26)</f>
        <v>23</v>
      </c>
      <c r="K27" s="65">
        <f>I27/J27</f>
        <v>180.34782608695653</v>
      </c>
    </row>
    <row r="28" spans="2:11" x14ac:dyDescent="0.25">
      <c r="B28" s="76"/>
      <c r="C28" s="63"/>
      <c r="D28" s="63"/>
      <c r="E28" s="77"/>
      <c r="F28" s="76"/>
      <c r="G28" s="76"/>
      <c r="H28" s="76"/>
      <c r="I28" s="62"/>
      <c r="J28" s="62"/>
      <c r="K28" s="62"/>
    </row>
    <row r="29" spans="2:11" x14ac:dyDescent="0.25">
      <c r="B29" s="251">
        <v>20</v>
      </c>
      <c r="C29" s="62">
        <v>11</v>
      </c>
      <c r="D29" s="62">
        <v>2022</v>
      </c>
      <c r="E29" s="251" t="s">
        <v>416</v>
      </c>
      <c r="F29" s="251">
        <v>5</v>
      </c>
      <c r="G29" s="63" t="s">
        <v>413</v>
      </c>
      <c r="H29" s="71" t="s">
        <v>239</v>
      </c>
      <c r="I29" s="62">
        <v>843</v>
      </c>
      <c r="J29" s="62">
        <v>5</v>
      </c>
      <c r="K29" s="65">
        <f>I29/J29</f>
        <v>168.6</v>
      </c>
    </row>
    <row r="30" spans="2:11" x14ac:dyDescent="0.25">
      <c r="B30" s="97">
        <v>22</v>
      </c>
      <c r="C30" s="62">
        <v>1</v>
      </c>
      <c r="D30" s="53">
        <v>2023</v>
      </c>
      <c r="E30" s="269" t="s">
        <v>416</v>
      </c>
      <c r="F30" s="269">
        <v>5</v>
      </c>
      <c r="G30" s="63" t="s">
        <v>118</v>
      </c>
      <c r="H30" s="32"/>
      <c r="I30" s="62">
        <v>1052</v>
      </c>
      <c r="J30" s="62">
        <v>6</v>
      </c>
      <c r="K30" s="65">
        <f>I30/J30</f>
        <v>175.33333333333334</v>
      </c>
    </row>
    <row r="31" spans="2:11" x14ac:dyDescent="0.25">
      <c r="B31" s="62">
        <v>2</v>
      </c>
      <c r="C31" s="62">
        <v>4</v>
      </c>
      <c r="D31" s="62">
        <v>2023</v>
      </c>
      <c r="E31" s="308" t="s">
        <v>416</v>
      </c>
      <c r="F31" s="308">
        <v>5</v>
      </c>
      <c r="G31" s="63" t="s">
        <v>571</v>
      </c>
      <c r="H31" s="32"/>
      <c r="I31" s="62">
        <v>1012</v>
      </c>
      <c r="J31" s="62">
        <v>6</v>
      </c>
      <c r="K31" s="65">
        <f>I31/J31</f>
        <v>168.66666666666666</v>
      </c>
    </row>
    <row r="32" spans="2:11" x14ac:dyDescent="0.25">
      <c r="B32" s="53"/>
      <c r="C32" s="51"/>
      <c r="D32" s="51"/>
      <c r="E32" s="32"/>
      <c r="F32" s="53"/>
      <c r="H32" s="32"/>
      <c r="I32" s="78">
        <f>SUM(I29:I31)</f>
        <v>2907</v>
      </c>
      <c r="J32" s="78">
        <f>SUM(J29:J31)</f>
        <v>17</v>
      </c>
      <c r="K32" s="65">
        <f>I32/J32</f>
        <v>171</v>
      </c>
    </row>
    <row r="33" spans="2:11" x14ac:dyDescent="0.25">
      <c r="B33" s="53"/>
      <c r="C33" s="51"/>
      <c r="D33" s="51"/>
      <c r="E33" s="32"/>
      <c r="F33" s="53"/>
      <c r="H33" s="32"/>
      <c r="I33" s="99"/>
      <c r="J33" s="96"/>
      <c r="K33" s="50"/>
    </row>
    <row r="34" spans="2:11" x14ac:dyDescent="0.25">
      <c r="B34" s="251">
        <v>20</v>
      </c>
      <c r="C34" s="62">
        <v>11</v>
      </c>
      <c r="D34" s="62">
        <v>2022</v>
      </c>
      <c r="E34" s="251" t="s">
        <v>416</v>
      </c>
      <c r="F34" s="251">
        <v>5</v>
      </c>
      <c r="G34" s="63" t="s">
        <v>413</v>
      </c>
      <c r="H34" s="71" t="s">
        <v>124</v>
      </c>
      <c r="I34" s="99">
        <v>834</v>
      </c>
      <c r="J34" s="99">
        <v>5</v>
      </c>
      <c r="K34" s="65">
        <f>I34/J34</f>
        <v>166.8</v>
      </c>
    </row>
    <row r="35" spans="2:11" x14ac:dyDescent="0.25">
      <c r="B35" s="97">
        <v>22</v>
      </c>
      <c r="C35" s="62">
        <v>1</v>
      </c>
      <c r="D35" s="53">
        <v>2023</v>
      </c>
      <c r="E35" s="269" t="s">
        <v>416</v>
      </c>
      <c r="F35" s="269">
        <v>5</v>
      </c>
      <c r="G35" s="63" t="s">
        <v>118</v>
      </c>
      <c r="H35" s="71"/>
      <c r="I35" s="99">
        <v>1289</v>
      </c>
      <c r="J35" s="99">
        <v>7</v>
      </c>
      <c r="K35" s="65">
        <f>I35/J35</f>
        <v>184.14285714285714</v>
      </c>
    </row>
    <row r="36" spans="2:11" x14ac:dyDescent="0.25">
      <c r="B36" s="62">
        <v>2</v>
      </c>
      <c r="C36" s="62">
        <v>4</v>
      </c>
      <c r="D36" s="62">
        <v>2023</v>
      </c>
      <c r="E36" s="308" t="s">
        <v>416</v>
      </c>
      <c r="F36" s="308">
        <v>5</v>
      </c>
      <c r="G36" s="63" t="s">
        <v>571</v>
      </c>
      <c r="H36" s="71"/>
      <c r="I36" s="99">
        <v>1210</v>
      </c>
      <c r="J36" s="99">
        <v>7</v>
      </c>
      <c r="K36" s="65">
        <f>I36/J36</f>
        <v>172.85714285714286</v>
      </c>
    </row>
    <row r="37" spans="2:11" x14ac:dyDescent="0.25">
      <c r="B37" s="53"/>
      <c r="C37" s="51"/>
      <c r="D37" s="51"/>
      <c r="E37" s="32"/>
      <c r="F37" s="53"/>
      <c r="H37" s="71"/>
      <c r="I37" s="78">
        <f>SUM(I34:I36)</f>
        <v>3333</v>
      </c>
      <c r="J37" s="78">
        <f>SUM(J34:J36)</f>
        <v>19</v>
      </c>
      <c r="K37" s="65">
        <f>I37/J37</f>
        <v>175.42105263157896</v>
      </c>
    </row>
    <row r="38" spans="2:11" x14ac:dyDescent="0.25">
      <c r="B38" s="53"/>
      <c r="C38" s="51"/>
      <c r="D38" s="51"/>
      <c r="E38" s="32"/>
      <c r="F38" s="53"/>
      <c r="H38" s="71"/>
      <c r="I38" s="99"/>
      <c r="J38" s="99"/>
      <c r="K38" s="65"/>
    </row>
    <row r="39" spans="2:11" x14ac:dyDescent="0.25">
      <c r="B39" s="53"/>
      <c r="C39" s="51"/>
      <c r="D39" s="51"/>
      <c r="E39" s="32"/>
      <c r="F39" s="53"/>
      <c r="H39" s="70" t="s">
        <v>191</v>
      </c>
      <c r="I39" s="100">
        <f>I12+I17+I22+I27+I32+I37</f>
        <v>24744</v>
      </c>
      <c r="J39" s="101">
        <f>J12+J17+J22+J27+J32+J37</f>
        <v>135</v>
      </c>
      <c r="K39" s="102">
        <f>I39/J39</f>
        <v>183.28888888888889</v>
      </c>
    </row>
    <row r="40" spans="2:11" ht="22.5" customHeight="1" x14ac:dyDescent="0.25">
      <c r="B40" s="53"/>
      <c r="C40" s="51"/>
      <c r="D40" s="51"/>
      <c r="E40" s="32"/>
      <c r="F40" s="53"/>
      <c r="G40" s="348" t="s">
        <v>254</v>
      </c>
      <c r="H40" s="348"/>
      <c r="I40" s="51"/>
      <c r="J40" s="51"/>
      <c r="K40" s="50"/>
    </row>
    <row r="41" spans="2:11" x14ac:dyDescent="0.25">
      <c r="B41" s="53"/>
      <c r="C41" s="51"/>
      <c r="D41" s="51"/>
      <c r="E41" s="32"/>
      <c r="F41" s="53"/>
      <c r="H41" s="32"/>
      <c r="I41" s="51"/>
      <c r="J41" s="51"/>
      <c r="K41" s="50"/>
    </row>
    <row r="42" spans="2:11" x14ac:dyDescent="0.25">
      <c r="B42" s="242">
        <v>16</v>
      </c>
      <c r="C42" s="62">
        <v>10</v>
      </c>
      <c r="D42" s="62">
        <v>2022</v>
      </c>
      <c r="E42" s="170" t="s">
        <v>195</v>
      </c>
      <c r="F42" s="170">
        <v>5</v>
      </c>
      <c r="G42" s="63" t="s">
        <v>118</v>
      </c>
      <c r="H42" s="71" t="s">
        <v>138</v>
      </c>
      <c r="I42" s="62">
        <v>1693</v>
      </c>
      <c r="J42" s="62">
        <v>9</v>
      </c>
      <c r="K42" s="65">
        <f>I42/J42</f>
        <v>188.11111111111111</v>
      </c>
    </row>
    <row r="43" spans="2:11" x14ac:dyDescent="0.25">
      <c r="B43" s="97">
        <v>5</v>
      </c>
      <c r="C43" s="62">
        <v>2</v>
      </c>
      <c r="D43" s="209">
        <v>2023</v>
      </c>
      <c r="E43" s="278" t="s">
        <v>195</v>
      </c>
      <c r="F43" s="200">
        <v>5</v>
      </c>
      <c r="G43" s="63" t="s">
        <v>133</v>
      </c>
      <c r="H43" s="71"/>
      <c r="I43" s="62">
        <v>1462</v>
      </c>
      <c r="J43" s="62">
        <v>8</v>
      </c>
      <c r="K43" s="65">
        <f>I43/J43</f>
        <v>182.75</v>
      </c>
    </row>
    <row r="44" spans="2:11" x14ac:dyDescent="0.25">
      <c r="B44" s="301">
        <v>19</v>
      </c>
      <c r="C44" s="301">
        <v>3</v>
      </c>
      <c r="D44" s="62">
        <v>2023</v>
      </c>
      <c r="E44" s="301" t="s">
        <v>195</v>
      </c>
      <c r="F44" s="301">
        <v>5</v>
      </c>
      <c r="G44" s="63" t="s">
        <v>118</v>
      </c>
      <c r="H44" s="71"/>
      <c r="I44" s="62">
        <v>1691</v>
      </c>
      <c r="J44" s="62">
        <v>9</v>
      </c>
      <c r="K44" s="65">
        <f>I44/J44</f>
        <v>187.88888888888889</v>
      </c>
    </row>
    <row r="45" spans="2:11" x14ac:dyDescent="0.25">
      <c r="B45" s="70"/>
      <c r="C45" s="62"/>
      <c r="D45" s="62"/>
      <c r="E45" s="70"/>
      <c r="F45" s="70"/>
      <c r="G45" s="63"/>
      <c r="H45" s="71"/>
      <c r="I45" s="78">
        <f>SUM(I42:I44)</f>
        <v>4846</v>
      </c>
      <c r="J45" s="78">
        <f>SUM(J42:J44)</f>
        <v>26</v>
      </c>
      <c r="K45" s="65">
        <f>I45/J45</f>
        <v>186.38461538461539</v>
      </c>
    </row>
    <row r="46" spans="2:11" x14ac:dyDescent="0.25">
      <c r="B46" s="70"/>
      <c r="C46" s="62"/>
      <c r="D46" s="62"/>
      <c r="E46" s="70"/>
      <c r="F46" s="70"/>
      <c r="G46" s="63"/>
      <c r="H46" s="71"/>
      <c r="I46" s="62"/>
      <c r="J46" s="62"/>
      <c r="K46" s="65"/>
    </row>
    <row r="47" spans="2:11" x14ac:dyDescent="0.25">
      <c r="B47" s="242">
        <v>16</v>
      </c>
      <c r="C47" s="62">
        <v>10</v>
      </c>
      <c r="D47" s="62">
        <v>2022</v>
      </c>
      <c r="E47" s="170" t="s">
        <v>195</v>
      </c>
      <c r="F47" s="170">
        <v>5</v>
      </c>
      <c r="G47" s="63" t="s">
        <v>118</v>
      </c>
      <c r="H47" s="71" t="s">
        <v>131</v>
      </c>
      <c r="I47" s="62">
        <v>1448</v>
      </c>
      <c r="J47" s="62">
        <v>8</v>
      </c>
      <c r="K47" s="65">
        <f>I47/J47</f>
        <v>181</v>
      </c>
    </row>
    <row r="48" spans="2:11" x14ac:dyDescent="0.25">
      <c r="B48" s="97">
        <v>5</v>
      </c>
      <c r="C48" s="62">
        <v>2</v>
      </c>
      <c r="D48" s="279">
        <v>2023</v>
      </c>
      <c r="E48" s="279" t="s">
        <v>195</v>
      </c>
      <c r="F48" s="301">
        <v>5</v>
      </c>
      <c r="G48" s="63" t="s">
        <v>133</v>
      </c>
      <c r="H48" s="71"/>
      <c r="I48" s="62">
        <v>1090</v>
      </c>
      <c r="J48" s="62">
        <v>6</v>
      </c>
      <c r="K48" s="65">
        <f>I48/J48</f>
        <v>181.66666666666666</v>
      </c>
    </row>
    <row r="49" spans="2:11" x14ac:dyDescent="0.25">
      <c r="B49" s="301">
        <v>19</v>
      </c>
      <c r="C49" s="301">
        <v>3</v>
      </c>
      <c r="D49" s="62">
        <v>2023</v>
      </c>
      <c r="E49" s="301" t="s">
        <v>195</v>
      </c>
      <c r="F49" s="301">
        <v>5</v>
      </c>
      <c r="G49" s="63" t="s">
        <v>118</v>
      </c>
      <c r="H49" s="71"/>
      <c r="I49" s="62">
        <v>1722</v>
      </c>
      <c r="J49" s="62">
        <v>9</v>
      </c>
      <c r="K49" s="230">
        <f>I49/J49</f>
        <v>191.33333333333334</v>
      </c>
    </row>
    <row r="50" spans="2:11" x14ac:dyDescent="0.25">
      <c r="B50" s="70"/>
      <c r="C50" s="62"/>
      <c r="D50" s="62"/>
      <c r="E50" s="70"/>
      <c r="F50" s="70"/>
      <c r="G50" s="63"/>
      <c r="H50" s="71"/>
      <c r="I50" s="78">
        <f>SUM(I47:I49)</f>
        <v>4260</v>
      </c>
      <c r="J50" s="78">
        <f>SUM(J47:J49)</f>
        <v>23</v>
      </c>
      <c r="K50" s="65">
        <f>I50/J50</f>
        <v>185.21739130434781</v>
      </c>
    </row>
    <row r="51" spans="2:11" x14ac:dyDescent="0.25">
      <c r="B51" s="70"/>
      <c r="C51" s="62"/>
      <c r="D51" s="62"/>
      <c r="E51" s="70"/>
      <c r="F51" s="70"/>
      <c r="G51" s="63"/>
      <c r="H51" s="71"/>
      <c r="I51" s="62"/>
      <c r="J51" s="62"/>
      <c r="K51" s="65"/>
    </row>
    <row r="52" spans="2:11" x14ac:dyDescent="0.25">
      <c r="B52" s="242">
        <v>16</v>
      </c>
      <c r="C52" s="62">
        <v>10</v>
      </c>
      <c r="D52" s="62">
        <v>2022</v>
      </c>
      <c r="E52" s="170" t="s">
        <v>195</v>
      </c>
      <c r="F52" s="170">
        <v>5</v>
      </c>
      <c r="G52" s="63" t="s">
        <v>118</v>
      </c>
      <c r="H52" s="71" t="s">
        <v>224</v>
      </c>
      <c r="I52" s="62">
        <v>1857</v>
      </c>
      <c r="J52" s="62">
        <v>9</v>
      </c>
      <c r="K52" s="60">
        <f>I52/J52</f>
        <v>206.33333333333334</v>
      </c>
    </row>
    <row r="53" spans="2:11" x14ac:dyDescent="0.25">
      <c r="B53" s="97">
        <v>5</v>
      </c>
      <c r="C53" s="62">
        <v>2</v>
      </c>
      <c r="D53" s="279">
        <v>2023</v>
      </c>
      <c r="E53" s="279" t="s">
        <v>195</v>
      </c>
      <c r="F53" s="301">
        <v>5</v>
      </c>
      <c r="G53" s="63" t="s">
        <v>133</v>
      </c>
      <c r="H53" s="71"/>
      <c r="I53" s="62">
        <v>1405</v>
      </c>
      <c r="J53" s="62">
        <v>8</v>
      </c>
      <c r="K53" s="65">
        <f>I53/J53</f>
        <v>175.625</v>
      </c>
    </row>
    <row r="54" spans="2:11" x14ac:dyDescent="0.25">
      <c r="B54" s="301">
        <v>19</v>
      </c>
      <c r="C54" s="301">
        <v>3</v>
      </c>
      <c r="D54" s="62">
        <v>2023</v>
      </c>
      <c r="E54" s="301" t="s">
        <v>195</v>
      </c>
      <c r="F54" s="301">
        <v>5</v>
      </c>
      <c r="G54" s="63" t="s">
        <v>118</v>
      </c>
      <c r="H54" s="71"/>
      <c r="I54" s="62">
        <v>1236</v>
      </c>
      <c r="J54" s="62">
        <v>7</v>
      </c>
      <c r="K54" s="65">
        <f>I54/J54</f>
        <v>176.57142857142858</v>
      </c>
    </row>
    <row r="55" spans="2:11" x14ac:dyDescent="0.25">
      <c r="B55" s="70"/>
      <c r="C55" s="62"/>
      <c r="D55" s="62"/>
      <c r="E55" s="70"/>
      <c r="F55" s="70"/>
      <c r="G55" s="63"/>
      <c r="H55" s="71"/>
      <c r="I55" s="78">
        <f>SUM(I52:I54)</f>
        <v>4498</v>
      </c>
      <c r="J55" s="78">
        <f>SUM(J52:J54)</f>
        <v>24</v>
      </c>
      <c r="K55" s="65">
        <f>I55/J55</f>
        <v>187.41666666666666</v>
      </c>
    </row>
    <row r="56" spans="2:11" x14ac:dyDescent="0.25">
      <c r="B56" s="70"/>
      <c r="C56" s="62"/>
      <c r="D56" s="62"/>
      <c r="E56" s="70"/>
      <c r="F56" s="70"/>
      <c r="G56" s="63"/>
      <c r="H56" s="71"/>
      <c r="I56" s="62"/>
      <c r="J56" s="62"/>
      <c r="K56" s="65"/>
    </row>
    <row r="57" spans="2:11" x14ac:dyDescent="0.25">
      <c r="B57" s="242">
        <v>16</v>
      </c>
      <c r="C57" s="62">
        <v>10</v>
      </c>
      <c r="D57" s="62">
        <v>2022</v>
      </c>
      <c r="E57" s="170" t="s">
        <v>195</v>
      </c>
      <c r="F57" s="170">
        <v>5</v>
      </c>
      <c r="G57" s="63" t="s">
        <v>118</v>
      </c>
      <c r="H57" s="71" t="s">
        <v>130</v>
      </c>
      <c r="I57" s="62">
        <v>460</v>
      </c>
      <c r="J57" s="62">
        <v>3</v>
      </c>
      <c r="K57" s="65">
        <f>I57/J57</f>
        <v>153.33333333333334</v>
      </c>
    </row>
    <row r="58" spans="2:11" x14ac:dyDescent="0.25">
      <c r="B58" s="62"/>
      <c r="C58" s="62"/>
      <c r="D58" s="62"/>
      <c r="E58" s="70"/>
      <c r="F58" s="70"/>
      <c r="G58" s="71"/>
      <c r="H58" s="76"/>
      <c r="I58" s="62"/>
      <c r="J58" s="62"/>
      <c r="K58" s="65"/>
    </row>
    <row r="59" spans="2:11" x14ac:dyDescent="0.25">
      <c r="B59" s="63"/>
      <c r="C59" s="63"/>
      <c r="D59" s="63"/>
      <c r="E59" s="77"/>
      <c r="F59" s="76"/>
      <c r="G59" s="63"/>
      <c r="H59" s="76"/>
      <c r="I59" s="78">
        <f>SUM(I57:I58)</f>
        <v>460</v>
      </c>
      <c r="J59" s="78">
        <f>SUM(J57:J58)</f>
        <v>3</v>
      </c>
      <c r="K59" s="65">
        <f>I59/J59</f>
        <v>153.33333333333334</v>
      </c>
    </row>
    <row r="60" spans="2:11" x14ac:dyDescent="0.25">
      <c r="B60" s="63"/>
      <c r="C60" s="63"/>
      <c r="D60" s="63"/>
      <c r="E60" s="77"/>
      <c r="F60" s="76"/>
      <c r="G60" s="63"/>
      <c r="H60" s="76"/>
      <c r="I60" s="62"/>
      <c r="J60" s="62"/>
      <c r="K60" s="62"/>
    </row>
    <row r="61" spans="2:11" x14ac:dyDescent="0.25">
      <c r="B61" s="200">
        <v>16</v>
      </c>
      <c r="C61" s="62">
        <v>10</v>
      </c>
      <c r="D61" s="62">
        <v>2022</v>
      </c>
      <c r="E61" s="170" t="s">
        <v>195</v>
      </c>
      <c r="F61" s="170">
        <v>5</v>
      </c>
      <c r="G61" s="63" t="s">
        <v>118</v>
      </c>
      <c r="H61" s="71" t="s">
        <v>125</v>
      </c>
      <c r="I61" s="99">
        <v>1798</v>
      </c>
      <c r="J61" s="99">
        <v>9</v>
      </c>
      <c r="K61" s="230">
        <f>I61/J61</f>
        <v>199.77777777777777</v>
      </c>
    </row>
    <row r="62" spans="2:11" x14ac:dyDescent="0.25">
      <c r="B62" s="97">
        <v>5</v>
      </c>
      <c r="C62" s="62">
        <v>2</v>
      </c>
      <c r="D62" s="279">
        <v>2023</v>
      </c>
      <c r="E62" s="279" t="s">
        <v>195</v>
      </c>
      <c r="F62" s="301">
        <v>5</v>
      </c>
      <c r="G62" s="63" t="s">
        <v>133</v>
      </c>
      <c r="H62" s="76"/>
      <c r="I62" s="62">
        <v>1132</v>
      </c>
      <c r="J62" s="62">
        <v>7</v>
      </c>
      <c r="K62" s="65">
        <f>I62/J62</f>
        <v>161.71428571428572</v>
      </c>
    </row>
    <row r="63" spans="2:11" x14ac:dyDescent="0.25">
      <c r="B63" s="301">
        <v>19</v>
      </c>
      <c r="C63" s="301">
        <v>3</v>
      </c>
      <c r="D63" s="62">
        <v>2023</v>
      </c>
      <c r="E63" s="301" t="s">
        <v>195</v>
      </c>
      <c r="F63" s="301">
        <v>5</v>
      </c>
      <c r="G63" s="63" t="s">
        <v>118</v>
      </c>
      <c r="H63" s="76"/>
      <c r="I63" s="62">
        <v>1215</v>
      </c>
      <c r="J63" s="62">
        <v>7</v>
      </c>
      <c r="K63" s="65">
        <f>I63/J63</f>
        <v>173.57142857142858</v>
      </c>
    </row>
    <row r="64" spans="2:11" x14ac:dyDescent="0.25">
      <c r="B64" s="63"/>
      <c r="C64" s="63"/>
      <c r="D64" s="63"/>
      <c r="E64" s="77"/>
      <c r="F64" s="76"/>
      <c r="G64" s="63"/>
      <c r="H64" s="76"/>
      <c r="I64" s="78">
        <f>SUM(I61:I63)</f>
        <v>4145</v>
      </c>
      <c r="J64" s="78">
        <f>SUM(J61:J63)</f>
        <v>23</v>
      </c>
      <c r="K64" s="65">
        <f>I64/J64</f>
        <v>180.21739130434781</v>
      </c>
    </row>
    <row r="65" spans="2:11" x14ac:dyDescent="0.25">
      <c r="B65" s="63"/>
      <c r="C65" s="63"/>
      <c r="D65" s="63"/>
      <c r="E65" s="77"/>
      <c r="F65" s="76"/>
      <c r="G65" s="63"/>
      <c r="H65" s="76"/>
      <c r="I65" s="62"/>
      <c r="J65" s="62"/>
      <c r="K65" s="62"/>
    </row>
    <row r="66" spans="2:11" x14ac:dyDescent="0.25">
      <c r="B66" s="242">
        <v>16</v>
      </c>
      <c r="C66" s="62">
        <v>10</v>
      </c>
      <c r="D66" s="62">
        <v>2022</v>
      </c>
      <c r="E66" s="242" t="s">
        <v>195</v>
      </c>
      <c r="F66" s="242">
        <v>5</v>
      </c>
      <c r="G66" s="63" t="s">
        <v>118</v>
      </c>
      <c r="H66" s="71" t="s">
        <v>123</v>
      </c>
      <c r="I66" s="62">
        <v>1199</v>
      </c>
      <c r="J66" s="62">
        <v>7</v>
      </c>
      <c r="K66" s="65">
        <f>I66/J66</f>
        <v>171.28571428571428</v>
      </c>
    </row>
    <row r="67" spans="2:11" x14ac:dyDescent="0.25">
      <c r="B67" s="97">
        <v>5</v>
      </c>
      <c r="C67" s="62">
        <v>2</v>
      </c>
      <c r="D67" s="279">
        <v>2023</v>
      </c>
      <c r="E67" s="279" t="s">
        <v>195</v>
      </c>
      <c r="F67" s="279">
        <v>5</v>
      </c>
      <c r="G67" s="63" t="s">
        <v>133</v>
      </c>
      <c r="H67" s="76"/>
      <c r="I67" s="62">
        <v>1409</v>
      </c>
      <c r="J67" s="62">
        <v>8</v>
      </c>
      <c r="K67" s="65">
        <f>I67/J67</f>
        <v>176.125</v>
      </c>
    </row>
    <row r="68" spans="2:11" x14ac:dyDescent="0.25">
      <c r="B68" s="301">
        <v>19</v>
      </c>
      <c r="C68" s="301">
        <v>3</v>
      </c>
      <c r="D68" s="62">
        <v>2023</v>
      </c>
      <c r="E68" s="301" t="s">
        <v>195</v>
      </c>
      <c r="F68" s="301">
        <v>5</v>
      </c>
      <c r="G68" s="63" t="s">
        <v>118</v>
      </c>
      <c r="H68" s="76"/>
      <c r="I68" s="62">
        <v>1873</v>
      </c>
      <c r="J68" s="62">
        <v>9</v>
      </c>
      <c r="K68" s="60">
        <f>I68/J68</f>
        <v>208.11111111111111</v>
      </c>
    </row>
    <row r="69" spans="2:11" x14ac:dyDescent="0.25">
      <c r="B69" s="53"/>
      <c r="C69" s="51"/>
      <c r="D69" s="51"/>
      <c r="E69" s="32"/>
      <c r="F69" s="53"/>
      <c r="H69" s="76"/>
      <c r="I69" s="78">
        <f>SUM(I66:I68)</f>
        <v>4481</v>
      </c>
      <c r="J69" s="78">
        <f>SUM(J66:J68)</f>
        <v>24</v>
      </c>
      <c r="K69" s="65">
        <f>I69/J69</f>
        <v>186.70833333333334</v>
      </c>
    </row>
    <row r="70" spans="2:11" x14ac:dyDescent="0.25">
      <c r="B70" s="53"/>
      <c r="C70" s="51"/>
      <c r="D70" s="51"/>
      <c r="E70" s="32"/>
      <c r="F70" s="53"/>
      <c r="H70" s="76"/>
      <c r="I70" s="99"/>
      <c r="J70" s="99"/>
      <c r="K70" s="65"/>
    </row>
    <row r="71" spans="2:11" x14ac:dyDescent="0.25">
      <c r="B71" s="97">
        <v>5</v>
      </c>
      <c r="C71" s="62">
        <v>2</v>
      </c>
      <c r="D71" s="279">
        <v>2023</v>
      </c>
      <c r="E71" s="279" t="s">
        <v>195</v>
      </c>
      <c r="F71" s="279">
        <v>5</v>
      </c>
      <c r="G71" s="63" t="s">
        <v>133</v>
      </c>
      <c r="H71" s="76" t="s">
        <v>508</v>
      </c>
      <c r="I71" s="99">
        <v>1521</v>
      </c>
      <c r="J71" s="99">
        <v>8</v>
      </c>
      <c r="K71" s="230">
        <f>I71/J71</f>
        <v>190.125</v>
      </c>
    </row>
    <row r="72" spans="2:11" x14ac:dyDescent="0.25">
      <c r="B72" s="301">
        <v>19</v>
      </c>
      <c r="C72" s="301">
        <v>3</v>
      </c>
      <c r="D72" s="62">
        <v>2023</v>
      </c>
      <c r="E72" s="301" t="s">
        <v>195</v>
      </c>
      <c r="F72" s="301">
        <v>5</v>
      </c>
      <c r="G72" s="63" t="s">
        <v>118</v>
      </c>
      <c r="H72" s="76"/>
      <c r="I72" s="280">
        <v>767</v>
      </c>
      <c r="J72" s="280">
        <v>4</v>
      </c>
      <c r="K72" s="230">
        <f>I72/J72</f>
        <v>191.75</v>
      </c>
    </row>
    <row r="73" spans="2:11" x14ac:dyDescent="0.25">
      <c r="B73" s="53"/>
      <c r="C73" s="51"/>
      <c r="D73" s="51"/>
      <c r="E73" s="32"/>
      <c r="F73" s="53"/>
      <c r="H73" s="76"/>
      <c r="I73" s="99">
        <f>SUM(I71:I72)</f>
        <v>2288</v>
      </c>
      <c r="J73" s="99">
        <f>SUM(J71:J72)</f>
        <v>12</v>
      </c>
      <c r="K73" s="230">
        <f>I73/J73</f>
        <v>190.66666666666666</v>
      </c>
    </row>
    <row r="74" spans="2:11" x14ac:dyDescent="0.25">
      <c r="B74" s="53"/>
      <c r="C74" s="51"/>
      <c r="D74" s="51"/>
      <c r="E74" s="32"/>
      <c r="F74" s="53"/>
      <c r="H74" s="76"/>
      <c r="I74" s="99"/>
      <c r="J74" s="99"/>
      <c r="K74" s="65"/>
    </row>
    <row r="75" spans="2:11" x14ac:dyDescent="0.25">
      <c r="B75" s="53"/>
      <c r="C75" s="51"/>
      <c r="D75" s="51"/>
      <c r="E75" s="32"/>
      <c r="F75" s="53"/>
      <c r="H75" s="170" t="s">
        <v>191</v>
      </c>
      <c r="I75" s="100">
        <f>I45+I50+I55+I59+I64+I69+I73</f>
        <v>24978</v>
      </c>
      <c r="J75" s="101">
        <f>J45+J50+J55+J59+J64+J69+J72+J73</f>
        <v>139</v>
      </c>
      <c r="K75" s="102">
        <f>I75/J75</f>
        <v>179.69784172661869</v>
      </c>
    </row>
    <row r="76" spans="2:11" x14ac:dyDescent="0.25">
      <c r="B76" s="53"/>
      <c r="C76" s="51"/>
      <c r="D76" s="51"/>
      <c r="E76" s="32"/>
      <c r="F76" s="53"/>
      <c r="H76" s="76"/>
      <c r="I76" s="99"/>
      <c r="J76" s="99"/>
      <c r="K76" s="65"/>
    </row>
    <row r="77" spans="2:11" ht="15.75" x14ac:dyDescent="0.25">
      <c r="B77" s="53"/>
      <c r="C77" s="51"/>
      <c r="D77" s="51"/>
      <c r="E77" s="32"/>
      <c r="F77" s="53"/>
      <c r="G77" s="104" t="s">
        <v>370</v>
      </c>
      <c r="H77" s="76"/>
      <c r="I77" s="99"/>
      <c r="J77" s="99"/>
      <c r="K77" s="65"/>
    </row>
    <row r="78" spans="2:11" x14ac:dyDescent="0.25">
      <c r="B78" s="53"/>
      <c r="C78" s="51"/>
      <c r="D78" s="51"/>
      <c r="E78" s="32"/>
      <c r="F78" s="53"/>
      <c r="H78" s="76"/>
      <c r="I78" s="99"/>
      <c r="J78" s="99"/>
      <c r="K78" s="65"/>
    </row>
    <row r="79" spans="2:11" x14ac:dyDescent="0.25">
      <c r="B79" s="170">
        <v>16</v>
      </c>
      <c r="C79" s="62">
        <v>10</v>
      </c>
      <c r="D79" s="62">
        <v>2022</v>
      </c>
      <c r="E79" s="170" t="s">
        <v>371</v>
      </c>
      <c r="F79" s="170">
        <v>4</v>
      </c>
      <c r="G79" s="63" t="s">
        <v>232</v>
      </c>
      <c r="H79" s="63" t="s">
        <v>327</v>
      </c>
      <c r="I79" s="99">
        <v>700</v>
      </c>
      <c r="J79" s="99">
        <v>5</v>
      </c>
      <c r="K79" s="65">
        <f>I79/J79</f>
        <v>140</v>
      </c>
    </row>
    <row r="80" spans="2:11" x14ac:dyDescent="0.25">
      <c r="B80" s="97">
        <v>5</v>
      </c>
      <c r="C80" s="62">
        <v>2</v>
      </c>
      <c r="D80" s="279">
        <v>2023</v>
      </c>
      <c r="E80" s="279" t="s">
        <v>371</v>
      </c>
      <c r="F80" s="279">
        <v>4</v>
      </c>
      <c r="G80" s="63" t="s">
        <v>499</v>
      </c>
      <c r="H80" s="63"/>
      <c r="I80" s="99">
        <v>493</v>
      </c>
      <c r="J80" s="99">
        <v>4</v>
      </c>
      <c r="K80" s="65">
        <f>I80/J80</f>
        <v>123.25</v>
      </c>
    </row>
    <row r="81" spans="2:11" x14ac:dyDescent="0.25">
      <c r="B81" s="62">
        <v>19</v>
      </c>
      <c r="C81" s="62">
        <v>3</v>
      </c>
      <c r="D81" s="62">
        <v>2023</v>
      </c>
      <c r="E81" s="301" t="s">
        <v>371</v>
      </c>
      <c r="F81" s="301">
        <v>4</v>
      </c>
      <c r="G81" s="63" t="s">
        <v>499</v>
      </c>
      <c r="H81" s="76"/>
      <c r="I81" s="99">
        <v>606</v>
      </c>
      <c r="J81" s="99">
        <v>5</v>
      </c>
      <c r="K81" s="65">
        <f>I81/J81</f>
        <v>121.2</v>
      </c>
    </row>
    <row r="82" spans="2:11" x14ac:dyDescent="0.25">
      <c r="B82" s="53"/>
      <c r="C82" s="51"/>
      <c r="D82" s="51"/>
      <c r="E82" s="32"/>
      <c r="F82" s="53"/>
      <c r="H82" s="76"/>
      <c r="I82" s="78">
        <f>SUM(I79:I81)</f>
        <v>1799</v>
      </c>
      <c r="J82" s="78">
        <f>SUM(J79:J81)</f>
        <v>14</v>
      </c>
      <c r="K82" s="65">
        <f>I82/J82</f>
        <v>128.5</v>
      </c>
    </row>
    <row r="83" spans="2:11" x14ac:dyDescent="0.25">
      <c r="B83" s="53"/>
      <c r="C83" s="51"/>
      <c r="D83" s="51"/>
      <c r="E83" s="32"/>
      <c r="F83" s="53"/>
      <c r="H83" s="76"/>
      <c r="I83" s="99"/>
      <c r="J83" s="99"/>
      <c r="K83" s="65"/>
    </row>
    <row r="84" spans="2:11" x14ac:dyDescent="0.25">
      <c r="B84" s="242">
        <v>16</v>
      </c>
      <c r="C84" s="62">
        <v>10</v>
      </c>
      <c r="D84" s="62">
        <v>2022</v>
      </c>
      <c r="E84" s="242" t="s">
        <v>371</v>
      </c>
      <c r="F84" s="242">
        <v>4</v>
      </c>
      <c r="G84" s="63" t="s">
        <v>232</v>
      </c>
      <c r="H84" s="63" t="s">
        <v>240</v>
      </c>
      <c r="I84" s="99">
        <v>768</v>
      </c>
      <c r="J84" s="99">
        <v>5</v>
      </c>
      <c r="K84" s="65">
        <f>I84/J84</f>
        <v>153.6</v>
      </c>
    </row>
    <row r="85" spans="2:11" x14ac:dyDescent="0.25">
      <c r="B85" s="97">
        <v>5</v>
      </c>
      <c r="C85" s="62">
        <v>2</v>
      </c>
      <c r="D85" s="279">
        <v>2023</v>
      </c>
      <c r="E85" s="279" t="s">
        <v>371</v>
      </c>
      <c r="F85" s="279">
        <v>4</v>
      </c>
      <c r="G85" s="63" t="s">
        <v>499</v>
      </c>
      <c r="H85" s="63"/>
      <c r="I85" s="99">
        <v>732</v>
      </c>
      <c r="J85" s="99">
        <v>5</v>
      </c>
      <c r="K85" s="65">
        <f>I85/J85</f>
        <v>146.4</v>
      </c>
    </row>
    <row r="86" spans="2:11" x14ac:dyDescent="0.25">
      <c r="B86" s="62">
        <v>19</v>
      </c>
      <c r="C86" s="62">
        <v>3</v>
      </c>
      <c r="D86" s="62">
        <v>2023</v>
      </c>
      <c r="E86" s="301" t="s">
        <v>371</v>
      </c>
      <c r="F86" s="301">
        <v>4</v>
      </c>
      <c r="G86" s="63" t="s">
        <v>499</v>
      </c>
      <c r="H86" s="63"/>
      <c r="I86" s="99">
        <v>730</v>
      </c>
      <c r="J86" s="99">
        <v>5</v>
      </c>
      <c r="K86" s="65">
        <f>I86/J86</f>
        <v>146</v>
      </c>
    </row>
    <row r="87" spans="2:11" x14ac:dyDescent="0.25">
      <c r="B87" s="53"/>
      <c r="C87" s="51"/>
      <c r="D87" s="51"/>
      <c r="E87" s="32"/>
      <c r="F87" s="53"/>
      <c r="G87" s="63"/>
      <c r="H87" s="63"/>
      <c r="I87" s="78">
        <f>SUM(I84:I86)</f>
        <v>2230</v>
      </c>
      <c r="J87" s="78">
        <f>SUM(J84:J86)</f>
        <v>15</v>
      </c>
      <c r="K87" s="65">
        <f>I87/J87</f>
        <v>148.66666666666666</v>
      </c>
    </row>
    <row r="88" spans="2:11" x14ac:dyDescent="0.25">
      <c r="B88" s="53"/>
      <c r="C88" s="51"/>
      <c r="D88" s="51"/>
      <c r="E88" s="32"/>
      <c r="F88" s="53"/>
      <c r="G88" s="63"/>
      <c r="H88" s="63"/>
      <c r="I88" s="99"/>
      <c r="J88" s="99"/>
      <c r="K88" s="65"/>
    </row>
    <row r="89" spans="2:11" x14ac:dyDescent="0.25">
      <c r="B89" s="242">
        <v>16</v>
      </c>
      <c r="C89" s="62">
        <v>10</v>
      </c>
      <c r="D89" s="62">
        <v>2022</v>
      </c>
      <c r="E89" s="242" t="s">
        <v>371</v>
      </c>
      <c r="F89" s="242">
        <v>4</v>
      </c>
      <c r="G89" s="63" t="s">
        <v>232</v>
      </c>
      <c r="H89" s="63" t="s">
        <v>329</v>
      </c>
      <c r="I89" s="99">
        <v>659</v>
      </c>
      <c r="J89" s="99">
        <v>5</v>
      </c>
      <c r="K89" s="65">
        <f>I89/J89</f>
        <v>131.80000000000001</v>
      </c>
    </row>
    <row r="90" spans="2:11" x14ac:dyDescent="0.25">
      <c r="B90" s="97">
        <v>5</v>
      </c>
      <c r="C90" s="62">
        <v>2</v>
      </c>
      <c r="D90" s="279">
        <v>2023</v>
      </c>
      <c r="E90" s="279" t="s">
        <v>371</v>
      </c>
      <c r="F90" s="279">
        <v>4</v>
      </c>
      <c r="G90" s="63" t="s">
        <v>499</v>
      </c>
      <c r="H90" s="63"/>
      <c r="I90" s="99">
        <v>432</v>
      </c>
      <c r="J90" s="99">
        <v>4</v>
      </c>
      <c r="K90" s="65">
        <f>I90/J90</f>
        <v>108</v>
      </c>
    </row>
    <row r="91" spans="2:11" x14ac:dyDescent="0.25">
      <c r="B91" s="62">
        <v>19</v>
      </c>
      <c r="C91" s="62">
        <v>3</v>
      </c>
      <c r="D91" s="62">
        <v>2023</v>
      </c>
      <c r="E91" s="301" t="s">
        <v>371</v>
      </c>
      <c r="F91" s="301">
        <v>4</v>
      </c>
      <c r="G91" s="63" t="s">
        <v>499</v>
      </c>
      <c r="H91" s="63"/>
      <c r="I91" s="99">
        <v>721</v>
      </c>
      <c r="J91" s="99">
        <v>5</v>
      </c>
      <c r="K91" s="65">
        <f>I91/J91</f>
        <v>144.19999999999999</v>
      </c>
    </row>
    <row r="92" spans="2:11" x14ac:dyDescent="0.25">
      <c r="B92" s="53"/>
      <c r="C92" s="51"/>
      <c r="D92" s="51"/>
      <c r="E92" s="32"/>
      <c r="F92" s="53"/>
      <c r="G92" s="63"/>
      <c r="H92" s="63"/>
      <c r="I92" s="78">
        <f>SUM(I89:I91)</f>
        <v>1812</v>
      </c>
      <c r="J92" s="78">
        <f>SUM(J89:J91)</f>
        <v>14</v>
      </c>
      <c r="K92" s="65">
        <f>I92/J92</f>
        <v>129.42857142857142</v>
      </c>
    </row>
    <row r="93" spans="2:11" x14ac:dyDescent="0.25">
      <c r="B93" s="53"/>
      <c r="C93" s="51"/>
      <c r="D93" s="51"/>
      <c r="E93" s="32"/>
      <c r="F93" s="53"/>
      <c r="G93" s="63"/>
      <c r="H93" s="63"/>
      <c r="I93" s="99"/>
      <c r="J93" s="99"/>
      <c r="K93" s="65"/>
    </row>
    <row r="94" spans="2:11" x14ac:dyDescent="0.25">
      <c r="B94" s="242">
        <v>16</v>
      </c>
      <c r="C94" s="62">
        <v>10</v>
      </c>
      <c r="D94" s="62">
        <v>2022</v>
      </c>
      <c r="E94" s="242" t="s">
        <v>371</v>
      </c>
      <c r="F94" s="242">
        <v>4</v>
      </c>
      <c r="G94" s="63" t="s">
        <v>232</v>
      </c>
      <c r="H94" s="63" t="s">
        <v>208</v>
      </c>
      <c r="I94" s="99">
        <v>680</v>
      </c>
      <c r="J94" s="99">
        <v>5</v>
      </c>
      <c r="K94" s="65">
        <f>I94/J94</f>
        <v>136</v>
      </c>
    </row>
    <row r="95" spans="2:11" x14ac:dyDescent="0.25">
      <c r="B95" s="97">
        <v>5</v>
      </c>
      <c r="C95" s="62">
        <v>2</v>
      </c>
      <c r="D95" s="279">
        <v>2023</v>
      </c>
      <c r="E95" s="279" t="s">
        <v>371</v>
      </c>
      <c r="F95" s="279">
        <v>4</v>
      </c>
      <c r="G95" s="63" t="s">
        <v>499</v>
      </c>
      <c r="H95" s="63"/>
      <c r="I95" s="99">
        <v>249</v>
      </c>
      <c r="J95" s="99">
        <v>2</v>
      </c>
      <c r="K95" s="65">
        <f>I95/J95</f>
        <v>124.5</v>
      </c>
    </row>
    <row r="96" spans="2:11" x14ac:dyDescent="0.25">
      <c r="B96" s="62">
        <v>19</v>
      </c>
      <c r="C96" s="62">
        <v>3</v>
      </c>
      <c r="D96" s="62">
        <v>2023</v>
      </c>
      <c r="E96" s="301" t="s">
        <v>371</v>
      </c>
      <c r="F96" s="301">
        <v>4</v>
      </c>
      <c r="G96" s="63" t="s">
        <v>499</v>
      </c>
      <c r="H96" s="63"/>
      <c r="I96" s="99">
        <v>733</v>
      </c>
      <c r="J96" s="99">
        <v>5</v>
      </c>
      <c r="K96" s="65">
        <f>I96/J96</f>
        <v>146.6</v>
      </c>
    </row>
    <row r="97" spans="2:11" x14ac:dyDescent="0.25">
      <c r="B97" s="53"/>
      <c r="C97" s="51"/>
      <c r="D97" s="51"/>
      <c r="E97" s="32"/>
      <c r="F97" s="53"/>
      <c r="G97" s="63"/>
      <c r="H97" s="63"/>
      <c r="I97" s="78">
        <f>SUM(I94:I96)</f>
        <v>1662</v>
      </c>
      <c r="J97" s="78">
        <f>SUM(J94:J96)</f>
        <v>12</v>
      </c>
      <c r="K97" s="65">
        <f>I97/J97</f>
        <v>138.5</v>
      </c>
    </row>
    <row r="98" spans="2:11" x14ac:dyDescent="0.25">
      <c r="B98" s="53"/>
      <c r="C98" s="51"/>
      <c r="D98" s="51"/>
      <c r="E98" s="32"/>
      <c r="F98" s="53"/>
      <c r="G98" s="63"/>
      <c r="H98" s="63"/>
      <c r="I98" s="99"/>
      <c r="J98" s="99"/>
      <c r="K98" s="65"/>
    </row>
    <row r="99" spans="2:11" x14ac:dyDescent="0.25">
      <c r="B99" s="97">
        <v>5</v>
      </c>
      <c r="C99" s="62">
        <v>2</v>
      </c>
      <c r="D99" s="279">
        <v>2023</v>
      </c>
      <c r="E99" s="279" t="s">
        <v>371</v>
      </c>
      <c r="F99" s="279">
        <v>4</v>
      </c>
      <c r="G99" s="63" t="s">
        <v>499</v>
      </c>
      <c r="H99" s="63" t="s">
        <v>509</v>
      </c>
      <c r="I99" s="99">
        <v>669</v>
      </c>
      <c r="J99" s="99">
        <v>5</v>
      </c>
      <c r="K99" s="65">
        <f>I99/J99</f>
        <v>133.80000000000001</v>
      </c>
    </row>
    <row r="100" spans="2:11" x14ac:dyDescent="0.25">
      <c r="B100" s="53"/>
      <c r="C100" s="51"/>
      <c r="D100" s="51"/>
      <c r="E100" s="32"/>
      <c r="F100" s="53"/>
      <c r="G100" s="63"/>
      <c r="H100" s="63"/>
      <c r="I100" s="280"/>
      <c r="J100" s="280"/>
      <c r="K100" s="98"/>
    </row>
    <row r="101" spans="2:11" x14ac:dyDescent="0.25">
      <c r="B101" s="62"/>
      <c r="C101" s="62"/>
      <c r="D101" s="62"/>
      <c r="E101" s="209"/>
      <c r="F101" s="209"/>
      <c r="G101" s="63"/>
      <c r="H101" s="63"/>
      <c r="I101" s="99">
        <f>SUM(I99:I100)</f>
        <v>669</v>
      </c>
      <c r="J101" s="99">
        <f>SUM(J99:J100)</f>
        <v>5</v>
      </c>
      <c r="K101" s="65">
        <f>I101/J101</f>
        <v>133.80000000000001</v>
      </c>
    </row>
    <row r="102" spans="2:11" x14ac:dyDescent="0.25">
      <c r="B102" s="53"/>
      <c r="C102" s="51"/>
      <c r="D102" s="51"/>
      <c r="E102" s="32"/>
      <c r="F102" s="53"/>
      <c r="H102" s="76"/>
      <c r="I102" s="99"/>
      <c r="J102" s="99"/>
      <c r="K102" s="65"/>
    </row>
    <row r="103" spans="2:11" x14ac:dyDescent="0.25">
      <c r="B103" s="53"/>
      <c r="C103" s="51"/>
      <c r="D103" s="51"/>
      <c r="E103" s="32"/>
      <c r="F103" s="53"/>
      <c r="H103" s="170" t="s">
        <v>191</v>
      </c>
      <c r="I103" s="100">
        <f>I82+I87+I92+I97+I101</f>
        <v>8172</v>
      </c>
      <c r="J103" s="101">
        <f>J82+J87+J92+J97+J101</f>
        <v>60</v>
      </c>
      <c r="K103" s="102">
        <f>I103/J103</f>
        <v>136.19999999999999</v>
      </c>
    </row>
    <row r="104" spans="2:11" x14ac:dyDescent="0.25">
      <c r="B104" s="170"/>
      <c r="C104" s="62"/>
      <c r="D104" s="62"/>
      <c r="E104" s="170"/>
      <c r="F104" s="170"/>
      <c r="G104" s="63"/>
      <c r="H104" s="76"/>
      <c r="I104" s="99"/>
      <c r="J104" s="99"/>
      <c r="K104" s="65"/>
    </row>
    <row r="105" spans="2:11" x14ac:dyDescent="0.25">
      <c r="B105" s="53"/>
      <c r="C105" s="51"/>
      <c r="D105" s="51"/>
      <c r="E105" s="32"/>
      <c r="F105" s="53"/>
      <c r="H105" s="76"/>
      <c r="I105" s="99"/>
      <c r="J105" s="99"/>
      <c r="K105" s="65"/>
    </row>
    <row r="106" spans="2:11" x14ac:dyDescent="0.25">
      <c r="B106" s="53"/>
      <c r="C106" s="51"/>
      <c r="D106" s="51"/>
      <c r="E106" s="32"/>
      <c r="F106" s="53"/>
      <c r="H106" s="76"/>
      <c r="I106" s="99"/>
      <c r="J106" s="99"/>
      <c r="K106" s="65"/>
    </row>
    <row r="107" spans="2:11" x14ac:dyDescent="0.25">
      <c r="H107" s="76"/>
      <c r="I107" s="62"/>
      <c r="J107" s="62"/>
      <c r="K107" s="62"/>
    </row>
    <row r="108" spans="2:11" x14ac:dyDescent="0.25">
      <c r="H108" s="70" t="s">
        <v>209</v>
      </c>
      <c r="I108" s="100">
        <f>I39+I75+I103</f>
        <v>57894</v>
      </c>
      <c r="J108" s="101">
        <f>J39+J75+J103</f>
        <v>334</v>
      </c>
      <c r="K108" s="102">
        <f>I108/J108</f>
        <v>173.33532934131736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6" sqref="A6"/>
    </sheetView>
  </sheetViews>
  <sheetFormatPr baseColWidth="10" defaultRowHeight="15" x14ac:dyDescent="0.25"/>
  <cols>
    <col min="1" max="1" width="23.85546875" customWidth="1"/>
  </cols>
  <sheetData>
    <row r="2" spans="1:8" x14ac:dyDescent="0.25">
      <c r="A2" t="s">
        <v>473</v>
      </c>
    </row>
    <row r="3" spans="1:8" x14ac:dyDescent="0.25">
      <c r="B3" t="s">
        <v>472</v>
      </c>
      <c r="D3" t="s">
        <v>471</v>
      </c>
      <c r="F3" t="s">
        <v>470</v>
      </c>
      <c r="H3" t="s">
        <v>469</v>
      </c>
    </row>
    <row r="4" spans="1:8" x14ac:dyDescent="0.25">
      <c r="A4" t="s">
        <v>259</v>
      </c>
      <c r="B4">
        <v>18</v>
      </c>
      <c r="C4">
        <v>3397</v>
      </c>
      <c r="D4">
        <v>9</v>
      </c>
      <c r="E4">
        <v>1690</v>
      </c>
      <c r="F4">
        <f t="shared" ref="F4:G9" si="0">+B4-D4</f>
        <v>9</v>
      </c>
      <c r="G4">
        <f t="shared" si="0"/>
        <v>1707</v>
      </c>
      <c r="H4" s="204">
        <f t="shared" ref="H4:H9" si="1">+G4/F4</f>
        <v>189.66666666666666</v>
      </c>
    </row>
    <row r="5" spans="1:8" x14ac:dyDescent="0.25">
      <c r="A5" t="s">
        <v>468</v>
      </c>
      <c r="B5">
        <v>17</v>
      </c>
      <c r="C5">
        <v>3153</v>
      </c>
      <c r="D5">
        <v>9</v>
      </c>
      <c r="E5">
        <v>1559</v>
      </c>
      <c r="F5">
        <f t="shared" si="0"/>
        <v>8</v>
      </c>
      <c r="G5">
        <f t="shared" si="0"/>
        <v>1594</v>
      </c>
      <c r="H5" s="204">
        <f t="shared" si="1"/>
        <v>199.25</v>
      </c>
    </row>
    <row r="6" spans="1:8" x14ac:dyDescent="0.25">
      <c r="A6" t="s">
        <v>467</v>
      </c>
      <c r="B6">
        <v>17</v>
      </c>
      <c r="C6">
        <v>3346</v>
      </c>
      <c r="D6">
        <v>9</v>
      </c>
      <c r="E6">
        <v>1737</v>
      </c>
      <c r="F6">
        <f t="shared" si="0"/>
        <v>8</v>
      </c>
      <c r="G6">
        <f t="shared" si="0"/>
        <v>1609</v>
      </c>
      <c r="H6" s="204">
        <f t="shared" si="1"/>
        <v>201.125</v>
      </c>
    </row>
    <row r="7" spans="1:8" x14ac:dyDescent="0.25">
      <c r="A7" t="s">
        <v>466</v>
      </c>
      <c r="B7">
        <v>15</v>
      </c>
      <c r="C7">
        <v>2715</v>
      </c>
      <c r="D7">
        <v>8</v>
      </c>
      <c r="E7">
        <v>1473</v>
      </c>
      <c r="F7">
        <f t="shared" si="0"/>
        <v>7</v>
      </c>
      <c r="G7">
        <f t="shared" si="0"/>
        <v>1242</v>
      </c>
      <c r="H7" s="204">
        <f t="shared" si="1"/>
        <v>177.42857142857142</v>
      </c>
    </row>
    <row r="8" spans="1:8" x14ac:dyDescent="0.25">
      <c r="A8" t="s">
        <v>465</v>
      </c>
      <c r="B8">
        <v>12</v>
      </c>
      <c r="C8">
        <v>2123</v>
      </c>
      <c r="D8">
        <v>5</v>
      </c>
      <c r="E8">
        <v>834</v>
      </c>
      <c r="F8">
        <f t="shared" si="0"/>
        <v>7</v>
      </c>
      <c r="G8">
        <f t="shared" si="0"/>
        <v>1289</v>
      </c>
      <c r="H8" s="204">
        <f t="shared" si="1"/>
        <v>184.14285714285714</v>
      </c>
    </row>
    <row r="9" spans="1:8" x14ac:dyDescent="0.25">
      <c r="A9" t="s">
        <v>464</v>
      </c>
      <c r="B9">
        <v>11</v>
      </c>
      <c r="C9">
        <v>1895</v>
      </c>
      <c r="D9">
        <v>5</v>
      </c>
      <c r="E9">
        <v>843</v>
      </c>
      <c r="F9">
        <f t="shared" si="0"/>
        <v>6</v>
      </c>
      <c r="G9">
        <f t="shared" si="0"/>
        <v>1052</v>
      </c>
      <c r="H9" s="204">
        <f t="shared" si="1"/>
        <v>175.33333333333334</v>
      </c>
    </row>
    <row r="11" spans="1:8" x14ac:dyDescent="0.25">
      <c r="B11">
        <f t="shared" ref="B11:G11" si="2">SUM(B4:B10)</f>
        <v>90</v>
      </c>
      <c r="C11">
        <f t="shared" si="2"/>
        <v>16629</v>
      </c>
      <c r="D11">
        <f t="shared" si="2"/>
        <v>45</v>
      </c>
      <c r="E11">
        <f t="shared" si="2"/>
        <v>8136</v>
      </c>
      <c r="F11">
        <f t="shared" si="2"/>
        <v>45</v>
      </c>
      <c r="G11">
        <f t="shared" si="2"/>
        <v>8493</v>
      </c>
    </row>
    <row r="13" spans="1:8" x14ac:dyDescent="0.25">
      <c r="A13" s="178" t="s">
        <v>137</v>
      </c>
      <c r="B13">
        <v>12</v>
      </c>
      <c r="C13">
        <v>1970</v>
      </c>
      <c r="D13">
        <v>7</v>
      </c>
      <c r="E13">
        <v>1139</v>
      </c>
      <c r="F13">
        <f t="shared" ref="F13:G17" si="3">+B13-D13</f>
        <v>5</v>
      </c>
      <c r="G13">
        <f t="shared" si="3"/>
        <v>831</v>
      </c>
      <c r="H13" s="204">
        <f>+G13/F13</f>
        <v>166.2</v>
      </c>
    </row>
    <row r="14" spans="1:8" x14ac:dyDescent="0.25">
      <c r="A14" s="178" t="s">
        <v>126</v>
      </c>
      <c r="B14">
        <v>9</v>
      </c>
      <c r="C14">
        <v>1366</v>
      </c>
      <c r="D14">
        <v>5</v>
      </c>
      <c r="E14">
        <v>729</v>
      </c>
      <c r="F14">
        <f t="shared" si="3"/>
        <v>4</v>
      </c>
      <c r="G14">
        <f t="shared" si="3"/>
        <v>637</v>
      </c>
      <c r="H14" s="204">
        <f>+G14/F14</f>
        <v>159.25</v>
      </c>
    </row>
    <row r="15" spans="1:8" x14ac:dyDescent="0.25">
      <c r="A15" s="71" t="s">
        <v>128</v>
      </c>
      <c r="B15">
        <v>14</v>
      </c>
      <c r="C15">
        <v>2284</v>
      </c>
      <c r="D15">
        <v>7</v>
      </c>
      <c r="E15">
        <v>1128</v>
      </c>
      <c r="F15">
        <f t="shared" si="3"/>
        <v>7</v>
      </c>
      <c r="G15">
        <f t="shared" si="3"/>
        <v>1156</v>
      </c>
      <c r="H15" s="204">
        <f>+G15/F15</f>
        <v>165.14285714285714</v>
      </c>
    </row>
    <row r="16" spans="1:8" x14ac:dyDescent="0.25">
      <c r="A16" s="178" t="s">
        <v>278</v>
      </c>
      <c r="B16">
        <v>11</v>
      </c>
      <c r="C16">
        <v>1707</v>
      </c>
      <c r="D16">
        <v>5</v>
      </c>
      <c r="E16">
        <v>723</v>
      </c>
      <c r="F16">
        <f t="shared" si="3"/>
        <v>6</v>
      </c>
      <c r="G16">
        <f t="shared" si="3"/>
        <v>984</v>
      </c>
      <c r="H16" s="204">
        <f>+G16/F16</f>
        <v>164</v>
      </c>
    </row>
    <row r="17" spans="1:8" x14ac:dyDescent="0.25">
      <c r="A17" s="178" t="s">
        <v>129</v>
      </c>
      <c r="B17">
        <v>10</v>
      </c>
      <c r="C17">
        <v>1574</v>
      </c>
      <c r="D17">
        <v>4</v>
      </c>
      <c r="E17">
        <v>555</v>
      </c>
      <c r="F17">
        <f t="shared" si="3"/>
        <v>6</v>
      </c>
      <c r="G17">
        <f t="shared" si="3"/>
        <v>1019</v>
      </c>
      <c r="H17" s="204">
        <f>+G17/F17</f>
        <v>169.83333333333334</v>
      </c>
    </row>
    <row r="19" spans="1:8" x14ac:dyDescent="0.25">
      <c r="B19">
        <f t="shared" ref="B19:G19" si="4">SUM(B13:B18)</f>
        <v>56</v>
      </c>
      <c r="C19">
        <f t="shared" si="4"/>
        <v>8901</v>
      </c>
      <c r="D19">
        <f t="shared" si="4"/>
        <v>28</v>
      </c>
      <c r="E19">
        <f t="shared" si="4"/>
        <v>4274</v>
      </c>
      <c r="F19">
        <f t="shared" si="4"/>
        <v>28</v>
      </c>
      <c r="G19">
        <f t="shared" si="4"/>
        <v>4627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E16" sqref="E16"/>
    </sheetView>
  </sheetViews>
  <sheetFormatPr baseColWidth="10" defaultRowHeight="15" x14ac:dyDescent="0.25"/>
  <sheetData>
    <row r="1" spans="1:13" x14ac:dyDescent="0.25">
      <c r="B1" t="s">
        <v>596</v>
      </c>
    </row>
    <row r="2" spans="1:13" x14ac:dyDescent="0.25">
      <c r="A2">
        <v>185</v>
      </c>
      <c r="B2">
        <v>174</v>
      </c>
      <c r="C2">
        <v>173</v>
      </c>
      <c r="D2">
        <v>170</v>
      </c>
      <c r="E2">
        <v>195</v>
      </c>
      <c r="F2">
        <v>233</v>
      </c>
      <c r="G2">
        <v>209</v>
      </c>
      <c r="H2">
        <v>181</v>
      </c>
      <c r="I2">
        <v>202</v>
      </c>
      <c r="J2">
        <f t="shared" ref="J2:J7" si="0">SUM(A2:I2)</f>
        <v>1722</v>
      </c>
      <c r="K2">
        <f>J2/9</f>
        <v>191.33333333333334</v>
      </c>
    </row>
    <row r="3" spans="1:13" x14ac:dyDescent="0.25">
      <c r="A3">
        <v>150</v>
      </c>
      <c r="B3">
        <v>135</v>
      </c>
      <c r="C3">
        <v>190</v>
      </c>
      <c r="D3">
        <v>175</v>
      </c>
      <c r="E3">
        <v>169</v>
      </c>
      <c r="F3">
        <v>223</v>
      </c>
      <c r="G3">
        <v>168</v>
      </c>
      <c r="J3">
        <f t="shared" si="0"/>
        <v>1210</v>
      </c>
      <c r="K3">
        <f>J3/7</f>
        <v>172.85714285714286</v>
      </c>
    </row>
    <row r="4" spans="1:13" x14ac:dyDescent="0.25">
      <c r="A4">
        <v>180</v>
      </c>
      <c r="B4">
        <v>158</v>
      </c>
      <c r="C4">
        <v>175</v>
      </c>
      <c r="D4">
        <v>125</v>
      </c>
      <c r="E4">
        <v>220</v>
      </c>
      <c r="F4">
        <v>155</v>
      </c>
      <c r="G4">
        <v>133</v>
      </c>
      <c r="J4">
        <f t="shared" si="0"/>
        <v>1146</v>
      </c>
      <c r="K4">
        <f>J4/7</f>
        <v>163.71428571428572</v>
      </c>
      <c r="M4">
        <f>165.48*7</f>
        <v>1158.3599999999999</v>
      </c>
    </row>
    <row r="5" spans="1:13" x14ac:dyDescent="0.25">
      <c r="A5">
        <v>175</v>
      </c>
      <c r="B5">
        <v>193</v>
      </c>
      <c r="C5">
        <v>189</v>
      </c>
      <c r="D5">
        <v>158</v>
      </c>
      <c r="E5">
        <v>180</v>
      </c>
      <c r="F5">
        <v>200</v>
      </c>
      <c r="G5">
        <v>167</v>
      </c>
      <c r="H5">
        <v>171</v>
      </c>
      <c r="J5">
        <f t="shared" si="0"/>
        <v>1433</v>
      </c>
      <c r="K5">
        <f>J5/8</f>
        <v>179.125</v>
      </c>
    </row>
    <row r="6" spans="1:13" x14ac:dyDescent="0.25">
      <c r="A6">
        <v>197</v>
      </c>
      <c r="B6">
        <v>199</v>
      </c>
      <c r="C6">
        <v>149</v>
      </c>
      <c r="D6">
        <v>230</v>
      </c>
      <c r="E6">
        <v>198</v>
      </c>
      <c r="F6">
        <v>180</v>
      </c>
      <c r="G6">
        <v>245</v>
      </c>
      <c r="H6">
        <v>194</v>
      </c>
      <c r="J6">
        <f t="shared" si="0"/>
        <v>1592</v>
      </c>
      <c r="K6">
        <f>J6/8</f>
        <v>199</v>
      </c>
    </row>
    <row r="7" spans="1:13" x14ac:dyDescent="0.25">
      <c r="A7">
        <v>199</v>
      </c>
      <c r="B7">
        <v>203</v>
      </c>
      <c r="C7">
        <v>166</v>
      </c>
      <c r="D7">
        <v>157</v>
      </c>
      <c r="E7">
        <v>156</v>
      </c>
      <c r="F7">
        <v>131</v>
      </c>
      <c r="J7">
        <f t="shared" si="0"/>
        <v>1012</v>
      </c>
      <c r="K7">
        <f>J7/6</f>
        <v>168.66666666666666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joueurs2022_2023</vt:lpstr>
      <vt:lpstr>CHRONO_22_23</vt:lpstr>
      <vt:lpstr>palmares22_23</vt:lpstr>
      <vt:lpstr>nomines_22_23</vt:lpstr>
      <vt:lpstr>dames_clubs_22_23</vt:lpstr>
      <vt:lpstr>hommes_clubs_22_23</vt:lpstr>
      <vt:lpstr>N3  J 2  2023</vt:lpstr>
      <vt:lpstr>Feuil1 (2)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2023-05-08T11:55:37Z</dcterms:modified>
</cp:coreProperties>
</file>